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D67BB150-39A7-45D0-84C6-78D024985E5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ontents" sheetId="7" r:id="rId1"/>
    <sheet name="Table 5.1" sheetId="8" r:id="rId2"/>
    <sheet name="Table 5.2" sheetId="9" r:id="rId3"/>
    <sheet name="Index" sheetId="6" r:id="rId4"/>
    <sheet name="Data1" sheetId="1" r:id="rId5"/>
    <sheet name="Data2" sheetId="2" r:id="rId6"/>
    <sheet name="Data3" sheetId="3" r:id="rId7"/>
    <sheet name="Data4" sheetId="4" r:id="rId8"/>
  </sheets>
  <definedNames>
    <definedName name="A124806520T">Data1!$ID$1:$ID$10,Data1!$ID$11:$ID$17</definedName>
    <definedName name="A124806520T_Data">Data1!$ID$11:$ID$17</definedName>
    <definedName name="A124806520T_Latest">Data1!$ID$17</definedName>
    <definedName name="A124806528K">Data2!$DJ$1:$DJ$10,Data2!$DJ$11:$DJ$17</definedName>
    <definedName name="A124806528K_Data">Data2!$DJ$11:$DJ$17</definedName>
    <definedName name="A124806528K_Latest">Data2!$DJ$17</definedName>
    <definedName name="A124806536K">Data2!$FL$1:$FL$10,Data2!$FL$11:$FL$17</definedName>
    <definedName name="A124806536K_Data">Data2!$FL$11:$FL$17</definedName>
    <definedName name="A124806536K_Latest">Data2!$FL$17</definedName>
    <definedName name="A124806544K">Data2!$IF$1:$IF$10,Data2!$IF$11:$IF$17</definedName>
    <definedName name="A124806544K_Data">Data2!$IF$11:$IF$17</definedName>
    <definedName name="A124806544K_Latest">Data2!$IF$17</definedName>
    <definedName name="A124806552K">Data3!$BJ$1:$BJ$10,Data3!$BJ$11:$BJ$17</definedName>
    <definedName name="A124806552K_Data">Data3!$BJ$11:$BJ$17</definedName>
    <definedName name="A124806552K_Latest">Data3!$BJ$17</definedName>
    <definedName name="A124806560K">Data1!$D$1:$D$10,Data1!$D$11:$D$17</definedName>
    <definedName name="A124806560K_Data">Data1!$D$11:$D$17</definedName>
    <definedName name="A124806560K_Latest">Data1!$D$17</definedName>
    <definedName name="A124806568C">Data1!$DN$1:$DN$10,Data1!$DN$11:$DN$17</definedName>
    <definedName name="A124806568C_Data">Data1!$DN$11:$DN$17</definedName>
    <definedName name="A124806568C_Latest">Data1!$DN$17</definedName>
    <definedName name="A124806576C">Data1!$GZ$1:$GZ$10,Data1!$GZ$11:$GZ$17</definedName>
    <definedName name="A124806576C_Data">Data1!$GZ$11:$GZ$17</definedName>
    <definedName name="A124806576C_Latest">Data1!$GZ$17</definedName>
    <definedName name="A124806584C">Data2!$AV$1:$AV$10,Data2!$AV$11:$AV$17</definedName>
    <definedName name="A124806584C_Data">Data2!$AV$11:$AV$17</definedName>
    <definedName name="A124806584C_Latest">Data2!$AV$17</definedName>
    <definedName name="A124806592C">Data3!$N$1:$N$10,Data3!$N$11:$N$17</definedName>
    <definedName name="A124806592C_Data">Data3!$N$11:$N$17</definedName>
    <definedName name="A124806592C_Latest">Data3!$N$17</definedName>
    <definedName name="A124806600T">Data3!$BP$1:$BP$10,Data3!$BP$11:$BP$17</definedName>
    <definedName name="A124806600T_Data">Data3!$BP$11:$BP$17</definedName>
    <definedName name="A124806600T_Latest">Data3!$BP$17</definedName>
    <definedName name="A124806608K">Data3!$CH$1:$CH$10,Data3!$CH$11:$CH$17</definedName>
    <definedName name="A124806608K_Data">Data3!$CH$11:$CH$17</definedName>
    <definedName name="A124806608K_Latest">Data3!$CH$17</definedName>
    <definedName name="A124806616K">Data3!$GL$1:$GL$10,Data3!$GL$11:$GL$17</definedName>
    <definedName name="A124806616K_Data">Data3!$GL$11:$GL$17</definedName>
    <definedName name="A124806616K_Latest">Data3!$GL$17</definedName>
    <definedName name="A124806624K">Data3!$IN$1:$IN$10,Data3!$IN$11:$IN$17</definedName>
    <definedName name="A124806624K_Data">Data3!$IN$11:$IN$17</definedName>
    <definedName name="A124806624K_Latest">Data3!$IN$17</definedName>
    <definedName name="A124806632K">Data1!$AZ$1:$AZ$10,Data1!$AZ$11:$AZ$17</definedName>
    <definedName name="A124806632K_Data">Data1!$AZ$11:$AZ$17</definedName>
    <definedName name="A124806632K_Latest">Data1!$AZ$17</definedName>
    <definedName name="A124806640K">Data3!$BD$1:$BD$10,Data3!$BD$11:$BD$17</definedName>
    <definedName name="A124806640K_Data">Data3!$BD$11:$BD$17</definedName>
    <definedName name="A124806640K_Latest">Data3!$BD$17</definedName>
    <definedName name="A124806648C">Data3!$FZ$1:$FZ$10,Data3!$FZ$11:$FZ$17</definedName>
    <definedName name="A124806648C_Data">Data3!$FZ$11:$FZ$17</definedName>
    <definedName name="A124806648C_Latest">Data3!$FZ$17</definedName>
    <definedName name="A124806656C">Data3!$HJ$1:$HJ$10,Data3!$HJ$11:$HJ$17</definedName>
    <definedName name="A124806656C_Data">Data3!$HJ$11:$HJ$17</definedName>
    <definedName name="A124806656C_Latest">Data3!$HJ$17</definedName>
    <definedName name="A124806664C">Data2!$F$1:$F$10,Data2!$F$11:$F$17</definedName>
    <definedName name="A124806664C_Data">Data2!$F$11:$F$17</definedName>
    <definedName name="A124806664C_Latest">Data2!$F$17</definedName>
    <definedName name="A124806672C">Data2!$AP$1:$AP$10,Data2!$AP$11:$AP$17</definedName>
    <definedName name="A124806672C_Data">Data2!$AP$11:$AP$17</definedName>
    <definedName name="A124806672C_Latest">Data2!$AP$17</definedName>
    <definedName name="A124806680C">Data3!$CB$1:$CB$10,Data3!$CB$11:$CB$17</definedName>
    <definedName name="A124806680C_Data">Data3!$CB$11:$CB$17</definedName>
    <definedName name="A124806680C_Latest">Data3!$CB$17</definedName>
    <definedName name="A124806688W">Data1!$AT$1:$AT$10,Data1!$AT$11:$AT$17</definedName>
    <definedName name="A124806688W_Data">Data1!$AT$11:$AT$17</definedName>
    <definedName name="A124806688W_Latest">Data1!$AT$17</definedName>
    <definedName name="A124806696W">Data2!$CX$1:$CX$10,Data2!$CX$11:$CX$17</definedName>
    <definedName name="A124806696W_Data">Data2!$CX$11:$CX$17</definedName>
    <definedName name="A124806696W_Latest">Data2!$CX$17</definedName>
    <definedName name="A124806704K">Data2!$EZ$1:$EZ$10,Data2!$EZ$11:$EZ$17</definedName>
    <definedName name="A124806704K_Data">Data2!$EZ$11:$EZ$17</definedName>
    <definedName name="A124806704K_Latest">Data2!$EZ$17</definedName>
    <definedName name="A124806712K">Data3!$AF$1:$AF$10,Data3!$AF$11:$AF$17</definedName>
    <definedName name="A124806712K_Data">Data3!$AF$11:$AF$17</definedName>
    <definedName name="A124806712K_Latest">Data3!$AF$17</definedName>
    <definedName name="A124806720K">Data3!$DR$1:$DR$10,Data3!$DR$11:$DR$17</definedName>
    <definedName name="A124806720K_Data">Data3!$DR$11:$DR$17</definedName>
    <definedName name="A124806720K_Latest">Data3!$DR$17</definedName>
    <definedName name="A124806728C">Data1!$EL$1:$EL$10,Data1!$EL$11:$EL$17</definedName>
    <definedName name="A124806728C_Data">Data1!$EL$11:$EL$17</definedName>
    <definedName name="A124806728C_Latest">Data1!$EL$17</definedName>
    <definedName name="A124806736C">Data1!$GN$1:$GN$10,Data1!$GN$11:$GN$17</definedName>
    <definedName name="A124806736C_Data">Data1!$GN$11:$GN$17</definedName>
    <definedName name="A124806736C_Latest">Data1!$GN$17</definedName>
    <definedName name="A124806744C">Data2!$BB$1:$BB$10,Data2!$BB$11:$BB$17</definedName>
    <definedName name="A124806744C_Data">Data2!$BB$11:$BB$17</definedName>
    <definedName name="A124806744C_Latest">Data2!$BB$17</definedName>
    <definedName name="A124806752C">Data2!$DD$1:$DD$10,Data2!$DD$11:$DD$17</definedName>
    <definedName name="A124806752C_Data">Data2!$DD$11:$DD$17</definedName>
    <definedName name="A124806752C_Latest">Data2!$DD$17</definedName>
    <definedName name="A124806760C">Data2!$HZ$1:$HZ$10,Data2!$HZ$11:$HZ$17</definedName>
    <definedName name="A124806760C_Data">Data2!$HZ$11:$HZ$17</definedName>
    <definedName name="A124806760C_Latest">Data2!$HZ$17</definedName>
    <definedName name="A124806768W">Data4!$D$1:$D$10,Data4!$D$11:$D$17</definedName>
    <definedName name="A124806768W_Data">Data4!$D$11:$D$17</definedName>
    <definedName name="A124806768W_Latest">Data4!$D$17</definedName>
    <definedName name="A124806776W">Data3!$AR$1:$AR$10,Data3!$AR$11:$AR$17</definedName>
    <definedName name="A124806776W_Data">Data3!$AR$11:$AR$17</definedName>
    <definedName name="A124806776W_Latest">Data3!$AR$17</definedName>
    <definedName name="A124806784W">Data3!$ED$1:$ED$10,Data3!$ED$11:$ED$17</definedName>
    <definedName name="A124806784W_Data">Data3!$ED$11:$ED$17</definedName>
    <definedName name="A124806784W_Latest">Data3!$ED$17</definedName>
    <definedName name="A124806792W">Data3!$GX$1:$GX$10,Data3!$GX$11:$GX$17</definedName>
    <definedName name="A124806792W_Data">Data3!$GX$11:$GX$17</definedName>
    <definedName name="A124806792W_Latest">Data3!$GX$17</definedName>
    <definedName name="A124806800K">Data1!$CV$1:$CV$10,Data1!$CV$11:$CV$17</definedName>
    <definedName name="A124806800K_Data">Data1!$CV$11:$CV$17</definedName>
    <definedName name="A124806800K_Latest">Data1!$CV$17</definedName>
    <definedName name="A124806808C">Data1!$HR$1:$HR$10,Data1!$HR$11:$HR$17</definedName>
    <definedName name="A124806808C_Data">Data1!$HR$11:$HR$17</definedName>
    <definedName name="A124806808C_Latest">Data1!$HR$17</definedName>
    <definedName name="A124806816C">Data2!$L$1:$L$10,Data2!$L$11:$L$17</definedName>
    <definedName name="A124806816C_Data">Data2!$L$11:$L$17</definedName>
    <definedName name="A124806816C_Latest">Data2!$L$17</definedName>
    <definedName name="A124806824C">Data3!$AX$1:$AX$10,Data3!$AX$11:$AX$17</definedName>
    <definedName name="A124806824C_Data">Data3!$AX$11:$AX$17</definedName>
    <definedName name="A124806824C_Latest">Data3!$AX$17</definedName>
    <definedName name="A124806832C">Data3!$HD$1:$HD$10,Data3!$HD$11:$HD$17</definedName>
    <definedName name="A124806832C_Data">Data3!$HD$11:$HD$17</definedName>
    <definedName name="A124806832C_Latest">Data3!$HD$17</definedName>
    <definedName name="A124806840C">Data4!$P$1:$P$10,Data4!$P$11:$P$17</definedName>
    <definedName name="A124806840C_Data">Data4!$P$11:$P$17</definedName>
    <definedName name="A124806840C_Latest">Data4!$P$17</definedName>
    <definedName name="A124806848W">Data1!$CJ$1:$CJ$10,Data1!$CJ$11:$CJ$17</definedName>
    <definedName name="A124806848W_Data">Data1!$CJ$11:$CJ$17</definedName>
    <definedName name="A124806848W_Latest">Data1!$CJ$17</definedName>
    <definedName name="A124806856W">Data1!$FV$1:$FV$10,Data1!$FV$11:$FV$17</definedName>
    <definedName name="A124806856W_Data">Data1!$FV$11:$FV$17</definedName>
    <definedName name="A124806856W_Latest">Data1!$FV$17</definedName>
    <definedName name="A124806864W">Data1!$HF$1:$HF$10,Data1!$HF$11:$HF$17</definedName>
    <definedName name="A124806864W_Data">Data1!$HF$11:$HF$17</definedName>
    <definedName name="A124806864W_Latest">Data1!$HF$17</definedName>
    <definedName name="A124806872W">Data1!$IP$1:$IP$10,Data1!$IP$11:$IP$17</definedName>
    <definedName name="A124806872W_Data">Data1!$IP$11:$IP$17</definedName>
    <definedName name="A124806872W_Latest">Data1!$IP$17</definedName>
    <definedName name="A124806880W">Data2!$BT$1:$BT$10,Data2!$BT$11:$BT$17</definedName>
    <definedName name="A124806880W_Data">Data2!$BT$11:$BT$17</definedName>
    <definedName name="A124806880W_Latest">Data2!$BT$17</definedName>
    <definedName name="A124806888R">Data3!$BV$1:$BV$10,Data3!$BV$11:$BV$17</definedName>
    <definedName name="A124806888R_Data">Data3!$BV$11:$BV$17</definedName>
    <definedName name="A124806888R_Latest">Data3!$BV$17</definedName>
    <definedName name="A124806896R">Data3!$DX$1:$DX$10,Data3!$DX$11:$DX$17</definedName>
    <definedName name="A124806896R_Data">Data3!$DX$11:$DX$17</definedName>
    <definedName name="A124806896R_Latest">Data3!$DX$17</definedName>
    <definedName name="A124806904C">Data4!$AN$1:$AN$10,Data4!$AN$11:$AN$17</definedName>
    <definedName name="A124806904C_Data">Data4!$AN$11:$AN$17</definedName>
    <definedName name="A124806904C_Latest">Data4!$AN$17</definedName>
    <definedName name="A124806912C">Data1!$ER$1:$ER$10,Data1!$ER$11:$ER$17</definedName>
    <definedName name="A124806912C_Data">Data1!$ER$11:$ER$17</definedName>
    <definedName name="A124806912C_Latest">Data1!$ER$17</definedName>
    <definedName name="A124806920C">Data1!$HL$1:$HL$10,Data1!$HL$11:$HL$17</definedName>
    <definedName name="A124806920C_Data">Data1!$HL$11:$HL$17</definedName>
    <definedName name="A124806920C_Latest">Data1!$HL$17</definedName>
    <definedName name="A124806928W">Data2!$GD$1:$GD$10,Data2!$GD$11:$GD$17</definedName>
    <definedName name="A124806928W_Data">Data2!$GD$11:$GD$17</definedName>
    <definedName name="A124806928W_Latest">Data2!$GD$17</definedName>
    <definedName name="A124806936W">Data3!$DL$1:$DL$10,Data3!$DL$11:$DL$17</definedName>
    <definedName name="A124806936W_Data">Data3!$DL$11:$DL$17</definedName>
    <definedName name="A124806936W_Latest">Data3!$DL$17</definedName>
    <definedName name="A124806944W">Data3!$CT$1:$CT$10,Data3!$CT$11:$CT$17</definedName>
    <definedName name="A124806944W_Data">Data3!$CT$11:$CT$17</definedName>
    <definedName name="A124806944W_Latest">Data3!$CT$17</definedName>
    <definedName name="A124806952W">Data3!$EV$1:$EV$10,Data3!$EV$11:$EV$17</definedName>
    <definedName name="A124806952W_Data">Data3!$EV$11:$EV$17</definedName>
    <definedName name="A124806952W_Latest">Data3!$EV$17</definedName>
    <definedName name="A124806960W">Data3!$GF$1:$GF$10,Data3!$GF$11:$GF$17</definedName>
    <definedName name="A124806960W_Data">Data3!$GF$11:$GF$17</definedName>
    <definedName name="A124806960W_Latest">Data3!$GF$17</definedName>
    <definedName name="A124806968R">Data1!$AB$1:$AB$10,Data1!$AB$11:$AB$17</definedName>
    <definedName name="A124806968R_Data">Data1!$AB$11:$AB$17</definedName>
    <definedName name="A124806968R_Latest">Data1!$AB$17</definedName>
    <definedName name="A124806976R">Data1!$EX$1:$EX$10,Data1!$EX$11:$EX$17</definedName>
    <definedName name="A124806976R_Data">Data1!$EX$11:$EX$17</definedName>
    <definedName name="A124806976R_Latest">Data1!$EX$17</definedName>
    <definedName name="A124806984R">Data2!$CF$1:$CF$10,Data2!$CF$11:$CF$17</definedName>
    <definedName name="A124806984R_Data">Data2!$CF$11:$CF$17</definedName>
    <definedName name="A124806984R_Latest">Data2!$CF$17</definedName>
    <definedName name="A124806992R">Data2!$FR$1:$FR$10,Data2!$FR$11:$FR$17</definedName>
    <definedName name="A124806992R_Data">Data2!$FR$11:$FR$17</definedName>
    <definedName name="A124806992R_Latest">Data2!$FR$17</definedName>
    <definedName name="A124807000F">Data1!$BR$1:$BR$10,Data1!$BR$11:$BR$17</definedName>
    <definedName name="A124807000F_Data">Data1!$BR$11:$BR$17</definedName>
    <definedName name="A124807000F_Latest">Data1!$BR$17</definedName>
    <definedName name="A124807008X">Data1!$DB$1:$DB$10,Data1!$DB$11:$DB$17</definedName>
    <definedName name="A124807008X_Data">Data1!$DB$11:$DB$17</definedName>
    <definedName name="A124807008X_Latest">Data1!$DB$17</definedName>
    <definedName name="A124807016X">Data1!$DT$1:$DT$10,Data1!$DT$11:$DT$17</definedName>
    <definedName name="A124807016X_Data">Data1!$DT$11:$DT$17</definedName>
    <definedName name="A124807016X_Latest">Data1!$DT$17</definedName>
    <definedName name="A124807024X">Data2!$CL$1:$CL$10,Data2!$CL$11:$CL$17</definedName>
    <definedName name="A124807024X_Data">Data2!$CL$11:$CL$17</definedName>
    <definedName name="A124807024X_Latest">Data2!$CL$17</definedName>
    <definedName name="A124807032X">Data3!$T$1:$T$10,Data3!$T$11:$T$17</definedName>
    <definedName name="A124807032X_Data">Data3!$T$11:$T$17</definedName>
    <definedName name="A124807032X_Latest">Data3!$T$17</definedName>
    <definedName name="A124807040X">Data1!$AN$1:$AN$10,Data1!$AN$11:$AN$17</definedName>
    <definedName name="A124807040X_Data">Data1!$AN$11:$AN$17</definedName>
    <definedName name="A124807040X_Latest">Data1!$AN$17</definedName>
    <definedName name="A124807048T">Data1!$CP$1:$CP$10,Data1!$CP$11:$CP$17</definedName>
    <definedName name="A124807048T_Data">Data1!$CP$11:$CP$17</definedName>
    <definedName name="A124807048T_Latest">Data1!$CP$17</definedName>
    <definedName name="A124807056T">Data1!$DH$1:$DH$10,Data1!$DH$11:$DH$17</definedName>
    <definedName name="A124807056T_Data">Data1!$DH$11:$DH$17</definedName>
    <definedName name="A124807056T_Latest">Data1!$DH$17</definedName>
    <definedName name="A124807064T">Data2!$X$1:$X$10,Data2!$X$11:$X$17</definedName>
    <definedName name="A124807064T_Data">Data2!$X$11:$X$17</definedName>
    <definedName name="A124807064T_Latest">Data2!$X$17</definedName>
    <definedName name="A124807072T">Data2!$BH$1:$BH$10,Data2!$BH$11:$BH$17</definedName>
    <definedName name="A124807072T_Data">Data2!$BH$11:$BH$17</definedName>
    <definedName name="A124807072T_Latest">Data2!$BH$17</definedName>
    <definedName name="A124807080T">Data2!$BZ$1:$BZ$10,Data2!$BZ$11:$BZ$17</definedName>
    <definedName name="A124807080T_Data">Data2!$BZ$11:$BZ$17</definedName>
    <definedName name="A124807080T_Latest">Data2!$BZ$17</definedName>
    <definedName name="A124807088K">Data2!$GV$1:$GV$10,Data2!$GV$11:$GV$17</definedName>
    <definedName name="A124807088K_Data">Data2!$GV$11:$GV$17</definedName>
    <definedName name="A124807088K_Latest">Data2!$GV$17</definedName>
    <definedName name="A124807096K">Data3!$FN$1:$FN$10,Data3!$FN$11:$FN$17</definedName>
    <definedName name="A124807096K_Data">Data3!$FN$11:$FN$17</definedName>
    <definedName name="A124807096K_Latest">Data3!$FN$17</definedName>
    <definedName name="A124807104X">Data3!$IH$1:$IH$10,Data3!$IH$11:$IH$17</definedName>
    <definedName name="A124807104X_Data">Data3!$IH$11:$IH$17</definedName>
    <definedName name="A124807104X_Latest">Data3!$IH$17</definedName>
    <definedName name="A124807112X">Data4!$J$1:$J$10,Data4!$J$11:$J$17</definedName>
    <definedName name="A124807112X_Data">Data4!$J$11:$J$17</definedName>
    <definedName name="A124807112X_Latest">Data4!$J$17</definedName>
    <definedName name="A124807120X">Data1!$BL$1:$BL$10,Data1!$BL$11:$BL$17</definedName>
    <definedName name="A124807120X_Data">Data1!$BL$11:$BL$17</definedName>
    <definedName name="A124807120X_Latest">Data1!$BL$17</definedName>
    <definedName name="A124807128T">Data1!$CD$1:$CD$10,Data1!$CD$11:$CD$17</definedName>
    <definedName name="A124807128T_Data">Data1!$CD$11:$CD$17</definedName>
    <definedName name="A124807128T_Latest">Data1!$CD$17</definedName>
    <definedName name="A124807136T">Data1!$IJ$1:$IJ$10,Data1!$IJ$11:$IJ$17</definedName>
    <definedName name="A124807136T_Data">Data1!$IJ$11:$IJ$17</definedName>
    <definedName name="A124807136T_Latest">Data1!$IJ$17</definedName>
    <definedName name="A124807144T">Data3!$FB$1:$FB$10,Data3!$FB$11:$FB$17</definedName>
    <definedName name="A124807144T_Data">Data3!$FB$11:$FB$17</definedName>
    <definedName name="A124807144T_Latest">Data3!$FB$17</definedName>
    <definedName name="A124807152T">Data3!$HV$1:$HV$10,Data3!$HV$11:$HV$17</definedName>
    <definedName name="A124807152T_Data">Data3!$HV$11:$HV$17</definedName>
    <definedName name="A124807152T_Latest">Data3!$HV$17</definedName>
    <definedName name="A124807160T">Data4!$AH$1:$AH$10,Data4!$AH$11:$AH$17</definedName>
    <definedName name="A124807160T_Data">Data4!$AH$11:$AH$17</definedName>
    <definedName name="A124807160T_Latest">Data4!$AH$17</definedName>
    <definedName name="A124807168K">Data2!$DV$1:$DV$10,Data2!$DV$11:$DV$17</definedName>
    <definedName name="A124807168K_Data">Data2!$DV$11:$DV$17</definedName>
    <definedName name="A124807168K_Latest">Data2!$DV$17</definedName>
    <definedName name="A124807176K">Data2!$GP$1:$GP$10,Data2!$GP$11:$GP$17</definedName>
    <definedName name="A124807176K_Data">Data2!$GP$11:$GP$17</definedName>
    <definedName name="A124807176K_Latest">Data2!$GP$17</definedName>
    <definedName name="A124807184K">Data3!$AL$1:$AL$10,Data3!$AL$11:$AL$17</definedName>
    <definedName name="A124807184K_Data">Data3!$AL$11:$AL$17</definedName>
    <definedName name="A124807184K_Latest">Data3!$AL$17</definedName>
    <definedName name="A124807192K">Data3!$FH$1:$FH$10,Data3!$FH$11:$FH$17</definedName>
    <definedName name="A124807192K_Data">Data3!$FH$11:$FH$17</definedName>
    <definedName name="A124807192K_Latest">Data3!$FH$17</definedName>
    <definedName name="A124807200X">Data1!$DZ$1:$DZ$10,Data1!$DZ$11:$DZ$17</definedName>
    <definedName name="A124807200X_Data">Data1!$DZ$11:$DZ$17</definedName>
    <definedName name="A124807200X_Latest">Data1!$DZ$17</definedName>
    <definedName name="A124807208T">Data1!$GB$1:$GB$10,Data1!$GB$11:$GB$17</definedName>
    <definedName name="A124807208T_Data">Data1!$GB$11:$GB$17</definedName>
    <definedName name="A124807208T_Latest">Data1!$GB$17</definedName>
    <definedName name="A124807216T">Data3!$H$1:$H$10,Data3!$H$11:$H$17</definedName>
    <definedName name="A124807216T_Data">Data3!$H$11:$H$17</definedName>
    <definedName name="A124807216T_Latest">Data3!$H$17</definedName>
    <definedName name="A124807224T">Data3!$Z$1:$Z$10,Data3!$Z$11:$Z$17</definedName>
    <definedName name="A124807224T_Data">Data3!$Z$11:$Z$17</definedName>
    <definedName name="A124807224T_Latest">Data3!$Z$17</definedName>
    <definedName name="A124807232T">Data3!$HP$1:$HP$10,Data3!$HP$11:$HP$17</definedName>
    <definedName name="A124807232T_Data">Data3!$HP$11:$HP$17</definedName>
    <definedName name="A124807232T_Latest">Data3!$HP$17</definedName>
    <definedName name="A124807240T">Data1!$FP$1:$FP$10,Data1!$FP$11:$FP$17</definedName>
    <definedName name="A124807240T_Data">Data1!$FP$11:$FP$17</definedName>
    <definedName name="A124807240T_Latest">Data1!$FP$17</definedName>
    <definedName name="A124807248K">Data2!$DP$1:$DP$10,Data2!$DP$11:$DP$17</definedName>
    <definedName name="A124807248K_Data">Data2!$DP$11:$DP$17</definedName>
    <definedName name="A124807248K_Latest">Data2!$DP$17</definedName>
    <definedName name="A124807256K">Data3!$FT$1:$FT$10,Data3!$FT$11:$FT$17</definedName>
    <definedName name="A124807256K_Data">Data3!$FT$11:$FT$17</definedName>
    <definedName name="A124807256K_Latest">Data3!$FT$17</definedName>
    <definedName name="A124807264K">Data1!$J$1:$J$10,Data1!$J$11:$J$17</definedName>
    <definedName name="A124807264K_Data">Data1!$J$11:$J$17</definedName>
    <definedName name="A124807264K_Latest">Data1!$J$17</definedName>
    <definedName name="A124807272K">Data1!$AH$1:$AH$10,Data1!$AH$11:$AH$17</definedName>
    <definedName name="A124807272K_Data">Data1!$AH$11:$AH$17</definedName>
    <definedName name="A124807272K_Latest">Data1!$AH$17</definedName>
    <definedName name="A124807280K">Data2!$FX$1:$FX$10,Data2!$FX$11:$FX$17</definedName>
    <definedName name="A124807280K_Data">Data2!$FX$11:$FX$17</definedName>
    <definedName name="A124807280K_Latest">Data2!$FX$17</definedName>
    <definedName name="A124807288C">Data3!$CN$1:$CN$10,Data3!$CN$11:$CN$17</definedName>
    <definedName name="A124807288C_Data">Data3!$CN$11:$CN$17</definedName>
    <definedName name="A124807288C_Latest">Data3!$CN$17</definedName>
    <definedName name="A124807296C">Data3!$EP$1:$EP$10,Data3!$EP$11:$EP$17</definedName>
    <definedName name="A124807296C_Data">Data3!$EP$11:$EP$17</definedName>
    <definedName name="A124807296C_Latest">Data3!$EP$17</definedName>
    <definedName name="A124807304T">Data4!$V$1:$V$10,Data4!$V$11:$V$17</definedName>
    <definedName name="A124807304T_Data">Data4!$V$11:$V$17</definedName>
    <definedName name="A124807304T_Latest">Data4!$V$17</definedName>
    <definedName name="A124807312T">Data1!$V$1:$V$10,Data1!$V$11:$V$17</definedName>
    <definedName name="A124807312T_Data">Data1!$V$11:$V$17</definedName>
    <definedName name="A124807312T_Latest">Data1!$V$17</definedName>
    <definedName name="A124807320T">Data1!$BF$1:$BF$10,Data1!$BF$11:$BF$17</definedName>
    <definedName name="A124807320T_Data">Data1!$BF$11:$BF$17</definedName>
    <definedName name="A124807320T_Latest">Data1!$BF$17</definedName>
    <definedName name="A124807328K">Data1!$BX$1:$BX$10,Data1!$BX$11:$BX$17</definedName>
    <definedName name="A124807328K_Data">Data1!$BX$11:$BX$17</definedName>
    <definedName name="A124807328K_Latest">Data1!$BX$17</definedName>
    <definedName name="A124807336K">Data1!$FJ$1:$FJ$10,Data1!$FJ$11:$FJ$17</definedName>
    <definedName name="A124807336K_Data">Data1!$FJ$11:$FJ$17</definedName>
    <definedName name="A124807336K_Latest">Data1!$FJ$17</definedName>
    <definedName name="A124807344K">Data2!$EB$1:$EB$10,Data2!$EB$11:$EB$17</definedName>
    <definedName name="A124807344K_Data">Data2!$EB$11:$EB$17</definedName>
    <definedName name="A124807344K_Latest">Data2!$EB$17</definedName>
    <definedName name="A124807352K">Data2!$ET$1:$ET$10,Data2!$ET$11:$ET$17</definedName>
    <definedName name="A124807352K_Data">Data2!$ET$11:$ET$17</definedName>
    <definedName name="A124807352K_Latest">Data2!$ET$17</definedName>
    <definedName name="A124807360K">Data2!$AD$1:$AD$10,Data2!$AD$11:$AD$17</definedName>
    <definedName name="A124807360K_Data">Data2!$AD$11:$AD$17</definedName>
    <definedName name="A124807360K_Latest">Data2!$AD$17</definedName>
    <definedName name="A124807368C">Data2!$BN$1:$BN$10,Data2!$BN$11:$BN$17</definedName>
    <definedName name="A124807368C_Data">Data2!$BN$11:$BN$17</definedName>
    <definedName name="A124807368C_Latest">Data2!$BN$17</definedName>
    <definedName name="A124807376C">Data2!$GJ$1:$GJ$10,Data2!$GJ$11:$GJ$17</definedName>
    <definedName name="A124807376C_Data">Data2!$GJ$11:$GJ$17</definedName>
    <definedName name="A124807376C_Latest">Data2!$GJ$17</definedName>
    <definedName name="A124807384C">Data2!$HB$1:$HB$10,Data2!$HB$11:$HB$17</definedName>
    <definedName name="A124807384C_Data">Data2!$HB$11:$HB$17</definedName>
    <definedName name="A124807384C_Latest">Data2!$HB$17</definedName>
    <definedName name="A124807392C">Data1!$FD$1:$FD$10,Data1!$FD$11:$FD$17</definedName>
    <definedName name="A124807392C_Data">Data1!$FD$11:$FD$17</definedName>
    <definedName name="A124807392C_Latest">Data1!$FD$17</definedName>
    <definedName name="A124807400T">Data1!$HX$1:$HX$10,Data1!$HX$11:$HX$17</definedName>
    <definedName name="A124807400T_Data">Data1!$HX$11:$HX$17</definedName>
    <definedName name="A124807400T_Latest">Data1!$HX$17</definedName>
    <definedName name="A124807408K">Data2!$AJ$1:$AJ$10,Data2!$AJ$11:$AJ$17</definedName>
    <definedName name="A124807408K_Data">Data2!$AJ$11:$AJ$17</definedName>
    <definedName name="A124807408K_Latest">Data2!$AJ$17</definedName>
    <definedName name="A124807416K">Data1!$P$1:$P$10,Data1!$P$11:$P$17</definedName>
    <definedName name="A124807416K_Data">Data1!$P$11:$P$17</definedName>
    <definedName name="A124807416K_Latest">Data1!$P$17</definedName>
    <definedName name="A124807424K">Data1!$GT$1:$GT$10,Data1!$GT$11:$GT$17</definedName>
    <definedName name="A124807424K_Data">Data1!$GT$11:$GT$17</definedName>
    <definedName name="A124807424K_Latest">Data1!$GT$17</definedName>
    <definedName name="A124807432K">Data2!$CR$1:$CR$10,Data2!$CR$11:$CR$17</definedName>
    <definedName name="A124807432K_Data">Data2!$CR$11:$CR$17</definedName>
    <definedName name="A124807432K_Latest">Data2!$CR$17</definedName>
    <definedName name="A124807440K">Data2!$HN$1:$HN$10,Data2!$HN$11:$HN$17</definedName>
    <definedName name="A124807440K_Data">Data2!$HN$11:$HN$17</definedName>
    <definedName name="A124807440K_Latest">Data2!$HN$17</definedName>
    <definedName name="A124807448C">Data4!$AB$1:$AB$10,Data4!$AB$11:$AB$17</definedName>
    <definedName name="A124807448C_Data">Data4!$AB$11:$AB$17</definedName>
    <definedName name="A124807448C_Latest">Data4!$AB$17</definedName>
    <definedName name="A124807456C">Data1!$EF$1:$EF$10,Data1!$EF$11:$EF$17</definedName>
    <definedName name="A124807456C_Data">Data1!$EF$11:$EF$17</definedName>
    <definedName name="A124807456C_Latest">Data1!$EF$17</definedName>
    <definedName name="A124807464C">Data1!$GH$1:$GH$10,Data1!$GH$11:$GH$17</definedName>
    <definedName name="A124807464C_Data">Data1!$GH$11:$GH$17</definedName>
    <definedName name="A124807464C_Latest">Data1!$GH$17</definedName>
    <definedName name="A124807472C">Data2!$EH$1:$EH$10,Data2!$EH$11:$EH$17</definedName>
    <definedName name="A124807472C_Data">Data2!$EH$11:$EH$17</definedName>
    <definedName name="A124807472C_Latest">Data2!$EH$17</definedName>
    <definedName name="A124807480C">Data2!$HT$1:$HT$10,Data2!$HT$11:$HT$17</definedName>
    <definedName name="A124807480C_Data">Data2!$HT$11:$HT$17</definedName>
    <definedName name="A124807480C_Latest">Data2!$HT$17</definedName>
    <definedName name="A124807488W">Data2!$IL$1:$IL$10,Data2!$IL$11:$IL$17</definedName>
    <definedName name="A124807488W_Data">Data2!$IL$11:$IL$17</definedName>
    <definedName name="A124807488W_Latest">Data2!$IL$17</definedName>
    <definedName name="A124807496W">Data3!$CZ$1:$CZ$10,Data3!$CZ$11:$CZ$17</definedName>
    <definedName name="A124807496W_Data">Data3!$CZ$11:$CZ$17</definedName>
    <definedName name="A124807496W_Latest">Data3!$CZ$17</definedName>
    <definedName name="A124807504K">Data3!$EJ$1:$EJ$10,Data3!$EJ$11:$EJ$17</definedName>
    <definedName name="A124807504K_Data">Data3!$EJ$11:$EJ$17</definedName>
    <definedName name="A124807504K_Latest">Data3!$EJ$17</definedName>
    <definedName name="A124807512K">Data2!$R$1:$R$10,Data2!$R$11:$R$17</definedName>
    <definedName name="A124807512K_Data">Data2!$R$11:$R$17</definedName>
    <definedName name="A124807512K_Latest">Data2!$R$17</definedName>
    <definedName name="A124807520K">Data2!$EN$1:$EN$10,Data2!$EN$11:$EN$17</definedName>
    <definedName name="A124807520K_Data">Data2!$EN$11:$EN$17</definedName>
    <definedName name="A124807520K_Latest">Data2!$EN$17</definedName>
    <definedName name="A124807528C">Data2!$FF$1:$FF$10,Data2!$FF$11:$FF$17</definedName>
    <definedName name="A124807528C_Data">Data2!$FF$11:$FF$17</definedName>
    <definedName name="A124807528C_Latest">Data2!$FF$17</definedName>
    <definedName name="A124807536C">Data2!$HH$1:$HH$10,Data2!$HH$11:$HH$17</definedName>
    <definedName name="A124807536C_Data">Data2!$HH$11:$HH$17</definedName>
    <definedName name="A124807536C_Latest">Data2!$HH$17</definedName>
    <definedName name="A124807544C">Data3!$B$1:$B$10,Data3!$B$11:$B$17</definedName>
    <definedName name="A124807544C_Data">Data3!$B$11:$B$17</definedName>
    <definedName name="A124807544C_Latest">Data3!$B$17</definedName>
    <definedName name="A124807552C">Data3!$DF$1:$DF$10,Data3!$DF$11:$DF$17</definedName>
    <definedName name="A124807552C_Data">Data3!$DF$11:$DF$17</definedName>
    <definedName name="A124807552C_Latest">Data3!$DF$17</definedName>
    <definedName name="A124807560C">Data3!$GR$1:$GR$10,Data3!$GR$11:$GR$17</definedName>
    <definedName name="A124807560C_Data">Data3!$GR$11:$GR$17</definedName>
    <definedName name="A124807560C_Latest">Data3!$GR$17</definedName>
    <definedName name="A124807568W">Data3!$IB$1:$IB$10,Data3!$IB$11:$IB$17</definedName>
    <definedName name="A124807568W_Data">Data3!$IB$11:$IB$17</definedName>
    <definedName name="A124807568W_Latest">Data3!$IB$17</definedName>
    <definedName name="A124807576W">Data1!$IB$1:$IB$10,Data1!$IB$11:$IB$17</definedName>
    <definedName name="A124807576W_Data">Data1!$IB$11:$IB$17</definedName>
    <definedName name="A124807576W_Latest">Data1!$IB$17</definedName>
    <definedName name="A124807577X">Data1!$IG$1:$IG$10,Data1!$IG$11:$IG$17</definedName>
    <definedName name="A124807577X_Data">Data1!$IG$11:$IG$17</definedName>
    <definedName name="A124807577X_Latest">Data1!$IG$17</definedName>
    <definedName name="A124807584W">Data2!$DH$1:$DH$10,Data2!$DH$11:$DH$17</definedName>
    <definedName name="A124807584W_Data">Data2!$DH$11:$DH$17</definedName>
    <definedName name="A124807584W_Latest">Data2!$DH$17</definedName>
    <definedName name="A124807585X">Data2!$DM$1:$DM$10,Data2!$DM$11:$DM$17</definedName>
    <definedName name="A124807585X_Data">Data2!$DM$11:$DM$17</definedName>
    <definedName name="A124807585X_Latest">Data2!$DM$17</definedName>
    <definedName name="A124807592W">Data2!$FJ$1:$FJ$10,Data2!$FJ$11:$FJ$17</definedName>
    <definedName name="A124807592W_Data">Data2!$FJ$11:$FJ$17</definedName>
    <definedName name="A124807592W_Latest">Data2!$FJ$17</definedName>
    <definedName name="A124807593X">Data2!$FO$1:$FO$10,Data2!$FO$11:$FO$17</definedName>
    <definedName name="A124807593X_Data">Data2!$FO$11:$FO$17</definedName>
    <definedName name="A124807593X_Latest">Data2!$FO$17</definedName>
    <definedName name="A124807600K">Data2!$ID$1:$ID$10,Data2!$ID$11:$ID$17</definedName>
    <definedName name="A124807600K_Data">Data2!$ID$11:$ID$17</definedName>
    <definedName name="A124807600K_Latest">Data2!$ID$17</definedName>
    <definedName name="A124807601L">Data2!$II$1:$II$10,Data2!$II$11:$II$17</definedName>
    <definedName name="A124807601L_Data">Data2!$II$11:$II$17</definedName>
    <definedName name="A124807601L_Latest">Data2!$II$17</definedName>
    <definedName name="A124807608C">Data3!$BH$1:$BH$10,Data3!$BH$11:$BH$17</definedName>
    <definedName name="A124807608C_Data">Data3!$BH$11:$BH$17</definedName>
    <definedName name="A124807608C_Latest">Data3!$BH$17</definedName>
    <definedName name="A124807609F">Data3!$BM$1:$BM$10,Data3!$BM$11:$BM$17</definedName>
    <definedName name="A124807609F_Data">Data3!$BM$11:$BM$17</definedName>
    <definedName name="A124807609F_Latest">Data3!$BM$17</definedName>
    <definedName name="A124807616C">Data1!$B$1:$B$10,Data1!$B$11:$B$17</definedName>
    <definedName name="A124807616C_Data">Data1!$B$11:$B$17</definedName>
    <definedName name="A124807616C_Latest">Data1!$B$17</definedName>
    <definedName name="A124807617F">Data1!$G$1:$G$10,Data1!$G$11:$G$17</definedName>
    <definedName name="A124807617F_Data">Data1!$G$11:$G$17</definedName>
    <definedName name="A124807617F_Latest">Data1!$G$17</definedName>
    <definedName name="A124807624C">Data1!$DL$1:$DL$10,Data1!$DL$11:$DL$17</definedName>
    <definedName name="A124807624C_Data">Data1!$DL$11:$DL$17</definedName>
    <definedName name="A124807624C_Latest">Data1!$DL$17</definedName>
    <definedName name="A124807625F">Data1!$DQ$1:$DQ$10,Data1!$DQ$11:$DQ$17</definedName>
    <definedName name="A124807625F_Data">Data1!$DQ$11:$DQ$17</definedName>
    <definedName name="A124807625F_Latest">Data1!$DQ$17</definedName>
    <definedName name="A124807632C">Data1!$GX$1:$GX$10,Data1!$GX$11:$GX$17</definedName>
    <definedName name="A124807632C_Data">Data1!$GX$11:$GX$17</definedName>
    <definedName name="A124807632C_Latest">Data1!$GX$17</definedName>
    <definedName name="A124807633F">Data1!$HC$1:$HC$10,Data1!$HC$11:$HC$17</definedName>
    <definedName name="A124807633F_Data">Data1!$HC$11:$HC$17</definedName>
    <definedName name="A124807633F_Latest">Data1!$HC$17</definedName>
    <definedName name="A124807640C">Data2!$AT$1:$AT$10,Data2!$AT$11:$AT$17</definedName>
    <definedName name="A124807640C_Data">Data2!$AT$11:$AT$17</definedName>
    <definedName name="A124807640C_Latest">Data2!$AT$17</definedName>
    <definedName name="A124807641F">Data2!$AY$1:$AY$10,Data2!$AY$11:$AY$17</definedName>
    <definedName name="A124807641F_Data">Data2!$AY$11:$AY$17</definedName>
    <definedName name="A124807641F_Latest">Data2!$AY$17</definedName>
    <definedName name="A124807648W">Data3!$L$1:$L$10,Data3!$L$11:$L$17</definedName>
    <definedName name="A124807648W_Data">Data3!$L$11:$L$17</definedName>
    <definedName name="A124807648W_Latest">Data3!$L$17</definedName>
    <definedName name="A124807649X">Data3!$Q$1:$Q$10,Data3!$Q$11:$Q$17</definedName>
    <definedName name="A124807649X_Data">Data3!$Q$11:$Q$17</definedName>
    <definedName name="A124807649X_Latest">Data3!$Q$17</definedName>
    <definedName name="A124807656W">Data3!$BN$1:$BN$10,Data3!$BN$11:$BN$17</definedName>
    <definedName name="A124807656W_Data">Data3!$BN$11:$BN$17</definedName>
    <definedName name="A124807656W_Latest">Data3!$BN$17</definedName>
    <definedName name="A124807657X">Data3!$BS$1:$BS$10,Data3!$BS$11:$BS$17</definedName>
    <definedName name="A124807657X_Data">Data3!$BS$11:$BS$17</definedName>
    <definedName name="A124807657X_Latest">Data3!$BS$17</definedName>
    <definedName name="A124807664W">Data3!$CF$1:$CF$10,Data3!$CF$11:$CF$17</definedName>
    <definedName name="A124807664W_Data">Data3!$CF$11:$CF$17</definedName>
    <definedName name="A124807664W_Latest">Data3!$CF$17</definedName>
    <definedName name="A124807665X">Data3!$CK$1:$CK$10,Data3!$CK$11:$CK$17</definedName>
    <definedName name="A124807665X_Data">Data3!$CK$11:$CK$17</definedName>
    <definedName name="A124807665X_Latest">Data3!$CK$17</definedName>
    <definedName name="A124807672W">Data3!$GJ$1:$GJ$10,Data3!$GJ$11:$GJ$17</definedName>
    <definedName name="A124807672W_Data">Data3!$GJ$11:$GJ$17</definedName>
    <definedName name="A124807672W_Latest">Data3!$GJ$17</definedName>
    <definedName name="A124807673X">Data3!$GO$1:$GO$10,Data3!$GO$11:$GO$17</definedName>
    <definedName name="A124807673X_Data">Data3!$GO$11:$GO$17</definedName>
    <definedName name="A124807673X_Latest">Data3!$GO$17</definedName>
    <definedName name="A124807680W">Data3!$IL$1:$IL$10,Data3!$IL$11:$IL$17</definedName>
    <definedName name="A124807680W_Data">Data3!$IL$11:$IL$17</definedName>
    <definedName name="A124807680W_Latest">Data3!$IL$17</definedName>
    <definedName name="A124807681X">Data3!$IQ$1:$IQ$10,Data3!$IQ$11:$IQ$17</definedName>
    <definedName name="A124807681X_Data">Data3!$IQ$11:$IQ$17</definedName>
    <definedName name="A124807681X_Latest">Data3!$IQ$17</definedName>
    <definedName name="A124807688R">Data1!$AX$1:$AX$10,Data1!$AX$11:$AX$17</definedName>
    <definedName name="A124807688R_Data">Data1!$AX$11:$AX$17</definedName>
    <definedName name="A124807688R_Latest">Data1!$AX$17</definedName>
    <definedName name="A124807689T">Data1!$BC$1:$BC$10,Data1!$BC$11:$BC$17</definedName>
    <definedName name="A124807689T_Data">Data1!$BC$11:$BC$17</definedName>
    <definedName name="A124807689T_Latest">Data1!$BC$17</definedName>
    <definedName name="A124807696R">Data3!$BB$1:$BB$10,Data3!$BB$11:$BB$17</definedName>
    <definedName name="A124807696R_Data">Data3!$BB$11:$BB$17</definedName>
    <definedName name="A124807696R_Latest">Data3!$BB$17</definedName>
    <definedName name="A124807697T">Data3!$BG$1:$BG$10,Data3!$BG$11:$BG$17</definedName>
    <definedName name="A124807697T_Data">Data3!$BG$11:$BG$17</definedName>
    <definedName name="A124807697T_Latest">Data3!$BG$17</definedName>
    <definedName name="A124807704C">Data3!$FX$1:$FX$10,Data3!$FX$11:$FX$17</definedName>
    <definedName name="A124807704C_Data">Data3!$FX$11:$FX$17</definedName>
    <definedName name="A124807704C_Latest">Data3!$FX$17</definedName>
    <definedName name="A124807705F">Data3!$GC$1:$GC$10,Data3!$GC$11:$GC$17</definedName>
    <definedName name="A124807705F_Data">Data3!$GC$11:$GC$17</definedName>
    <definedName name="A124807705F_Latest">Data3!$GC$17</definedName>
    <definedName name="A124807712C">Data3!$HH$1:$HH$10,Data3!$HH$11:$HH$17</definedName>
    <definedName name="A124807712C_Data">Data3!$HH$11:$HH$17</definedName>
    <definedName name="A124807712C_Latest">Data3!$HH$17</definedName>
    <definedName name="A124807713F">Data3!$HM$1:$HM$10,Data3!$HM$11:$HM$17</definedName>
    <definedName name="A124807713F_Data">Data3!$HM$11:$HM$17</definedName>
    <definedName name="A124807713F_Latest">Data3!$HM$17</definedName>
    <definedName name="A124807720C">Data2!$D$1:$D$10,Data2!$D$11:$D$17</definedName>
    <definedName name="A124807720C_Data">Data2!$D$11:$D$17</definedName>
    <definedName name="A124807720C_Latest">Data2!$D$17</definedName>
    <definedName name="A124807721F">Data2!$I$1:$I$10,Data2!$I$11:$I$17</definedName>
    <definedName name="A124807721F_Data">Data2!$I$11:$I$17</definedName>
    <definedName name="A124807721F_Latest">Data2!$I$17</definedName>
    <definedName name="A124807728W">Data2!$AN$1:$AN$10,Data2!$AN$11:$AN$17</definedName>
    <definedName name="A124807728W_Data">Data2!$AN$11:$AN$17</definedName>
    <definedName name="A124807728W_Latest">Data2!$AN$17</definedName>
    <definedName name="A124807729X">Data2!$AS$1:$AS$10,Data2!$AS$11:$AS$17</definedName>
    <definedName name="A124807729X_Data">Data2!$AS$11:$AS$17</definedName>
    <definedName name="A124807729X_Latest">Data2!$AS$17</definedName>
    <definedName name="A124807736W">Data3!$BZ$1:$BZ$10,Data3!$BZ$11:$BZ$17</definedName>
    <definedName name="A124807736W_Data">Data3!$BZ$11:$BZ$17</definedName>
    <definedName name="A124807736W_Latest">Data3!$BZ$17</definedName>
    <definedName name="A124807737X">Data3!$CE$1:$CE$10,Data3!$CE$11:$CE$17</definedName>
    <definedName name="A124807737X_Data">Data3!$CE$11:$CE$17</definedName>
    <definedName name="A124807737X_Latest">Data3!$CE$17</definedName>
    <definedName name="A124807744W">Data1!$AR$1:$AR$10,Data1!$AR$11:$AR$17</definedName>
    <definedName name="A124807744W_Data">Data1!$AR$11:$AR$17</definedName>
    <definedName name="A124807744W_Latest">Data1!$AR$17</definedName>
    <definedName name="A124807745X">Data1!$AW$1:$AW$10,Data1!$AW$11:$AW$17</definedName>
    <definedName name="A124807745X_Data">Data1!$AW$11:$AW$17</definedName>
    <definedName name="A124807745X_Latest">Data1!$AW$17</definedName>
    <definedName name="A124807752W">Data2!$CV$1:$CV$10,Data2!$CV$11:$CV$17</definedName>
    <definedName name="A124807752W_Data">Data2!$CV$11:$CV$17</definedName>
    <definedName name="A124807752W_Latest">Data2!$CV$17</definedName>
    <definedName name="A124807753X">Data2!$DA$1:$DA$10,Data2!$DA$11:$DA$17</definedName>
    <definedName name="A124807753X_Data">Data2!$DA$11:$DA$17</definedName>
    <definedName name="A124807753X_Latest">Data2!$DA$17</definedName>
    <definedName name="A124807760W">Data2!$EX$1:$EX$10,Data2!$EX$11:$EX$17</definedName>
    <definedName name="A124807760W_Data">Data2!$EX$11:$EX$17</definedName>
    <definedName name="A124807760W_Latest">Data2!$EX$17</definedName>
    <definedName name="A124807761X">Data2!$FC$1:$FC$10,Data2!$FC$11:$FC$17</definedName>
    <definedName name="A124807761X_Data">Data2!$FC$11:$FC$17</definedName>
    <definedName name="A124807761X_Latest">Data2!$FC$17</definedName>
    <definedName name="A124807768R">Data3!$AD$1:$AD$10,Data3!$AD$11:$AD$17</definedName>
    <definedName name="A124807768R_Data">Data3!$AD$11:$AD$17</definedName>
    <definedName name="A124807768R_Latest">Data3!$AD$17</definedName>
    <definedName name="A124807769T">Data3!$AI$1:$AI$10,Data3!$AI$11:$AI$17</definedName>
    <definedName name="A124807769T_Data">Data3!$AI$11:$AI$17</definedName>
    <definedName name="A124807769T_Latest">Data3!$AI$17</definedName>
    <definedName name="A124807776R">Data3!$DP$1:$DP$10,Data3!$DP$11:$DP$17</definedName>
    <definedName name="A124807776R_Data">Data3!$DP$11:$DP$17</definedName>
    <definedName name="A124807776R_Latest">Data3!$DP$17</definedName>
    <definedName name="A124807777T">Data3!$DU$1:$DU$10,Data3!$DU$11:$DU$17</definedName>
    <definedName name="A124807777T_Data">Data3!$DU$11:$DU$17</definedName>
    <definedName name="A124807777T_Latest">Data3!$DU$17</definedName>
    <definedName name="A124807784R">Data1!$EJ$1:$EJ$10,Data1!$EJ$11:$EJ$17</definedName>
    <definedName name="A124807784R_Data">Data1!$EJ$11:$EJ$17</definedName>
    <definedName name="A124807784R_Latest">Data1!$EJ$17</definedName>
    <definedName name="A124807785T">Data1!$EO$1:$EO$10,Data1!$EO$11:$EO$17</definedName>
    <definedName name="A124807785T_Data">Data1!$EO$11:$EO$17</definedName>
    <definedName name="A124807785T_Latest">Data1!$EO$17</definedName>
    <definedName name="A124807792R">Data1!$GL$1:$GL$10,Data1!$GL$11:$GL$17</definedName>
    <definedName name="A124807792R_Data">Data1!$GL$11:$GL$17</definedName>
    <definedName name="A124807792R_Latest">Data1!$GL$17</definedName>
    <definedName name="A124807793T">Data1!$GQ$1:$GQ$10,Data1!$GQ$11:$GQ$17</definedName>
    <definedName name="A124807793T_Data">Data1!$GQ$11:$GQ$17</definedName>
    <definedName name="A124807793T_Latest">Data1!$GQ$17</definedName>
    <definedName name="A124807800C">Data2!$AZ$1:$AZ$10,Data2!$AZ$11:$AZ$17</definedName>
    <definedName name="A124807800C_Data">Data2!$AZ$11:$AZ$17</definedName>
    <definedName name="A124807800C_Latest">Data2!$AZ$17</definedName>
    <definedName name="A124807801F">Data2!$BE$1:$BE$10,Data2!$BE$11:$BE$17</definedName>
    <definedName name="A124807801F_Data">Data2!$BE$11:$BE$17</definedName>
    <definedName name="A124807801F_Latest">Data2!$BE$17</definedName>
    <definedName name="A124807808W">Data2!$DB$1:$DB$10,Data2!$DB$11:$DB$17</definedName>
    <definedName name="A124807808W_Data">Data2!$DB$11:$DB$17</definedName>
    <definedName name="A124807808W_Latest">Data2!$DB$17</definedName>
    <definedName name="A124807809X">Data2!$DG$1:$DG$10,Data2!$DG$11:$DG$17</definedName>
    <definedName name="A124807809X_Data">Data2!$DG$11:$DG$17</definedName>
    <definedName name="A124807809X_Latest">Data2!$DG$17</definedName>
    <definedName name="A124807816W">Data2!$HX$1:$HX$10,Data2!$HX$11:$HX$17</definedName>
    <definedName name="A124807816W_Data">Data2!$HX$11:$HX$17</definedName>
    <definedName name="A124807816W_Latest">Data2!$HX$17</definedName>
    <definedName name="A124807817X">Data2!$IC$1:$IC$10,Data2!$IC$11:$IC$17</definedName>
    <definedName name="A124807817X_Data">Data2!$IC$11:$IC$17</definedName>
    <definedName name="A124807817X_Latest">Data2!$IC$17</definedName>
    <definedName name="A124807824W">Data4!$B$1:$B$10,Data4!$B$11:$B$17</definedName>
    <definedName name="A124807824W_Data">Data4!$B$11:$B$17</definedName>
    <definedName name="A124807824W_Latest">Data4!$B$17</definedName>
    <definedName name="A124807825X">Data4!$G$1:$G$10,Data4!$G$11:$G$17</definedName>
    <definedName name="A124807825X_Data">Data4!$G$11:$G$17</definedName>
    <definedName name="A124807825X_Latest">Data4!$G$17</definedName>
    <definedName name="A124807832W">Data3!$AP$1:$AP$10,Data3!$AP$11:$AP$17</definedName>
    <definedName name="A124807832W_Data">Data3!$AP$11:$AP$17</definedName>
    <definedName name="A124807832W_Latest">Data3!$AP$17</definedName>
    <definedName name="A124807833X">Data3!$AU$1:$AU$10,Data3!$AU$11:$AU$17</definedName>
    <definedName name="A124807833X_Data">Data3!$AU$11:$AU$17</definedName>
    <definedName name="A124807833X_Latest">Data3!$AU$17</definedName>
    <definedName name="A124807840W">Data3!$EB$1:$EB$10,Data3!$EB$11:$EB$17</definedName>
    <definedName name="A124807840W_Data">Data3!$EB$11:$EB$17</definedName>
    <definedName name="A124807840W_Latest">Data3!$EB$17</definedName>
    <definedName name="A124807841X">Data3!$EG$1:$EG$10,Data3!$EG$11:$EG$17</definedName>
    <definedName name="A124807841X_Data">Data3!$EG$11:$EG$17</definedName>
    <definedName name="A124807841X_Latest">Data3!$EG$17</definedName>
    <definedName name="A124807848R">Data3!$GV$1:$GV$10,Data3!$GV$11:$GV$17</definedName>
    <definedName name="A124807848R_Data">Data3!$GV$11:$GV$17</definedName>
    <definedName name="A124807848R_Latest">Data3!$GV$17</definedName>
    <definedName name="A124807849T">Data3!$HA$1:$HA$10,Data3!$HA$11:$HA$17</definedName>
    <definedName name="A124807849T_Data">Data3!$HA$11:$HA$17</definedName>
    <definedName name="A124807849T_Latest">Data3!$HA$17</definedName>
    <definedName name="A124807856R">Data1!$CT$1:$CT$10,Data1!$CT$11:$CT$17</definedName>
    <definedName name="A124807856R_Data">Data1!$CT$11:$CT$17</definedName>
    <definedName name="A124807856R_Latest">Data1!$CT$17</definedName>
    <definedName name="A124807857T">Data1!$CY$1:$CY$10,Data1!$CY$11:$CY$17</definedName>
    <definedName name="A124807857T_Data">Data1!$CY$11:$CY$17</definedName>
    <definedName name="A124807857T_Latest">Data1!$CY$17</definedName>
    <definedName name="A124807864R">Data1!$HP$1:$HP$10,Data1!$HP$11:$HP$17</definedName>
    <definedName name="A124807864R_Data">Data1!$HP$11:$HP$17</definedName>
    <definedName name="A124807864R_Latest">Data1!$HP$17</definedName>
    <definedName name="A124807865T">Data1!$HU$1:$HU$10,Data1!$HU$11:$HU$17</definedName>
    <definedName name="A124807865T_Data">Data1!$HU$11:$HU$17</definedName>
    <definedName name="A124807865T_Latest">Data1!$HU$17</definedName>
    <definedName name="A124807872R">Data2!$J$1:$J$10,Data2!$J$11:$J$17</definedName>
    <definedName name="A124807872R_Data">Data2!$J$11:$J$17</definedName>
    <definedName name="A124807872R_Latest">Data2!$J$17</definedName>
    <definedName name="A124807873T">Data2!$O$1:$O$10,Data2!$O$11:$O$17</definedName>
    <definedName name="A124807873T_Data">Data2!$O$11:$O$17</definedName>
    <definedName name="A124807873T_Latest">Data2!$O$17</definedName>
    <definedName name="A124807880R">Data3!$AV$1:$AV$10,Data3!$AV$11:$AV$17</definedName>
    <definedName name="A124807880R_Data">Data3!$AV$11:$AV$17</definedName>
    <definedName name="A124807880R_Latest">Data3!$AV$17</definedName>
    <definedName name="A124807881T">Data3!$BA$1:$BA$10,Data3!$BA$11:$BA$17</definedName>
    <definedName name="A124807881T_Data">Data3!$BA$11:$BA$17</definedName>
    <definedName name="A124807881T_Latest">Data3!$BA$17</definedName>
    <definedName name="A124807888J">Data3!$HB$1:$HB$10,Data3!$HB$11:$HB$17</definedName>
    <definedName name="A124807888J_Data">Data3!$HB$11:$HB$17</definedName>
    <definedName name="A124807888J_Latest">Data3!$HB$17</definedName>
    <definedName name="A124807889K">Data3!$HG$1:$HG$10,Data3!$HG$11:$HG$17</definedName>
    <definedName name="A124807889K_Data">Data3!$HG$11:$HG$17</definedName>
    <definedName name="A124807889K_Latest">Data3!$HG$17</definedName>
    <definedName name="A124807896J">Data4!$N$1:$N$10,Data4!$N$11:$N$17</definedName>
    <definedName name="A124807896J_Data">Data4!$N$11:$N$17</definedName>
    <definedName name="A124807896J_Latest">Data4!$N$17</definedName>
    <definedName name="A124807897K">Data4!$S$1:$S$10,Data4!$S$11:$S$17</definedName>
    <definedName name="A124807897K_Data">Data4!$S$11:$S$17</definedName>
    <definedName name="A124807897K_Latest">Data4!$S$17</definedName>
    <definedName name="A124807904W">Data1!$CH$1:$CH$10,Data1!$CH$11:$CH$17</definedName>
    <definedName name="A124807904W_Data">Data1!$CH$11:$CH$17</definedName>
    <definedName name="A124807904W_Latest">Data1!$CH$17</definedName>
    <definedName name="A124807905X">Data1!$CM$1:$CM$10,Data1!$CM$11:$CM$17</definedName>
    <definedName name="A124807905X_Data">Data1!$CM$11:$CM$17</definedName>
    <definedName name="A124807905X_Latest">Data1!$CM$17</definedName>
    <definedName name="A124807912W">Data1!$FT$1:$FT$10,Data1!$FT$11:$FT$17</definedName>
    <definedName name="A124807912W_Data">Data1!$FT$11:$FT$17</definedName>
    <definedName name="A124807912W_Latest">Data1!$FT$17</definedName>
    <definedName name="A124807913X">Data1!$FY$1:$FY$10,Data1!$FY$11:$FY$17</definedName>
    <definedName name="A124807913X_Data">Data1!$FY$11:$FY$17</definedName>
    <definedName name="A124807913X_Latest">Data1!$FY$17</definedName>
    <definedName name="A124807920W">Data1!$HD$1:$HD$10,Data1!$HD$11:$HD$17</definedName>
    <definedName name="A124807920W_Data">Data1!$HD$11:$HD$17</definedName>
    <definedName name="A124807920W_Latest">Data1!$HD$17</definedName>
    <definedName name="A124807921X">Data1!$HI$1:$HI$10,Data1!$HI$11:$HI$17</definedName>
    <definedName name="A124807921X_Data">Data1!$HI$11:$HI$17</definedName>
    <definedName name="A124807921X_Latest">Data1!$HI$17</definedName>
    <definedName name="A124807928R">Data1!$IN$1:$IN$10,Data1!$IN$11:$IN$17</definedName>
    <definedName name="A124807928R_Data">Data1!$IN$11:$IN$17</definedName>
    <definedName name="A124807928R_Latest">Data1!$IN$17</definedName>
    <definedName name="A124807929T">Data2!$C$1:$C$10,Data2!$C$11:$C$17</definedName>
    <definedName name="A124807929T_Data">Data2!$C$11:$C$17</definedName>
    <definedName name="A124807929T_Latest">Data2!$C$17</definedName>
    <definedName name="A124807936R">Data2!$BR$1:$BR$10,Data2!$BR$11:$BR$17</definedName>
    <definedName name="A124807936R_Data">Data2!$BR$11:$BR$17</definedName>
    <definedName name="A124807936R_Latest">Data2!$BR$17</definedName>
    <definedName name="A124807937T">Data2!$BW$1:$BW$10,Data2!$BW$11:$BW$17</definedName>
    <definedName name="A124807937T_Data">Data2!$BW$11:$BW$17</definedName>
    <definedName name="A124807937T_Latest">Data2!$BW$17</definedName>
    <definedName name="A124807944R">Data3!$BT$1:$BT$10,Data3!$BT$11:$BT$17</definedName>
    <definedName name="A124807944R_Data">Data3!$BT$11:$BT$17</definedName>
    <definedName name="A124807944R_Latest">Data3!$BT$17</definedName>
    <definedName name="A124807945T">Data3!$BY$1:$BY$10,Data3!$BY$11:$BY$17</definedName>
    <definedName name="A124807945T_Data">Data3!$BY$11:$BY$17</definedName>
    <definedName name="A124807945T_Latest">Data3!$BY$17</definedName>
    <definedName name="A124807952R">Data3!$DV$1:$DV$10,Data3!$DV$11:$DV$17</definedName>
    <definedName name="A124807952R_Data">Data3!$DV$11:$DV$17</definedName>
    <definedName name="A124807952R_Latest">Data3!$DV$17</definedName>
    <definedName name="A124807953T">Data3!$EA$1:$EA$10,Data3!$EA$11:$EA$17</definedName>
    <definedName name="A124807953T_Data">Data3!$EA$11:$EA$17</definedName>
    <definedName name="A124807953T_Latest">Data3!$EA$17</definedName>
    <definedName name="A124807960R">Data4!$AL$1:$AL$10,Data4!$AL$11:$AL$17</definedName>
    <definedName name="A124807960R_Data">Data4!$AL$11:$AL$17</definedName>
    <definedName name="A124807960R_Latest">Data4!$AL$17</definedName>
    <definedName name="A124807961T">Data4!$AQ$1:$AQ$10,Data4!$AQ$11:$AQ$17</definedName>
    <definedName name="A124807961T_Data">Data4!$AQ$11:$AQ$17</definedName>
    <definedName name="A124807961T_Latest">Data4!$AQ$17</definedName>
    <definedName name="A124807968J">Data1!$EP$1:$EP$10,Data1!$EP$11:$EP$17</definedName>
    <definedName name="A124807968J_Data">Data1!$EP$11:$EP$17</definedName>
    <definedName name="A124807968J_Latest">Data1!$EP$17</definedName>
    <definedName name="A124807969K">Data1!$EU$1:$EU$10,Data1!$EU$11:$EU$17</definedName>
    <definedName name="A124807969K_Data">Data1!$EU$11:$EU$17</definedName>
    <definedName name="A124807969K_Latest">Data1!$EU$17</definedName>
    <definedName name="A124807976J">Data1!$HJ$1:$HJ$10,Data1!$HJ$11:$HJ$17</definedName>
    <definedName name="A124807976J_Data">Data1!$HJ$11:$HJ$17</definedName>
    <definedName name="A124807976J_Latest">Data1!$HJ$17</definedName>
    <definedName name="A124807977K">Data1!$HO$1:$HO$10,Data1!$HO$11:$HO$17</definedName>
    <definedName name="A124807977K_Data">Data1!$HO$11:$HO$17</definedName>
    <definedName name="A124807977K_Latest">Data1!$HO$17</definedName>
    <definedName name="A124807984J">Data2!$GB$1:$GB$10,Data2!$GB$11:$GB$17</definedName>
    <definedName name="A124807984J_Data">Data2!$GB$11:$GB$17</definedName>
    <definedName name="A124807984J_Latest">Data2!$GB$17</definedName>
    <definedName name="A124807985K">Data2!$GG$1:$GG$10,Data2!$GG$11:$GG$17</definedName>
    <definedName name="A124807985K_Data">Data2!$GG$11:$GG$17</definedName>
    <definedName name="A124807985K_Latest">Data2!$GG$17</definedName>
    <definedName name="A124807992J">Data3!$DJ$1:$DJ$10,Data3!$DJ$11:$DJ$17</definedName>
    <definedName name="A124807992J_Data">Data3!$DJ$11:$DJ$17</definedName>
    <definedName name="A124807992J_Latest">Data3!$DJ$17</definedName>
    <definedName name="A124807993K">Data3!$DO$1:$DO$10,Data3!$DO$11:$DO$17</definedName>
    <definedName name="A124807993K_Data">Data3!$DO$11:$DO$17</definedName>
    <definedName name="A124807993K_Latest">Data3!$DO$17</definedName>
    <definedName name="A124808000X">Data3!$CR$1:$CR$10,Data3!$CR$11:$CR$17</definedName>
    <definedName name="A124808000X_Data">Data3!$CR$11:$CR$17</definedName>
    <definedName name="A124808000X_Latest">Data3!$CR$17</definedName>
    <definedName name="A124808001A">Data3!$CW$1:$CW$10,Data3!$CW$11:$CW$17</definedName>
    <definedName name="A124808001A_Data">Data3!$CW$11:$CW$17</definedName>
    <definedName name="A124808001A_Latest">Data3!$CW$17</definedName>
    <definedName name="A124808008T">Data3!$ET$1:$ET$10,Data3!$ET$11:$ET$17</definedName>
    <definedName name="A124808008T_Data">Data3!$ET$11:$ET$17</definedName>
    <definedName name="A124808008T_Latest">Data3!$ET$17</definedName>
    <definedName name="A124808009V">Data3!$EY$1:$EY$10,Data3!$EY$11:$EY$17</definedName>
    <definedName name="A124808009V_Data">Data3!$EY$11:$EY$17</definedName>
    <definedName name="A124808009V_Latest">Data3!$EY$17</definedName>
    <definedName name="A124808016T">Data3!$GD$1:$GD$10,Data3!$GD$11:$GD$17</definedName>
    <definedName name="A124808016T_Data">Data3!$GD$11:$GD$17</definedName>
    <definedName name="A124808016T_Latest">Data3!$GD$17</definedName>
    <definedName name="A124808017V">Data3!$GI$1:$GI$10,Data3!$GI$11:$GI$17</definedName>
    <definedName name="A124808017V_Data">Data3!$GI$11:$GI$17</definedName>
    <definedName name="A124808017V_Latest">Data3!$GI$17</definedName>
    <definedName name="A124808024T">Data1!$Z$1:$Z$10,Data1!$Z$11:$Z$17</definedName>
    <definedName name="A124808024T_Data">Data1!$Z$11:$Z$17</definedName>
    <definedName name="A124808024T_Latest">Data1!$Z$17</definedName>
    <definedName name="A124808025V">Data1!$AE$1:$AE$10,Data1!$AE$11:$AE$17</definedName>
    <definedName name="A124808025V_Data">Data1!$AE$11:$AE$17</definedName>
    <definedName name="A124808025V_Latest">Data1!$AE$17</definedName>
    <definedName name="A124808032T">Data1!$EV$1:$EV$10,Data1!$EV$11:$EV$17</definedName>
    <definedName name="A124808032T_Data">Data1!$EV$11:$EV$17</definedName>
    <definedName name="A124808032T_Latest">Data1!$EV$17</definedName>
    <definedName name="A124808033V">Data1!$FA$1:$FA$10,Data1!$FA$11:$FA$17</definedName>
    <definedName name="A124808033V_Data">Data1!$FA$11:$FA$17</definedName>
    <definedName name="A124808033V_Latest">Data1!$FA$17</definedName>
    <definedName name="A124808040T">Data2!$CD$1:$CD$10,Data2!$CD$11:$CD$17</definedName>
    <definedName name="A124808040T_Data">Data2!$CD$11:$CD$17</definedName>
    <definedName name="A124808040T_Latest">Data2!$CD$17</definedName>
    <definedName name="A124808041V">Data2!$CI$1:$CI$10,Data2!$CI$11:$CI$17</definedName>
    <definedName name="A124808041V_Data">Data2!$CI$11:$CI$17</definedName>
    <definedName name="A124808041V_Latest">Data2!$CI$17</definedName>
    <definedName name="A124808048K">Data2!$FP$1:$FP$10,Data2!$FP$11:$FP$17</definedName>
    <definedName name="A124808048K_Data">Data2!$FP$11:$FP$17</definedName>
    <definedName name="A124808048K_Latest">Data2!$FP$17</definedName>
    <definedName name="A124808049L">Data2!$FU$1:$FU$10,Data2!$FU$11:$FU$17</definedName>
    <definedName name="A124808049L_Data">Data2!$FU$11:$FU$17</definedName>
    <definedName name="A124808049L_Latest">Data2!$FU$17</definedName>
    <definedName name="A124808056K">Data1!$BP$1:$BP$10,Data1!$BP$11:$BP$17</definedName>
    <definedName name="A124808056K_Data">Data1!$BP$11:$BP$17</definedName>
    <definedName name="A124808056K_Latest">Data1!$BP$17</definedName>
    <definedName name="A124808057L">Data1!$BU$1:$BU$10,Data1!$BU$11:$BU$17</definedName>
    <definedName name="A124808057L_Data">Data1!$BU$11:$BU$17</definedName>
    <definedName name="A124808057L_Latest">Data1!$BU$17</definedName>
    <definedName name="A124808064K">Data1!$CZ$1:$CZ$10,Data1!$CZ$11:$CZ$17</definedName>
    <definedName name="A124808064K_Data">Data1!$CZ$11:$CZ$17</definedName>
    <definedName name="A124808064K_Latest">Data1!$CZ$17</definedName>
    <definedName name="A124808065L">Data1!$DE$1:$DE$10,Data1!$DE$11:$DE$17</definedName>
    <definedName name="A124808065L_Data">Data1!$DE$11:$DE$17</definedName>
    <definedName name="A124808065L_Latest">Data1!$DE$17</definedName>
    <definedName name="A124808072K">Data1!$DR$1:$DR$10,Data1!$DR$11:$DR$17</definedName>
    <definedName name="A124808072K_Data">Data1!$DR$11:$DR$17</definedName>
    <definedName name="A124808072K_Latest">Data1!$DR$17</definedName>
    <definedName name="A124808073L">Data1!$DW$1:$DW$10,Data1!$DW$11:$DW$17</definedName>
    <definedName name="A124808073L_Data">Data1!$DW$11:$DW$17</definedName>
    <definedName name="A124808073L_Latest">Data1!$DW$17</definedName>
    <definedName name="A124808080K">Data2!$CJ$1:$CJ$10,Data2!$CJ$11:$CJ$17</definedName>
    <definedName name="A124808080K_Data">Data2!$CJ$11:$CJ$17</definedName>
    <definedName name="A124808080K_Latest">Data2!$CJ$17</definedName>
    <definedName name="A124808081L">Data2!$CO$1:$CO$10,Data2!$CO$11:$CO$17</definedName>
    <definedName name="A124808081L_Data">Data2!$CO$11:$CO$17</definedName>
    <definedName name="A124808081L_Latest">Data2!$CO$17</definedName>
    <definedName name="A124808088C">Data3!$R$1:$R$10,Data3!$R$11:$R$17</definedName>
    <definedName name="A124808088C_Data">Data3!$R$11:$R$17</definedName>
    <definedName name="A124808088C_Latest">Data3!$R$17</definedName>
    <definedName name="A124808089F">Data3!$W$1:$W$10,Data3!$W$11:$W$17</definedName>
    <definedName name="A124808089F_Data">Data3!$W$11:$W$17</definedName>
    <definedName name="A124808089F_Latest">Data3!$W$17</definedName>
    <definedName name="A124808096C">Data1!$AL$1:$AL$10,Data1!$AL$11:$AL$17</definedName>
    <definedName name="A124808096C_Data">Data1!$AL$11:$AL$17</definedName>
    <definedName name="A124808096C_Latest">Data1!$AL$17</definedName>
    <definedName name="A124808097F">Data1!$AQ$1:$AQ$10,Data1!$AQ$11:$AQ$17</definedName>
    <definedName name="A124808097F_Data">Data1!$AQ$11:$AQ$17</definedName>
    <definedName name="A124808097F_Latest">Data1!$AQ$17</definedName>
    <definedName name="A124808104T">Data1!$CN$1:$CN$10,Data1!$CN$11:$CN$17</definedName>
    <definedName name="A124808104T_Data">Data1!$CN$11:$CN$17</definedName>
    <definedName name="A124808104T_Latest">Data1!$CN$17</definedName>
    <definedName name="A124808105V">Data1!$CS$1:$CS$10,Data1!$CS$11:$CS$17</definedName>
    <definedName name="A124808105V_Data">Data1!$CS$11:$CS$17</definedName>
    <definedName name="A124808105V_Latest">Data1!$CS$17</definedName>
    <definedName name="A124808112T">Data1!$DF$1:$DF$10,Data1!$DF$11:$DF$17</definedName>
    <definedName name="A124808112T_Data">Data1!$DF$11:$DF$17</definedName>
    <definedName name="A124808112T_Latest">Data1!$DF$17</definedName>
    <definedName name="A124808113V">Data1!$DK$1:$DK$10,Data1!$DK$11:$DK$17</definedName>
    <definedName name="A124808113V_Data">Data1!$DK$11:$DK$17</definedName>
    <definedName name="A124808113V_Latest">Data1!$DK$17</definedName>
    <definedName name="A124808120T">Data2!$V$1:$V$10,Data2!$V$11:$V$17</definedName>
    <definedName name="A124808120T_Data">Data2!$V$11:$V$17</definedName>
    <definedName name="A124808120T_Latest">Data2!$V$17</definedName>
    <definedName name="A124808121V">Data2!$AA$1:$AA$10,Data2!$AA$11:$AA$17</definedName>
    <definedName name="A124808121V_Data">Data2!$AA$11:$AA$17</definedName>
    <definedName name="A124808121V_Latest">Data2!$AA$17</definedName>
    <definedName name="A124808128K">Data2!$BF$1:$BF$10,Data2!$BF$11:$BF$17</definedName>
    <definedName name="A124808128K_Data">Data2!$BF$11:$BF$17</definedName>
    <definedName name="A124808128K_Latest">Data2!$BF$17</definedName>
    <definedName name="A124808129L">Data2!$BK$1:$BK$10,Data2!$BK$11:$BK$17</definedName>
    <definedName name="A124808129L_Data">Data2!$BK$11:$BK$17</definedName>
    <definedName name="A124808129L_Latest">Data2!$BK$17</definedName>
    <definedName name="A124808136K">Data2!$BX$1:$BX$10,Data2!$BX$11:$BX$17</definedName>
    <definedName name="A124808136K_Data">Data2!$BX$11:$BX$17</definedName>
    <definedName name="A124808136K_Latest">Data2!$BX$17</definedName>
    <definedName name="A124808137L">Data2!$CC$1:$CC$10,Data2!$CC$11:$CC$17</definedName>
    <definedName name="A124808137L_Data">Data2!$CC$11:$CC$17</definedName>
    <definedName name="A124808137L_Latest">Data2!$CC$17</definedName>
    <definedName name="A124808144K">Data2!$GT$1:$GT$10,Data2!$GT$11:$GT$17</definedName>
    <definedName name="A124808144K_Data">Data2!$GT$11:$GT$17</definedName>
    <definedName name="A124808144K_Latest">Data2!$GT$17</definedName>
    <definedName name="A124808145L">Data2!$GY$1:$GY$10,Data2!$GY$11:$GY$17</definedName>
    <definedName name="A124808145L_Data">Data2!$GY$11:$GY$17</definedName>
    <definedName name="A124808145L_Latest">Data2!$GY$17</definedName>
    <definedName name="A124808152K">Data3!$FL$1:$FL$10,Data3!$FL$11:$FL$17</definedName>
    <definedName name="A124808152K_Data">Data3!$FL$11:$FL$17</definedName>
    <definedName name="A124808152K_Latest">Data3!$FL$17</definedName>
    <definedName name="A124808153L">Data3!$FQ$1:$FQ$10,Data3!$FQ$11:$FQ$17</definedName>
    <definedName name="A124808153L_Data">Data3!$FQ$11:$FQ$17</definedName>
    <definedName name="A124808153L_Latest">Data3!$FQ$17</definedName>
    <definedName name="A124808160K">Data3!$IF$1:$IF$10,Data3!$IF$11:$IF$17</definedName>
    <definedName name="A124808160K_Data">Data3!$IF$11:$IF$17</definedName>
    <definedName name="A124808160K_Latest">Data3!$IF$17</definedName>
    <definedName name="A124808161L">Data3!$IK$1:$IK$10,Data3!$IK$11:$IK$17</definedName>
    <definedName name="A124808161L_Data">Data3!$IK$11:$IK$17</definedName>
    <definedName name="A124808161L_Latest">Data3!$IK$17</definedName>
    <definedName name="A124808168C">Data4!$H$1:$H$10,Data4!$H$11:$H$17</definedName>
    <definedName name="A124808168C_Data">Data4!$H$11:$H$17</definedName>
    <definedName name="A124808168C_Latest">Data4!$H$17</definedName>
    <definedName name="A124808169F">Data4!$M$1:$M$10,Data4!$M$11:$M$17</definedName>
    <definedName name="A124808169F_Data">Data4!$M$11:$M$17</definedName>
    <definedName name="A124808169F_Latest">Data4!$M$17</definedName>
    <definedName name="A124808176C">Data1!$BJ$1:$BJ$10,Data1!$BJ$11:$BJ$17</definedName>
    <definedName name="A124808176C_Data">Data1!$BJ$11:$BJ$17</definedName>
    <definedName name="A124808176C_Latest">Data1!$BJ$17</definedName>
    <definedName name="A124808177F">Data1!$BO$1:$BO$10,Data1!$BO$11:$BO$17</definedName>
    <definedName name="A124808177F_Data">Data1!$BO$11:$BO$17</definedName>
    <definedName name="A124808177F_Latest">Data1!$BO$17</definedName>
    <definedName name="A124808184C">Data1!$CB$1:$CB$10,Data1!$CB$11:$CB$17</definedName>
    <definedName name="A124808184C_Data">Data1!$CB$11:$CB$17</definedName>
    <definedName name="A124808184C_Latest">Data1!$CB$17</definedName>
    <definedName name="A124808185F">Data1!$CG$1:$CG$10,Data1!$CG$11:$CG$17</definedName>
    <definedName name="A124808185F_Data">Data1!$CG$11:$CG$17</definedName>
    <definedName name="A124808185F_Latest">Data1!$CG$17</definedName>
    <definedName name="A124808192C">Data1!$IH$1:$IH$10,Data1!$IH$11:$IH$17</definedName>
    <definedName name="A124808192C_Data">Data1!$IH$11:$IH$17</definedName>
    <definedName name="A124808192C_Latest">Data1!$IH$17</definedName>
    <definedName name="A124808193F">Data1!$IM$1:$IM$10,Data1!$IM$11:$IM$17</definedName>
    <definedName name="A124808193F_Data">Data1!$IM$11:$IM$17</definedName>
    <definedName name="A124808193F_Latest">Data1!$IM$17</definedName>
    <definedName name="A124808200T">Data3!$EZ$1:$EZ$10,Data3!$EZ$11:$EZ$17</definedName>
    <definedName name="A124808200T_Data">Data3!$EZ$11:$EZ$17</definedName>
    <definedName name="A124808200T_Latest">Data3!$EZ$17</definedName>
    <definedName name="A124808201V">Data3!$FE$1:$FE$10,Data3!$FE$11:$FE$17</definedName>
    <definedName name="A124808201V_Data">Data3!$FE$11:$FE$17</definedName>
    <definedName name="A124808201V_Latest">Data3!$FE$17</definedName>
    <definedName name="A124808208K">Data3!$HT$1:$HT$10,Data3!$HT$11:$HT$17</definedName>
    <definedName name="A124808208K_Data">Data3!$HT$11:$HT$17</definedName>
    <definedName name="A124808208K_Latest">Data3!$HT$17</definedName>
    <definedName name="A124808209L">Data3!$HY$1:$HY$10,Data3!$HY$11:$HY$17</definedName>
    <definedName name="A124808209L_Data">Data3!$HY$11:$HY$17</definedName>
    <definedName name="A124808209L_Latest">Data3!$HY$17</definedName>
    <definedName name="A124808216K">Data4!$AF$1:$AF$10,Data4!$AF$11:$AF$17</definedName>
    <definedName name="A124808216K_Data">Data4!$AF$11:$AF$17</definedName>
    <definedName name="A124808216K_Latest">Data4!$AF$17</definedName>
    <definedName name="A124808217L">Data4!$AK$1:$AK$10,Data4!$AK$11:$AK$17</definedName>
    <definedName name="A124808217L_Data">Data4!$AK$11:$AK$17</definedName>
    <definedName name="A124808217L_Latest">Data4!$AK$17</definedName>
    <definedName name="A124808224K">Data2!$DT$1:$DT$10,Data2!$DT$11:$DT$17</definedName>
    <definedName name="A124808224K_Data">Data2!$DT$11:$DT$17</definedName>
    <definedName name="A124808224K_Latest">Data2!$DT$17</definedName>
    <definedName name="A124808225L">Data2!$DY$1:$DY$10,Data2!$DY$11:$DY$17</definedName>
    <definedName name="A124808225L_Data">Data2!$DY$11:$DY$17</definedName>
    <definedName name="A124808225L_Latest">Data2!$DY$17</definedName>
    <definedName name="A124808232K">Data2!$GN$1:$GN$10,Data2!$GN$11:$GN$17</definedName>
    <definedName name="A124808232K_Data">Data2!$GN$11:$GN$17</definedName>
    <definedName name="A124808232K_Latest">Data2!$GN$17</definedName>
    <definedName name="A124808233L">Data2!$GS$1:$GS$10,Data2!$GS$11:$GS$17</definedName>
    <definedName name="A124808233L_Data">Data2!$GS$11:$GS$17</definedName>
    <definedName name="A124808233L_Latest">Data2!$GS$17</definedName>
    <definedName name="A124808240K">Data3!$AJ$1:$AJ$10,Data3!$AJ$11:$AJ$17</definedName>
    <definedName name="A124808240K_Data">Data3!$AJ$11:$AJ$17</definedName>
    <definedName name="A124808240K_Latest">Data3!$AJ$17</definedName>
    <definedName name="A124808241L">Data3!$AO$1:$AO$10,Data3!$AO$11:$AO$17</definedName>
    <definedName name="A124808241L_Data">Data3!$AO$11:$AO$17</definedName>
    <definedName name="A124808241L_Latest">Data3!$AO$17</definedName>
    <definedName name="A124808248C">Data3!$FF$1:$FF$10,Data3!$FF$11:$FF$17</definedName>
    <definedName name="A124808248C_Data">Data3!$FF$11:$FF$17</definedName>
    <definedName name="A124808248C_Latest">Data3!$FF$17</definedName>
    <definedName name="A124808249F">Data3!$FK$1:$FK$10,Data3!$FK$11:$FK$17</definedName>
    <definedName name="A124808249F_Data">Data3!$FK$11:$FK$17</definedName>
    <definedName name="A124808249F_Latest">Data3!$FK$17</definedName>
    <definedName name="A124808256C">Data1!$DX$1:$DX$10,Data1!$DX$11:$DX$17</definedName>
    <definedName name="A124808256C_Data">Data1!$DX$11:$DX$17</definedName>
    <definedName name="A124808256C_Latest">Data1!$DX$17</definedName>
    <definedName name="A124808257F">Data1!$EC$1:$EC$10,Data1!$EC$11:$EC$17</definedName>
    <definedName name="A124808257F_Data">Data1!$EC$11:$EC$17</definedName>
    <definedName name="A124808257F_Latest">Data1!$EC$17</definedName>
    <definedName name="A124808264C">Data1!$FZ$1:$FZ$10,Data1!$FZ$11:$FZ$17</definedName>
    <definedName name="A124808264C_Data">Data1!$FZ$11:$FZ$17</definedName>
    <definedName name="A124808264C_Latest">Data1!$FZ$17</definedName>
    <definedName name="A124808265F">Data1!$GE$1:$GE$10,Data1!$GE$11:$GE$17</definedName>
    <definedName name="A124808265F_Data">Data1!$GE$11:$GE$17</definedName>
    <definedName name="A124808265F_Latest">Data1!$GE$17</definedName>
    <definedName name="A124808272C">Data3!$F$1:$F$10,Data3!$F$11:$F$17</definedName>
    <definedName name="A124808272C_Data">Data3!$F$11:$F$17</definedName>
    <definedName name="A124808272C_Latest">Data3!$F$17</definedName>
    <definedName name="A124808273F">Data3!$K$1:$K$10,Data3!$K$11:$K$17</definedName>
    <definedName name="A124808273F_Data">Data3!$K$11:$K$17</definedName>
    <definedName name="A124808273F_Latest">Data3!$K$17</definedName>
    <definedName name="A124808280C">Data3!$X$1:$X$10,Data3!$X$11:$X$17</definedName>
    <definedName name="A124808280C_Data">Data3!$X$11:$X$17</definedName>
    <definedName name="A124808280C_Latest">Data3!$X$17</definedName>
    <definedName name="A124808281F">Data3!$AC$1:$AC$10,Data3!$AC$11:$AC$17</definedName>
    <definedName name="A124808281F_Data">Data3!$AC$11:$AC$17</definedName>
    <definedName name="A124808281F_Latest">Data3!$AC$17</definedName>
    <definedName name="A124808288W">Data3!$HN$1:$HN$10,Data3!$HN$11:$HN$17</definedName>
    <definedName name="A124808288W_Data">Data3!$HN$11:$HN$17</definedName>
    <definedName name="A124808288W_Latest">Data3!$HN$17</definedName>
    <definedName name="A124808289X">Data3!$HS$1:$HS$10,Data3!$HS$11:$HS$17</definedName>
    <definedName name="A124808289X_Data">Data3!$HS$11:$HS$17</definedName>
    <definedName name="A124808289X_Latest">Data3!$HS$17</definedName>
    <definedName name="A124808296W">Data1!$FN$1:$FN$10,Data1!$FN$11:$FN$17</definedName>
    <definedName name="A124808296W_Data">Data1!$FN$11:$FN$17</definedName>
    <definedName name="A124808296W_Latest">Data1!$FN$17</definedName>
    <definedName name="A124808297X">Data1!$FS$1:$FS$10,Data1!$FS$11:$FS$17</definedName>
    <definedName name="A124808297X_Data">Data1!$FS$11:$FS$17</definedName>
    <definedName name="A124808297X_Latest">Data1!$FS$17</definedName>
    <definedName name="A124808304K">Data2!$DN$1:$DN$10,Data2!$DN$11:$DN$17</definedName>
    <definedName name="A124808304K_Data">Data2!$DN$11:$DN$17</definedName>
    <definedName name="A124808304K_Latest">Data2!$DN$17</definedName>
    <definedName name="A124808305L">Data2!$DS$1:$DS$10,Data2!$DS$11:$DS$17</definedName>
    <definedName name="A124808305L_Data">Data2!$DS$11:$DS$17</definedName>
    <definedName name="A124808305L_Latest">Data2!$DS$17</definedName>
    <definedName name="A124808312K">Data3!$FR$1:$FR$10,Data3!$FR$11:$FR$17</definedName>
    <definedName name="A124808312K_Data">Data3!$FR$11:$FR$17</definedName>
    <definedName name="A124808312K_Latest">Data3!$FR$17</definedName>
    <definedName name="A124808313L">Data3!$FW$1:$FW$10,Data3!$FW$11:$FW$17</definedName>
    <definedName name="A124808313L_Data">Data3!$FW$11:$FW$17</definedName>
    <definedName name="A124808313L_Latest">Data3!$FW$17</definedName>
    <definedName name="A124808320K">Data1!$H$1:$H$10,Data1!$H$11:$H$17</definedName>
    <definedName name="A124808320K_Data">Data1!$H$11:$H$17</definedName>
    <definedName name="A124808320K_Latest">Data1!$H$17</definedName>
    <definedName name="A124808321L">Data1!$M$1:$M$10,Data1!$M$11:$M$17</definedName>
    <definedName name="A124808321L_Data">Data1!$M$11:$M$17</definedName>
    <definedName name="A124808321L_Latest">Data1!$M$17</definedName>
    <definedName name="A124808328C">Data1!$AF$1:$AF$10,Data1!$AF$11:$AF$17</definedName>
    <definedName name="A124808328C_Data">Data1!$AF$11:$AF$17</definedName>
    <definedName name="A124808328C_Latest">Data1!$AF$17</definedName>
    <definedName name="A124808329F">Data1!$AK$1:$AK$10,Data1!$AK$11:$AK$17</definedName>
    <definedName name="A124808329F_Data">Data1!$AK$11:$AK$17</definedName>
    <definedName name="A124808329F_Latest">Data1!$AK$17</definedName>
    <definedName name="A124808336C">Data2!$FV$1:$FV$10,Data2!$FV$11:$FV$17</definedName>
    <definedName name="A124808336C_Data">Data2!$FV$11:$FV$17</definedName>
    <definedName name="A124808336C_Latest">Data2!$FV$17</definedName>
    <definedName name="A124808337F">Data2!$GA$1:$GA$10,Data2!$GA$11:$GA$17</definedName>
    <definedName name="A124808337F_Data">Data2!$GA$11:$GA$17</definedName>
    <definedName name="A124808337F_Latest">Data2!$GA$17</definedName>
    <definedName name="A124808344C">Data3!$CL$1:$CL$10,Data3!$CL$11:$CL$17</definedName>
    <definedName name="A124808344C_Data">Data3!$CL$11:$CL$17</definedName>
    <definedName name="A124808344C_Latest">Data3!$CL$17</definedName>
    <definedName name="A124808345F">Data3!$CQ$1:$CQ$10,Data3!$CQ$11:$CQ$17</definedName>
    <definedName name="A124808345F_Data">Data3!$CQ$11:$CQ$17</definedName>
    <definedName name="A124808345F_Latest">Data3!$CQ$17</definedName>
    <definedName name="A124808352C">Data3!$EN$1:$EN$10,Data3!$EN$11:$EN$17</definedName>
    <definedName name="A124808352C_Data">Data3!$EN$11:$EN$17</definedName>
    <definedName name="A124808352C_Latest">Data3!$EN$17</definedName>
    <definedName name="A124808353F">Data3!$ES$1:$ES$10,Data3!$ES$11:$ES$17</definedName>
    <definedName name="A124808353F_Data">Data3!$ES$11:$ES$17</definedName>
    <definedName name="A124808353F_Latest">Data3!$ES$17</definedName>
    <definedName name="A124808360C">Data4!$T$1:$T$10,Data4!$T$11:$T$17</definedName>
    <definedName name="A124808360C_Data">Data4!$T$11:$T$17</definedName>
    <definedName name="A124808360C_Latest">Data4!$T$17</definedName>
    <definedName name="A124808361F">Data4!$Y$1:$Y$10,Data4!$Y$11:$Y$17</definedName>
    <definedName name="A124808361F_Data">Data4!$Y$11:$Y$17</definedName>
    <definedName name="A124808361F_Latest">Data4!$Y$17</definedName>
    <definedName name="A124808368W">Data1!$T$1:$T$10,Data1!$T$11:$T$17</definedName>
    <definedName name="A124808368W_Data">Data1!$T$11:$T$17</definedName>
    <definedName name="A124808368W_Latest">Data1!$T$17</definedName>
    <definedName name="A124808369X">Data1!$Y$1:$Y$10,Data1!$Y$11:$Y$17</definedName>
    <definedName name="A124808369X_Data">Data1!$Y$11:$Y$17</definedName>
    <definedName name="A124808369X_Latest">Data1!$Y$17</definedName>
    <definedName name="A124808376W">Data1!$BD$1:$BD$10,Data1!$BD$11:$BD$17</definedName>
    <definedName name="A124808376W_Data">Data1!$BD$11:$BD$17</definedName>
    <definedName name="A124808376W_Latest">Data1!$BD$17</definedName>
    <definedName name="A124808377X">Data1!$BI$1:$BI$10,Data1!$BI$11:$BI$17</definedName>
    <definedName name="A124808377X_Data">Data1!$BI$11:$BI$17</definedName>
    <definedName name="A124808377X_Latest">Data1!$BI$17</definedName>
    <definedName name="A124808384W">Data1!$BV$1:$BV$10,Data1!$BV$11:$BV$17</definedName>
    <definedName name="A124808384W_Data">Data1!$BV$11:$BV$17</definedName>
    <definedName name="A124808384W_Latest">Data1!$BV$17</definedName>
    <definedName name="A124808385X">Data1!$CA$1:$CA$10,Data1!$CA$11:$CA$17</definedName>
    <definedName name="A124808385X_Data">Data1!$CA$11:$CA$17</definedName>
    <definedName name="A124808385X_Latest">Data1!$CA$17</definedName>
    <definedName name="A124808392W">Data1!$FH$1:$FH$10,Data1!$FH$11:$FH$17</definedName>
    <definedName name="A124808392W_Data">Data1!$FH$11:$FH$17</definedName>
    <definedName name="A124808392W_Latest">Data1!$FH$17</definedName>
    <definedName name="A124808393X">Data1!$FM$1:$FM$10,Data1!$FM$11:$FM$17</definedName>
    <definedName name="A124808393X_Data">Data1!$FM$11:$FM$17</definedName>
    <definedName name="A124808393X_Latest">Data1!$FM$17</definedName>
    <definedName name="A124808400K">Data2!$DZ$1:$DZ$10,Data2!$DZ$11:$DZ$17</definedName>
    <definedName name="A124808400K_Data">Data2!$DZ$11:$DZ$17</definedName>
    <definedName name="A124808400K_Latest">Data2!$DZ$17</definedName>
    <definedName name="A124808401L">Data2!$EE$1:$EE$10,Data2!$EE$11:$EE$17</definedName>
    <definedName name="A124808401L_Data">Data2!$EE$11:$EE$17</definedName>
    <definedName name="A124808401L_Latest">Data2!$EE$17</definedName>
    <definedName name="A124808408C">Data2!$ER$1:$ER$10,Data2!$ER$11:$ER$17</definedName>
    <definedName name="A124808408C_Data">Data2!$ER$11:$ER$17</definedName>
    <definedName name="A124808408C_Latest">Data2!$ER$17</definedName>
    <definedName name="A124808409F">Data2!$EW$1:$EW$10,Data2!$EW$11:$EW$17</definedName>
    <definedName name="A124808409F_Data">Data2!$EW$11:$EW$17</definedName>
    <definedName name="A124808409F_Latest">Data2!$EW$17</definedName>
    <definedName name="A124808416C">Data2!$AB$1:$AB$10,Data2!$AB$11:$AB$17</definedName>
    <definedName name="A124808416C_Data">Data2!$AB$11:$AB$17</definedName>
    <definedName name="A124808416C_Latest">Data2!$AB$17</definedName>
    <definedName name="A124808417F">Data2!$AG$1:$AG$10,Data2!$AG$11:$AG$17</definedName>
    <definedName name="A124808417F_Data">Data2!$AG$11:$AG$17</definedName>
    <definedName name="A124808417F_Latest">Data2!$AG$17</definedName>
    <definedName name="A124808424C">Data2!$BL$1:$BL$10,Data2!$BL$11:$BL$17</definedName>
    <definedName name="A124808424C_Data">Data2!$BL$11:$BL$17</definedName>
    <definedName name="A124808424C_Latest">Data2!$BL$17</definedName>
    <definedName name="A124808425F">Data2!$BQ$1:$BQ$10,Data2!$BQ$11:$BQ$17</definedName>
    <definedName name="A124808425F_Data">Data2!$BQ$11:$BQ$17</definedName>
    <definedName name="A124808425F_Latest">Data2!$BQ$17</definedName>
    <definedName name="A124808432C">Data2!$GH$1:$GH$10,Data2!$GH$11:$GH$17</definedName>
    <definedName name="A124808432C_Data">Data2!$GH$11:$GH$17</definedName>
    <definedName name="A124808432C_Latest">Data2!$GH$17</definedName>
    <definedName name="A124808433F">Data2!$GM$1:$GM$10,Data2!$GM$11:$GM$17</definedName>
    <definedName name="A124808433F_Data">Data2!$GM$11:$GM$17</definedName>
    <definedName name="A124808433F_Latest">Data2!$GM$17</definedName>
    <definedName name="A124808440C">Data2!$GZ$1:$GZ$10,Data2!$GZ$11:$GZ$17</definedName>
    <definedName name="A124808440C_Data">Data2!$GZ$11:$GZ$17</definedName>
    <definedName name="A124808440C_Latest">Data2!$GZ$17</definedName>
    <definedName name="A124808441F">Data2!$HE$1:$HE$10,Data2!$HE$11:$HE$17</definedName>
    <definedName name="A124808441F_Data">Data2!$HE$11:$HE$17</definedName>
    <definedName name="A124808441F_Latest">Data2!$HE$17</definedName>
    <definedName name="A124808448W">Data1!$FB$1:$FB$10,Data1!$FB$11:$FB$17</definedName>
    <definedName name="A124808448W_Data">Data1!$FB$11:$FB$17</definedName>
    <definedName name="A124808448W_Latest">Data1!$FB$17</definedName>
    <definedName name="A124808449X">Data1!$FG$1:$FG$10,Data1!$FG$11:$FG$17</definedName>
    <definedName name="A124808449X_Data">Data1!$FG$11:$FG$17</definedName>
    <definedName name="A124808449X_Latest">Data1!$FG$17</definedName>
    <definedName name="A124808456W">Data1!$HV$1:$HV$10,Data1!$HV$11:$HV$17</definedName>
    <definedName name="A124808456W_Data">Data1!$HV$11:$HV$17</definedName>
    <definedName name="A124808456W_Latest">Data1!$HV$17</definedName>
    <definedName name="A124808457X">Data1!$IA$1:$IA$10,Data1!$IA$11:$IA$17</definedName>
    <definedName name="A124808457X_Data">Data1!$IA$11:$IA$17</definedName>
    <definedName name="A124808457X_Latest">Data1!$IA$17</definedName>
    <definedName name="A124808464W">Data2!$AH$1:$AH$10,Data2!$AH$11:$AH$17</definedName>
    <definedName name="A124808464W_Data">Data2!$AH$11:$AH$17</definedName>
    <definedName name="A124808464W_Latest">Data2!$AH$17</definedName>
    <definedName name="A124808465X">Data2!$AM$1:$AM$10,Data2!$AM$11:$AM$17</definedName>
    <definedName name="A124808465X_Data">Data2!$AM$11:$AM$17</definedName>
    <definedName name="A124808465X_Latest">Data2!$AM$17</definedName>
    <definedName name="A124808472W">Data1!$N$1:$N$10,Data1!$N$11:$N$17</definedName>
    <definedName name="A124808472W_Data">Data1!$N$11:$N$17</definedName>
    <definedName name="A124808472W_Latest">Data1!$N$17</definedName>
    <definedName name="A124808473X">Data1!$S$1:$S$10,Data1!$S$11:$S$17</definedName>
    <definedName name="A124808473X_Data">Data1!$S$11:$S$17</definedName>
    <definedName name="A124808473X_Latest">Data1!$S$17</definedName>
    <definedName name="A124808480W">Data1!$GR$1:$GR$10,Data1!$GR$11:$GR$17</definedName>
    <definedName name="A124808480W_Data">Data1!$GR$11:$GR$17</definedName>
    <definedName name="A124808480W_Latest">Data1!$GR$17</definedName>
    <definedName name="A124808481X">Data1!$GW$1:$GW$10,Data1!$GW$11:$GW$17</definedName>
    <definedName name="A124808481X_Data">Data1!$GW$11:$GW$17</definedName>
    <definedName name="A124808481X_Latest">Data1!$GW$17</definedName>
    <definedName name="A124808488R">Data2!$CP$1:$CP$10,Data2!$CP$11:$CP$17</definedName>
    <definedName name="A124808488R_Data">Data2!$CP$11:$CP$17</definedName>
    <definedName name="A124808488R_Latest">Data2!$CP$17</definedName>
    <definedName name="A124808489T">Data2!$CU$1:$CU$10,Data2!$CU$11:$CU$17</definedName>
    <definedName name="A124808489T_Data">Data2!$CU$11:$CU$17</definedName>
    <definedName name="A124808489T_Latest">Data2!$CU$17</definedName>
    <definedName name="A124808496R">Data2!$HL$1:$HL$10,Data2!$HL$11:$HL$17</definedName>
    <definedName name="A124808496R_Data">Data2!$HL$11:$HL$17</definedName>
    <definedName name="A124808496R_Latest">Data2!$HL$17</definedName>
    <definedName name="A124808497T">Data2!$HQ$1:$HQ$10,Data2!$HQ$11:$HQ$17</definedName>
    <definedName name="A124808497T_Data">Data2!$HQ$11:$HQ$17</definedName>
    <definedName name="A124808497T_Latest">Data2!$HQ$17</definedName>
    <definedName name="A124808504C">Data4!$Z$1:$Z$10,Data4!$Z$11:$Z$17</definedName>
    <definedName name="A124808504C_Data">Data4!$Z$11:$Z$17</definedName>
    <definedName name="A124808504C_Latest">Data4!$Z$17</definedName>
    <definedName name="A124808505F">Data4!$AE$1:$AE$10,Data4!$AE$11:$AE$17</definedName>
    <definedName name="A124808505F_Data">Data4!$AE$11:$AE$17</definedName>
    <definedName name="A124808505F_Latest">Data4!$AE$17</definedName>
    <definedName name="A124808512C">Data1!$ED$1:$ED$10,Data1!$ED$11:$ED$17</definedName>
    <definedName name="A124808512C_Data">Data1!$ED$11:$ED$17</definedName>
    <definedName name="A124808512C_Latest">Data1!$ED$17</definedName>
    <definedName name="A124808513F">Data1!$EI$1:$EI$10,Data1!$EI$11:$EI$17</definedName>
    <definedName name="A124808513F_Data">Data1!$EI$11:$EI$17</definedName>
    <definedName name="A124808513F_Latest">Data1!$EI$17</definedName>
    <definedName name="A124808520C">Data1!$GF$1:$GF$10,Data1!$GF$11:$GF$17</definedName>
    <definedName name="A124808520C_Data">Data1!$GF$11:$GF$17</definedName>
    <definedName name="A124808520C_Latest">Data1!$GF$17</definedName>
    <definedName name="A124808521F">Data1!$GK$1:$GK$10,Data1!$GK$11:$GK$17</definedName>
    <definedName name="A124808521F_Data">Data1!$GK$11:$GK$17</definedName>
    <definedName name="A124808521F_Latest">Data1!$GK$17</definedName>
    <definedName name="A124808528W">Data2!$EF$1:$EF$10,Data2!$EF$11:$EF$17</definedName>
    <definedName name="A124808528W_Data">Data2!$EF$11:$EF$17</definedName>
    <definedName name="A124808528W_Latest">Data2!$EF$17</definedName>
    <definedName name="A124808529X">Data2!$EK$1:$EK$10,Data2!$EK$11:$EK$17</definedName>
    <definedName name="A124808529X_Data">Data2!$EK$11:$EK$17</definedName>
    <definedName name="A124808529X_Latest">Data2!$EK$17</definedName>
    <definedName name="A124808536W">Data2!$HR$1:$HR$10,Data2!$HR$11:$HR$17</definedName>
    <definedName name="A124808536W_Data">Data2!$HR$11:$HR$17</definedName>
    <definedName name="A124808536W_Latest">Data2!$HR$17</definedName>
    <definedName name="A124808537X">Data2!$HW$1:$HW$10,Data2!$HW$11:$HW$17</definedName>
    <definedName name="A124808537X_Data">Data2!$HW$11:$HW$17</definedName>
    <definedName name="A124808537X_Latest">Data2!$HW$17</definedName>
    <definedName name="A124808544W">Data2!$IJ$1:$IJ$10,Data2!$IJ$11:$IJ$17</definedName>
    <definedName name="A124808544W_Data">Data2!$IJ$11:$IJ$17</definedName>
    <definedName name="A124808544W_Latest">Data2!$IJ$17</definedName>
    <definedName name="A124808545X">Data2!$IO$1:$IO$10,Data2!$IO$11:$IO$17</definedName>
    <definedName name="A124808545X_Data">Data2!$IO$11:$IO$17</definedName>
    <definedName name="A124808545X_Latest">Data2!$IO$17</definedName>
    <definedName name="A124808552W">Data3!$CX$1:$CX$10,Data3!$CX$11:$CX$17</definedName>
    <definedName name="A124808552W_Data">Data3!$CX$11:$CX$17</definedName>
    <definedName name="A124808552W_Latest">Data3!$CX$17</definedName>
    <definedName name="A124808553X">Data3!$DC$1:$DC$10,Data3!$DC$11:$DC$17</definedName>
    <definedName name="A124808553X_Data">Data3!$DC$11:$DC$17</definedName>
    <definedName name="A124808553X_Latest">Data3!$DC$17</definedName>
    <definedName name="A124808560W">Data3!$EH$1:$EH$10,Data3!$EH$11:$EH$17</definedName>
    <definedName name="A124808560W_Data">Data3!$EH$11:$EH$17</definedName>
    <definedName name="A124808560W_Latest">Data3!$EH$17</definedName>
    <definedName name="A124808561X">Data3!$EM$1:$EM$10,Data3!$EM$11:$EM$17</definedName>
    <definedName name="A124808561X_Data">Data3!$EM$11:$EM$17</definedName>
    <definedName name="A124808561X_Latest">Data3!$EM$17</definedName>
    <definedName name="A124808568R">Data2!$P$1:$P$10,Data2!$P$11:$P$17</definedName>
    <definedName name="A124808568R_Data">Data2!$P$11:$P$17</definedName>
    <definedName name="A124808568R_Latest">Data2!$P$17</definedName>
    <definedName name="A124808569T">Data2!$U$1:$U$10,Data2!$U$11:$U$17</definedName>
    <definedName name="A124808569T_Data">Data2!$U$11:$U$17</definedName>
    <definedName name="A124808569T_Latest">Data2!$U$17</definedName>
    <definedName name="A124808576R">Data2!$EL$1:$EL$10,Data2!$EL$11:$EL$17</definedName>
    <definedName name="A124808576R_Data">Data2!$EL$11:$EL$17</definedName>
    <definedName name="A124808576R_Latest">Data2!$EL$17</definedName>
    <definedName name="A124808577T">Data2!$EQ$1:$EQ$10,Data2!$EQ$11:$EQ$17</definedName>
    <definedName name="A124808577T_Data">Data2!$EQ$11:$EQ$17</definedName>
    <definedName name="A124808577T_Latest">Data2!$EQ$17</definedName>
    <definedName name="A124808584R">Data2!$FD$1:$FD$10,Data2!$FD$11:$FD$17</definedName>
    <definedName name="A124808584R_Data">Data2!$FD$11:$FD$17</definedName>
    <definedName name="A124808584R_Latest">Data2!$FD$17</definedName>
    <definedName name="A124808585T">Data2!$FI$1:$FI$10,Data2!$FI$11:$FI$17</definedName>
    <definedName name="A124808585T_Data">Data2!$FI$11:$FI$17</definedName>
    <definedName name="A124808585T_Latest">Data2!$FI$17</definedName>
    <definedName name="A124808592R">Data2!$HF$1:$HF$10,Data2!$HF$11:$HF$17</definedName>
    <definedName name="A124808592R_Data">Data2!$HF$11:$HF$17</definedName>
    <definedName name="A124808592R_Latest">Data2!$HF$17</definedName>
    <definedName name="A124808593T">Data2!$HK$1:$HK$10,Data2!$HK$11:$HK$17</definedName>
    <definedName name="A124808593T_Data">Data2!$HK$11:$HK$17</definedName>
    <definedName name="A124808593T_Latest">Data2!$HK$17</definedName>
    <definedName name="A124808600C">Data2!$IP$1:$IP$10,Data2!$IP$11:$IP$17</definedName>
    <definedName name="A124808600C_Data">Data2!$IP$11:$IP$17</definedName>
    <definedName name="A124808600C_Latest">Data2!$IP$17</definedName>
    <definedName name="A124808601F">Data3!$E$1:$E$10,Data3!$E$11:$E$17</definedName>
    <definedName name="A124808601F_Data">Data3!$E$11:$E$17</definedName>
    <definedName name="A124808601F_Latest">Data3!$E$17</definedName>
    <definedName name="A124808608W">Data3!$DD$1:$DD$10,Data3!$DD$11:$DD$17</definedName>
    <definedName name="A124808608W_Data">Data3!$DD$11:$DD$17</definedName>
    <definedName name="A124808608W_Latest">Data3!$DD$17</definedName>
    <definedName name="A124808609X">Data3!$DI$1:$DI$10,Data3!$DI$11:$DI$17</definedName>
    <definedName name="A124808609X_Data">Data3!$DI$11:$DI$17</definedName>
    <definedName name="A124808609X_Latest">Data3!$DI$17</definedName>
    <definedName name="A124808616W">Data3!$GP$1:$GP$10,Data3!$GP$11:$GP$17</definedName>
    <definedName name="A124808616W_Data">Data3!$GP$11:$GP$17</definedName>
    <definedName name="A124808616W_Latest">Data3!$GP$17</definedName>
    <definedName name="A124808617X">Data3!$GU$1:$GU$10,Data3!$GU$11:$GU$17</definedName>
    <definedName name="A124808617X_Data">Data3!$GU$11:$GU$17</definedName>
    <definedName name="A124808617X_Latest">Data3!$GU$17</definedName>
    <definedName name="A124808624W">Data3!$HZ$1:$HZ$10,Data3!$HZ$11:$HZ$17</definedName>
    <definedName name="A124808624W_Data">Data3!$HZ$11:$HZ$17</definedName>
    <definedName name="A124808624W_Latest">Data3!$HZ$17</definedName>
    <definedName name="A124808625X">Data3!$IE$1:$IE$10,Data3!$IE$11:$IE$17</definedName>
    <definedName name="A124808625X_Data">Data3!$IE$11:$IE$17</definedName>
    <definedName name="A124808625X_Latest">Data3!$IE$17</definedName>
    <definedName name="A124808632W">Data1!$IC$1:$IC$10,Data1!$IC$11:$IC$17</definedName>
    <definedName name="A124808632W_Data">Data1!$IC$11:$IC$17</definedName>
    <definedName name="A124808632W_Latest">Data1!$IC$17</definedName>
    <definedName name="A124808640W">Data2!$DI$1:$DI$10,Data2!$DI$11:$DI$17</definedName>
    <definedName name="A124808640W_Data">Data2!$DI$11:$DI$17</definedName>
    <definedName name="A124808640W_Latest">Data2!$DI$17</definedName>
    <definedName name="A124808648R">Data2!$FK$1:$FK$10,Data2!$FK$11:$FK$17</definedName>
    <definedName name="A124808648R_Data">Data2!$FK$11:$FK$17</definedName>
    <definedName name="A124808648R_Latest">Data2!$FK$17</definedName>
    <definedName name="A124808656R">Data2!$IE$1:$IE$10,Data2!$IE$11:$IE$17</definedName>
    <definedName name="A124808656R_Data">Data2!$IE$11:$IE$17</definedName>
    <definedName name="A124808656R_Latest">Data2!$IE$17</definedName>
    <definedName name="A124808664R">Data3!$BI$1:$BI$10,Data3!$BI$11:$BI$17</definedName>
    <definedName name="A124808664R_Data">Data3!$BI$11:$BI$17</definedName>
    <definedName name="A124808664R_Latest">Data3!$BI$17</definedName>
    <definedName name="A124808672R">Data1!$C$1:$C$10,Data1!$C$11:$C$17</definedName>
    <definedName name="A124808672R_Data">Data1!$C$11:$C$17</definedName>
    <definedName name="A124808672R_Latest">Data1!$C$17</definedName>
    <definedName name="A124808680R">Data1!$DM$1:$DM$10,Data1!$DM$11:$DM$17</definedName>
    <definedName name="A124808680R_Data">Data1!$DM$11:$DM$17</definedName>
    <definedName name="A124808680R_Latest">Data1!$DM$17</definedName>
    <definedName name="A124808688J">Data1!$GY$1:$GY$10,Data1!$GY$11:$GY$17</definedName>
    <definedName name="A124808688J_Data">Data1!$GY$11:$GY$17</definedName>
    <definedName name="A124808688J_Latest">Data1!$GY$17</definedName>
    <definedName name="A124808696J">Data2!$AU$1:$AU$10,Data2!$AU$11:$AU$17</definedName>
    <definedName name="A124808696J_Data">Data2!$AU$11:$AU$17</definedName>
    <definedName name="A124808696J_Latest">Data2!$AU$17</definedName>
    <definedName name="A124808704W">Data3!$M$1:$M$10,Data3!$M$11:$M$17</definedName>
    <definedName name="A124808704W_Data">Data3!$M$11:$M$17</definedName>
    <definedName name="A124808704W_Latest">Data3!$M$17</definedName>
    <definedName name="A124808712W">Data3!$BO$1:$BO$10,Data3!$BO$11:$BO$17</definedName>
    <definedName name="A124808712W_Data">Data3!$BO$11:$BO$17</definedName>
    <definedName name="A124808712W_Latest">Data3!$BO$17</definedName>
    <definedName name="A124808720W">Data3!$CG$1:$CG$10,Data3!$CG$11:$CG$17</definedName>
    <definedName name="A124808720W_Data">Data3!$CG$11:$CG$17</definedName>
    <definedName name="A124808720W_Latest">Data3!$CG$17</definedName>
    <definedName name="A124808728R">Data3!$GK$1:$GK$10,Data3!$GK$11:$GK$17</definedName>
    <definedName name="A124808728R_Data">Data3!$GK$11:$GK$17</definedName>
    <definedName name="A124808728R_Latest">Data3!$GK$17</definedName>
    <definedName name="A124808736R">Data3!$IM$1:$IM$10,Data3!$IM$11:$IM$17</definedName>
    <definedName name="A124808736R_Data">Data3!$IM$11:$IM$17</definedName>
    <definedName name="A124808736R_Latest">Data3!$IM$17</definedName>
    <definedName name="A124808744R">Data1!$AY$1:$AY$10,Data1!$AY$11:$AY$17</definedName>
    <definedName name="A124808744R_Data">Data1!$AY$11:$AY$17</definedName>
    <definedName name="A124808744R_Latest">Data1!$AY$17</definedName>
    <definedName name="A124808752R">Data3!$BC$1:$BC$10,Data3!$BC$11:$BC$17</definedName>
    <definedName name="A124808752R_Data">Data3!$BC$11:$BC$17</definedName>
    <definedName name="A124808752R_Latest">Data3!$BC$17</definedName>
    <definedName name="A124808760R">Data3!$FY$1:$FY$10,Data3!$FY$11:$FY$17</definedName>
    <definedName name="A124808760R_Data">Data3!$FY$11:$FY$17</definedName>
    <definedName name="A124808760R_Latest">Data3!$FY$17</definedName>
    <definedName name="A124808768J">Data3!$HI$1:$HI$10,Data3!$HI$11:$HI$17</definedName>
    <definedName name="A124808768J_Data">Data3!$HI$11:$HI$17</definedName>
    <definedName name="A124808768J_Latest">Data3!$HI$17</definedName>
    <definedName name="A124808776J">Data2!$E$1:$E$10,Data2!$E$11:$E$17</definedName>
    <definedName name="A124808776J_Data">Data2!$E$11:$E$17</definedName>
    <definedName name="A124808776J_Latest">Data2!$E$17</definedName>
    <definedName name="A124808784J">Data2!$AO$1:$AO$10,Data2!$AO$11:$AO$17</definedName>
    <definedName name="A124808784J_Data">Data2!$AO$11:$AO$17</definedName>
    <definedName name="A124808784J_Latest">Data2!$AO$17</definedName>
    <definedName name="A124808792J">Data3!$CA$1:$CA$10,Data3!$CA$11:$CA$17</definedName>
    <definedName name="A124808792J_Data">Data3!$CA$11:$CA$17</definedName>
    <definedName name="A124808792J_Latest">Data3!$CA$17</definedName>
    <definedName name="A124808800W">Data1!$AS$1:$AS$10,Data1!$AS$11:$AS$17</definedName>
    <definedName name="A124808800W_Data">Data1!$AS$11:$AS$17</definedName>
    <definedName name="A124808800W_Latest">Data1!$AS$17</definedName>
    <definedName name="A124808808R">Data2!$CW$1:$CW$10,Data2!$CW$11:$CW$17</definedName>
    <definedName name="A124808808R_Data">Data2!$CW$11:$CW$17</definedName>
    <definedName name="A124808808R_Latest">Data2!$CW$17</definedName>
    <definedName name="A124808816R">Data2!$EY$1:$EY$10,Data2!$EY$11:$EY$17</definedName>
    <definedName name="A124808816R_Data">Data2!$EY$11:$EY$17</definedName>
    <definedName name="A124808816R_Latest">Data2!$EY$17</definedName>
    <definedName name="A124808824R">Data3!$AE$1:$AE$10,Data3!$AE$11:$AE$17</definedName>
    <definedName name="A124808824R_Data">Data3!$AE$11:$AE$17</definedName>
    <definedName name="A124808824R_Latest">Data3!$AE$17</definedName>
    <definedName name="A124808832R">Data3!$DQ$1:$DQ$10,Data3!$DQ$11:$DQ$17</definedName>
    <definedName name="A124808832R_Data">Data3!$DQ$11:$DQ$17</definedName>
    <definedName name="A124808832R_Latest">Data3!$DQ$17</definedName>
    <definedName name="A124808840R">Data1!$EK$1:$EK$10,Data1!$EK$11:$EK$17</definedName>
    <definedName name="A124808840R_Data">Data1!$EK$11:$EK$17</definedName>
    <definedName name="A124808840R_Latest">Data1!$EK$17</definedName>
    <definedName name="A124808848J">Data1!$GM$1:$GM$10,Data1!$GM$11:$GM$17</definedName>
    <definedName name="A124808848J_Data">Data1!$GM$11:$GM$17</definedName>
    <definedName name="A124808848J_Latest">Data1!$GM$17</definedName>
    <definedName name="A124808856J">Data2!$BA$1:$BA$10,Data2!$BA$11:$BA$17</definedName>
    <definedName name="A124808856J_Data">Data2!$BA$11:$BA$17</definedName>
    <definedName name="A124808856J_Latest">Data2!$BA$17</definedName>
    <definedName name="A124808864J">Data2!$DC$1:$DC$10,Data2!$DC$11:$DC$17</definedName>
    <definedName name="A124808864J_Data">Data2!$DC$11:$DC$17</definedName>
    <definedName name="A124808864J_Latest">Data2!$DC$17</definedName>
    <definedName name="A124808872J">Data2!$HY$1:$HY$10,Data2!$HY$11:$HY$17</definedName>
    <definedName name="A124808872J_Data">Data2!$HY$11:$HY$17</definedName>
    <definedName name="A124808872J_Latest">Data2!$HY$17</definedName>
    <definedName name="A124808880J">Data4!$C$1:$C$10,Data4!$C$11:$C$17</definedName>
    <definedName name="A124808880J_Data">Data4!$C$11:$C$17</definedName>
    <definedName name="A124808880J_Latest">Data4!$C$17</definedName>
    <definedName name="A124808888A">Data3!$AQ$1:$AQ$10,Data3!$AQ$11:$AQ$17</definedName>
    <definedName name="A124808888A_Data">Data3!$AQ$11:$AQ$17</definedName>
    <definedName name="A124808888A_Latest">Data3!$AQ$17</definedName>
    <definedName name="A124808896A">Data3!$EC$1:$EC$10,Data3!$EC$11:$EC$17</definedName>
    <definedName name="A124808896A_Data">Data3!$EC$11:$EC$17</definedName>
    <definedName name="A124808896A_Latest">Data3!$EC$17</definedName>
    <definedName name="A124808904R">Data3!$GW$1:$GW$10,Data3!$GW$11:$GW$17</definedName>
    <definedName name="A124808904R_Data">Data3!$GW$11:$GW$17</definedName>
    <definedName name="A124808904R_Latest">Data3!$GW$17</definedName>
    <definedName name="A124808912R">Data1!$CU$1:$CU$10,Data1!$CU$11:$CU$17</definedName>
    <definedName name="A124808912R_Data">Data1!$CU$11:$CU$17</definedName>
    <definedName name="A124808912R_Latest">Data1!$CU$17</definedName>
    <definedName name="A124808920R">Data1!$HQ$1:$HQ$10,Data1!$HQ$11:$HQ$17</definedName>
    <definedName name="A124808920R_Data">Data1!$HQ$11:$HQ$17</definedName>
    <definedName name="A124808920R_Latest">Data1!$HQ$17</definedName>
    <definedName name="A124808928J">Data2!$K$1:$K$10,Data2!$K$11:$K$17</definedName>
    <definedName name="A124808928J_Data">Data2!$K$11:$K$17</definedName>
    <definedName name="A124808928J_Latest">Data2!$K$17</definedName>
    <definedName name="A124808936J">Data3!$AW$1:$AW$10,Data3!$AW$11:$AW$17</definedName>
    <definedName name="A124808936J_Data">Data3!$AW$11:$AW$17</definedName>
    <definedName name="A124808936J_Latest">Data3!$AW$17</definedName>
    <definedName name="A124808944J">Data3!$HC$1:$HC$10,Data3!$HC$11:$HC$17</definedName>
    <definedName name="A124808944J_Data">Data3!$HC$11:$HC$17</definedName>
    <definedName name="A124808944J_Latest">Data3!$HC$17</definedName>
    <definedName name="A124808952J">Data4!$O$1:$O$10,Data4!$O$11:$O$17</definedName>
    <definedName name="A124808952J_Data">Data4!$O$11:$O$17</definedName>
    <definedName name="A124808952J_Latest">Data4!$O$17</definedName>
    <definedName name="A124808960J">Data1!$CI$1:$CI$10,Data1!$CI$11:$CI$17</definedName>
    <definedName name="A124808960J_Data">Data1!$CI$11:$CI$17</definedName>
    <definedName name="A124808960J_Latest">Data1!$CI$17</definedName>
    <definedName name="A124808968A">Data1!$FU$1:$FU$10,Data1!$FU$11:$FU$17</definedName>
    <definedName name="A124808968A_Data">Data1!$FU$11:$FU$17</definedName>
    <definedName name="A124808968A_Latest">Data1!$FU$17</definedName>
    <definedName name="A124808976A">Data1!$HE$1:$HE$10,Data1!$HE$11:$HE$17</definedName>
    <definedName name="A124808976A_Data">Data1!$HE$11:$HE$17</definedName>
    <definedName name="A124808976A_Latest">Data1!$HE$17</definedName>
    <definedName name="A124808984A">Data1!$IO$1:$IO$10,Data1!$IO$11:$IO$17</definedName>
    <definedName name="A124808984A_Data">Data1!$IO$11:$IO$17</definedName>
    <definedName name="A124808984A_Latest">Data1!$IO$17</definedName>
    <definedName name="A124808992A">Data2!$BS$1:$BS$10,Data2!$BS$11:$BS$17</definedName>
    <definedName name="A124808992A_Data">Data2!$BS$11:$BS$17</definedName>
    <definedName name="A124808992A_Latest">Data2!$BS$17</definedName>
    <definedName name="A124809000T">Data3!$BU$1:$BU$10,Data3!$BU$11:$BU$17</definedName>
    <definedName name="A124809000T_Data">Data3!$BU$11:$BU$17</definedName>
    <definedName name="A124809000T_Latest">Data3!$BU$17</definedName>
    <definedName name="A124809008K">Data3!$DW$1:$DW$10,Data3!$DW$11:$DW$17</definedName>
    <definedName name="A124809008K_Data">Data3!$DW$11:$DW$17</definedName>
    <definedName name="A124809008K_Latest">Data3!$DW$17</definedName>
    <definedName name="A124809016K">Data4!$AM$1:$AM$10,Data4!$AM$11:$AM$17</definedName>
    <definedName name="A124809016K_Data">Data4!$AM$11:$AM$17</definedName>
    <definedName name="A124809016K_Latest">Data4!$AM$17</definedName>
    <definedName name="A124809024K">Data1!$EQ$1:$EQ$10,Data1!$EQ$11:$EQ$17</definedName>
    <definedName name="A124809024K_Data">Data1!$EQ$11:$EQ$17</definedName>
    <definedName name="A124809024K_Latest">Data1!$EQ$17</definedName>
    <definedName name="A124809032K">Data1!$HK$1:$HK$10,Data1!$HK$11:$HK$17</definedName>
    <definedName name="A124809032K_Data">Data1!$HK$11:$HK$17</definedName>
    <definedName name="A124809032K_Latest">Data1!$HK$17</definedName>
    <definedName name="A124809040K">Data2!$GC$1:$GC$10,Data2!$GC$11:$GC$17</definedName>
    <definedName name="A124809040K_Data">Data2!$GC$11:$GC$17</definedName>
    <definedName name="A124809040K_Latest">Data2!$GC$17</definedName>
    <definedName name="A124809048C">Data3!$DK$1:$DK$10,Data3!$DK$11:$DK$17</definedName>
    <definedName name="A124809048C_Data">Data3!$DK$11:$DK$17</definedName>
    <definedName name="A124809048C_Latest">Data3!$DK$17</definedName>
    <definedName name="A124809056C">Data3!$CS$1:$CS$10,Data3!$CS$11:$CS$17</definedName>
    <definedName name="A124809056C_Data">Data3!$CS$11:$CS$17</definedName>
    <definedName name="A124809056C_Latest">Data3!$CS$17</definedName>
    <definedName name="A124809064C">Data3!$EU$1:$EU$10,Data3!$EU$11:$EU$17</definedName>
    <definedName name="A124809064C_Data">Data3!$EU$11:$EU$17</definedName>
    <definedName name="A124809064C_Latest">Data3!$EU$17</definedName>
    <definedName name="A124809072C">Data3!$GE$1:$GE$10,Data3!$GE$11:$GE$17</definedName>
    <definedName name="A124809072C_Data">Data3!$GE$11:$GE$17</definedName>
    <definedName name="A124809072C_Latest">Data3!$GE$17</definedName>
    <definedName name="A124809080C">Data1!$AA$1:$AA$10,Data1!$AA$11:$AA$17</definedName>
    <definedName name="A124809080C_Data">Data1!$AA$11:$AA$17</definedName>
    <definedName name="A124809080C_Latest">Data1!$AA$17</definedName>
    <definedName name="A124809088W">Data1!$EW$1:$EW$10,Data1!$EW$11:$EW$17</definedName>
    <definedName name="A124809088W_Data">Data1!$EW$11:$EW$17</definedName>
    <definedName name="A124809088W_Latest">Data1!$EW$17</definedName>
    <definedName name="A124809096W">Data2!$CE$1:$CE$10,Data2!$CE$11:$CE$17</definedName>
    <definedName name="A124809096W_Data">Data2!$CE$11:$CE$17</definedName>
    <definedName name="A124809096W_Latest">Data2!$CE$17</definedName>
    <definedName name="A124809104K">Data2!$FQ$1:$FQ$10,Data2!$FQ$11:$FQ$17</definedName>
    <definedName name="A124809104K_Data">Data2!$FQ$11:$FQ$17</definedName>
    <definedName name="A124809104K_Latest">Data2!$FQ$17</definedName>
    <definedName name="A124809112K">Data1!$BQ$1:$BQ$10,Data1!$BQ$11:$BQ$17</definedName>
    <definedName name="A124809112K_Data">Data1!$BQ$11:$BQ$17</definedName>
    <definedName name="A124809112K_Latest">Data1!$BQ$17</definedName>
    <definedName name="A124809120K">Data1!$DA$1:$DA$10,Data1!$DA$11:$DA$17</definedName>
    <definedName name="A124809120K_Data">Data1!$DA$11:$DA$17</definedName>
    <definedName name="A124809120K_Latest">Data1!$DA$17</definedName>
    <definedName name="A124809128C">Data1!$DS$1:$DS$10,Data1!$DS$11:$DS$17</definedName>
    <definedName name="A124809128C_Data">Data1!$DS$11:$DS$17</definedName>
    <definedName name="A124809128C_Latest">Data1!$DS$17</definedName>
    <definedName name="A124809136C">Data2!$CK$1:$CK$10,Data2!$CK$11:$CK$17</definedName>
    <definedName name="A124809136C_Data">Data2!$CK$11:$CK$17</definedName>
    <definedName name="A124809136C_Latest">Data2!$CK$17</definedName>
    <definedName name="A124809144C">Data3!$S$1:$S$10,Data3!$S$11:$S$17</definedName>
    <definedName name="A124809144C_Data">Data3!$S$11:$S$17</definedName>
    <definedName name="A124809144C_Latest">Data3!$S$17</definedName>
    <definedName name="A124809152C">Data1!$AM$1:$AM$10,Data1!$AM$11:$AM$17</definedName>
    <definedName name="A124809152C_Data">Data1!$AM$11:$AM$17</definedName>
    <definedName name="A124809152C_Latest">Data1!$AM$17</definedName>
    <definedName name="A124809160C">Data1!$CO$1:$CO$10,Data1!$CO$11:$CO$17</definedName>
    <definedName name="A124809160C_Data">Data1!$CO$11:$CO$17</definedName>
    <definedName name="A124809160C_Latest">Data1!$CO$17</definedName>
    <definedName name="A124809168W">Data1!$DG$1:$DG$10,Data1!$DG$11:$DG$17</definedName>
    <definedName name="A124809168W_Data">Data1!$DG$11:$DG$17</definedName>
    <definedName name="A124809168W_Latest">Data1!$DG$17</definedName>
    <definedName name="A124809176W">Data2!$W$1:$W$10,Data2!$W$11:$W$17</definedName>
    <definedName name="A124809176W_Data">Data2!$W$11:$W$17</definedName>
    <definedName name="A124809176W_Latest">Data2!$W$17</definedName>
    <definedName name="A124809184W">Data2!$BG$1:$BG$10,Data2!$BG$11:$BG$17</definedName>
    <definedName name="A124809184W_Data">Data2!$BG$11:$BG$17</definedName>
    <definedName name="A124809184W_Latest">Data2!$BG$17</definedName>
    <definedName name="A124809192W">Data2!$BY$1:$BY$10,Data2!$BY$11:$BY$17</definedName>
    <definedName name="A124809192W_Data">Data2!$BY$11:$BY$17</definedName>
    <definedName name="A124809192W_Latest">Data2!$BY$17</definedName>
    <definedName name="A124809200K">Data2!$GU$1:$GU$10,Data2!$GU$11:$GU$17</definedName>
    <definedName name="A124809200K_Data">Data2!$GU$11:$GU$17</definedName>
    <definedName name="A124809200K_Latest">Data2!$GU$17</definedName>
    <definedName name="A124809208C">Data3!$FM$1:$FM$10,Data3!$FM$11:$FM$17</definedName>
    <definedName name="A124809208C_Data">Data3!$FM$11:$FM$17</definedName>
    <definedName name="A124809208C_Latest">Data3!$FM$17</definedName>
    <definedName name="A124809216C">Data3!$IG$1:$IG$10,Data3!$IG$11:$IG$17</definedName>
    <definedName name="A124809216C_Data">Data3!$IG$11:$IG$17</definedName>
    <definedName name="A124809216C_Latest">Data3!$IG$17</definedName>
    <definedName name="A124809224C">Data4!$I$1:$I$10,Data4!$I$11:$I$17</definedName>
    <definedName name="A124809224C_Data">Data4!$I$11:$I$17</definedName>
    <definedName name="A124809224C_Latest">Data4!$I$17</definedName>
    <definedName name="A124809232C">Data1!$BK$1:$BK$10,Data1!$BK$11:$BK$17</definedName>
    <definedName name="A124809232C_Data">Data1!$BK$11:$BK$17</definedName>
    <definedName name="A124809232C_Latest">Data1!$BK$17</definedName>
    <definedName name="A124809240C">Data1!$CC$1:$CC$10,Data1!$CC$11:$CC$17</definedName>
    <definedName name="A124809240C_Data">Data1!$CC$11:$CC$17</definedName>
    <definedName name="A124809240C_Latest">Data1!$CC$17</definedName>
    <definedName name="A124809248W">Data1!$II$1:$II$10,Data1!$II$11:$II$17</definedName>
    <definedName name="A124809248W_Data">Data1!$II$11:$II$17</definedName>
    <definedName name="A124809248W_Latest">Data1!$II$17</definedName>
    <definedName name="A124809256W">Data3!$FA$1:$FA$10,Data3!$FA$11:$FA$17</definedName>
    <definedName name="A124809256W_Data">Data3!$FA$11:$FA$17</definedName>
    <definedName name="A124809256W_Latest">Data3!$FA$17</definedName>
    <definedName name="A124809264W">Data3!$HU$1:$HU$10,Data3!$HU$11:$HU$17</definedName>
    <definedName name="A124809264W_Data">Data3!$HU$11:$HU$17</definedName>
    <definedName name="A124809264W_Latest">Data3!$HU$17</definedName>
    <definedName name="A124809272W">Data4!$AG$1:$AG$10,Data4!$AG$11:$AG$17</definedName>
    <definedName name="A124809272W_Data">Data4!$AG$11:$AG$17</definedName>
    <definedName name="A124809272W_Latest">Data4!$AG$17</definedName>
    <definedName name="A124809280W">Data2!$DU$1:$DU$10,Data2!$DU$11:$DU$17</definedName>
    <definedName name="A124809280W_Data">Data2!$DU$11:$DU$17</definedName>
    <definedName name="A124809280W_Latest">Data2!$DU$17</definedName>
    <definedName name="A124809288R">Data2!$GO$1:$GO$10,Data2!$GO$11:$GO$17</definedName>
    <definedName name="A124809288R_Data">Data2!$GO$11:$GO$17</definedName>
    <definedName name="A124809288R_Latest">Data2!$GO$17</definedName>
    <definedName name="A124809296R">Data3!$AK$1:$AK$10,Data3!$AK$11:$AK$17</definedName>
    <definedName name="A124809296R_Data">Data3!$AK$11:$AK$17</definedName>
    <definedName name="A124809296R_Latest">Data3!$AK$17</definedName>
    <definedName name="A124809304C">Data3!$FG$1:$FG$10,Data3!$FG$11:$FG$17</definedName>
    <definedName name="A124809304C_Data">Data3!$FG$11:$FG$17</definedName>
    <definedName name="A124809304C_Latest">Data3!$FG$17</definedName>
    <definedName name="A124809312C">Data1!$DY$1:$DY$10,Data1!$DY$11:$DY$17</definedName>
    <definedName name="A124809312C_Data">Data1!$DY$11:$DY$17</definedName>
    <definedName name="A124809312C_Latest">Data1!$DY$17</definedName>
    <definedName name="A124809320C">Data1!$GA$1:$GA$10,Data1!$GA$11:$GA$17</definedName>
    <definedName name="A124809320C_Data">Data1!$GA$11:$GA$17</definedName>
    <definedName name="A124809320C_Latest">Data1!$GA$17</definedName>
    <definedName name="A124809328W">Data3!$G$1:$G$10,Data3!$G$11:$G$17</definedName>
    <definedName name="A124809328W_Data">Data3!$G$11:$G$17</definedName>
    <definedName name="A124809328W_Latest">Data3!$G$17</definedName>
    <definedName name="A124809336W">Data3!$Y$1:$Y$10,Data3!$Y$11:$Y$17</definedName>
    <definedName name="A124809336W_Data">Data3!$Y$11:$Y$17</definedName>
    <definedName name="A124809336W_Latest">Data3!$Y$17</definedName>
    <definedName name="A124809344W">Data3!$HO$1:$HO$10,Data3!$HO$11:$HO$17</definedName>
    <definedName name="A124809344W_Data">Data3!$HO$11:$HO$17</definedName>
    <definedName name="A124809344W_Latest">Data3!$HO$17</definedName>
    <definedName name="A124809352W">Data1!$FO$1:$FO$10,Data1!$FO$11:$FO$17</definedName>
    <definedName name="A124809352W_Data">Data1!$FO$11:$FO$17</definedName>
    <definedName name="A124809352W_Latest">Data1!$FO$17</definedName>
    <definedName name="A124809360W">Data2!$DO$1:$DO$10,Data2!$DO$11:$DO$17</definedName>
    <definedName name="A124809360W_Data">Data2!$DO$11:$DO$17</definedName>
    <definedName name="A124809360W_Latest">Data2!$DO$17</definedName>
    <definedName name="A124809368R">Data3!$FS$1:$FS$10,Data3!$FS$11:$FS$17</definedName>
    <definedName name="A124809368R_Data">Data3!$FS$11:$FS$17</definedName>
    <definedName name="A124809368R_Latest">Data3!$FS$17</definedName>
    <definedName name="A124809376R">Data1!$I$1:$I$10,Data1!$I$11:$I$17</definedName>
    <definedName name="A124809376R_Data">Data1!$I$11:$I$17</definedName>
    <definedName name="A124809376R_Latest">Data1!$I$17</definedName>
    <definedName name="A124809384R">Data1!$AG$1:$AG$10,Data1!$AG$11:$AG$17</definedName>
    <definedName name="A124809384R_Data">Data1!$AG$11:$AG$17</definedName>
    <definedName name="A124809384R_Latest">Data1!$AG$17</definedName>
    <definedName name="A124809392R">Data2!$FW$1:$FW$10,Data2!$FW$11:$FW$17</definedName>
    <definedName name="A124809392R_Data">Data2!$FW$11:$FW$17</definedName>
    <definedName name="A124809392R_Latest">Data2!$FW$17</definedName>
    <definedName name="A124809400C">Data3!$CM$1:$CM$10,Data3!$CM$11:$CM$17</definedName>
    <definedName name="A124809400C_Data">Data3!$CM$11:$CM$17</definedName>
    <definedName name="A124809400C_Latest">Data3!$CM$17</definedName>
    <definedName name="A124809408W">Data3!$EO$1:$EO$10,Data3!$EO$11:$EO$17</definedName>
    <definedName name="A124809408W_Data">Data3!$EO$11:$EO$17</definedName>
    <definedName name="A124809408W_Latest">Data3!$EO$17</definedName>
    <definedName name="A124809416W">Data4!$U$1:$U$10,Data4!$U$11:$U$17</definedName>
    <definedName name="A124809416W_Data">Data4!$U$11:$U$17</definedName>
    <definedName name="A124809416W_Latest">Data4!$U$17</definedName>
    <definedName name="A124809424W">Data1!$U$1:$U$10,Data1!$U$11:$U$17</definedName>
    <definedName name="A124809424W_Data">Data1!$U$11:$U$17</definedName>
    <definedName name="A124809424W_Latest">Data1!$U$17</definedName>
    <definedName name="A124809432W">Data1!$BE$1:$BE$10,Data1!$BE$11:$BE$17</definedName>
    <definedName name="A124809432W_Data">Data1!$BE$11:$BE$17</definedName>
    <definedName name="A124809432W_Latest">Data1!$BE$17</definedName>
    <definedName name="A124809440W">Data1!$BW$1:$BW$10,Data1!$BW$11:$BW$17</definedName>
    <definedName name="A124809440W_Data">Data1!$BW$11:$BW$17</definedName>
    <definedName name="A124809440W_Latest">Data1!$BW$17</definedName>
    <definedName name="A124809448R">Data1!$FI$1:$FI$10,Data1!$FI$11:$FI$17</definedName>
    <definedName name="A124809448R_Data">Data1!$FI$11:$FI$17</definedName>
    <definedName name="A124809448R_Latest">Data1!$FI$17</definedName>
    <definedName name="A124809456R">Data2!$EA$1:$EA$10,Data2!$EA$11:$EA$17</definedName>
    <definedName name="A124809456R_Data">Data2!$EA$11:$EA$17</definedName>
    <definedName name="A124809456R_Latest">Data2!$EA$17</definedName>
    <definedName name="A124809464R">Data2!$ES$1:$ES$10,Data2!$ES$11:$ES$17</definedName>
    <definedName name="A124809464R_Data">Data2!$ES$11:$ES$17</definedName>
    <definedName name="A124809464R_Latest">Data2!$ES$17</definedName>
    <definedName name="A124809472R">Data2!$AC$1:$AC$10,Data2!$AC$11:$AC$17</definedName>
    <definedName name="A124809472R_Data">Data2!$AC$11:$AC$17</definedName>
    <definedName name="A124809472R_Latest">Data2!$AC$17</definedName>
    <definedName name="A124809480R">Data2!$BM$1:$BM$10,Data2!$BM$11:$BM$17</definedName>
    <definedName name="A124809480R_Data">Data2!$BM$11:$BM$17</definedName>
    <definedName name="A124809480R_Latest">Data2!$BM$17</definedName>
    <definedName name="A124809488J">Data2!$GI$1:$GI$10,Data2!$GI$11:$GI$17</definedName>
    <definedName name="A124809488J_Data">Data2!$GI$11:$GI$17</definedName>
    <definedName name="A124809488J_Latest">Data2!$GI$17</definedName>
    <definedName name="A124809496J">Data2!$HA$1:$HA$10,Data2!$HA$11:$HA$17</definedName>
    <definedName name="A124809496J_Data">Data2!$HA$11:$HA$17</definedName>
    <definedName name="A124809496J_Latest">Data2!$HA$17</definedName>
    <definedName name="A124809504W">Data1!$FC$1:$FC$10,Data1!$FC$11:$FC$17</definedName>
    <definedName name="A124809504W_Data">Data1!$FC$11:$FC$17</definedName>
    <definedName name="A124809504W_Latest">Data1!$FC$17</definedName>
    <definedName name="A124809512W">Data1!$HW$1:$HW$10,Data1!$HW$11:$HW$17</definedName>
    <definedName name="A124809512W_Data">Data1!$HW$11:$HW$17</definedName>
    <definedName name="A124809512W_Latest">Data1!$HW$17</definedName>
    <definedName name="A124809520W">Data2!$AI$1:$AI$10,Data2!$AI$11:$AI$17</definedName>
    <definedName name="A124809520W_Data">Data2!$AI$11:$AI$17</definedName>
    <definedName name="A124809520W_Latest">Data2!$AI$17</definedName>
    <definedName name="A124809528R">Data1!$O$1:$O$10,Data1!$O$11:$O$17</definedName>
    <definedName name="A124809528R_Data">Data1!$O$11:$O$17</definedName>
    <definedName name="A124809528R_Latest">Data1!$O$17</definedName>
    <definedName name="A124809536R">Data1!$GS$1:$GS$10,Data1!$GS$11:$GS$17</definedName>
    <definedName name="A124809536R_Data">Data1!$GS$11:$GS$17</definedName>
    <definedName name="A124809536R_Latest">Data1!$GS$17</definedName>
    <definedName name="A124809544R">Data2!$CQ$1:$CQ$10,Data2!$CQ$11:$CQ$17</definedName>
    <definedName name="A124809544R_Data">Data2!$CQ$11:$CQ$17</definedName>
    <definedName name="A124809544R_Latest">Data2!$CQ$17</definedName>
    <definedName name="A124809552R">Data2!$HM$1:$HM$10,Data2!$HM$11:$HM$17</definedName>
    <definedName name="A124809552R_Data">Data2!$HM$11:$HM$17</definedName>
    <definedName name="A124809552R_Latest">Data2!$HM$17</definedName>
    <definedName name="A124809560R">Data4!$AA$1:$AA$10,Data4!$AA$11:$AA$17</definedName>
    <definedName name="A124809560R_Data">Data4!$AA$11:$AA$17</definedName>
    <definedName name="A124809560R_Latest">Data4!$AA$17</definedName>
    <definedName name="A124809568J">Data1!$EE$1:$EE$10,Data1!$EE$11:$EE$17</definedName>
    <definedName name="A124809568J_Data">Data1!$EE$11:$EE$17</definedName>
    <definedName name="A124809568J_Latest">Data1!$EE$17</definedName>
    <definedName name="A124809576J">Data1!$GG$1:$GG$10,Data1!$GG$11:$GG$17</definedName>
    <definedName name="A124809576J_Data">Data1!$GG$11:$GG$17</definedName>
    <definedName name="A124809576J_Latest">Data1!$GG$17</definedName>
    <definedName name="A124809584J">Data2!$EG$1:$EG$10,Data2!$EG$11:$EG$17</definedName>
    <definedName name="A124809584J_Data">Data2!$EG$11:$EG$17</definedName>
    <definedName name="A124809584J_Latest">Data2!$EG$17</definedName>
    <definedName name="A124809592J">Data2!$HS$1:$HS$10,Data2!$HS$11:$HS$17</definedName>
    <definedName name="A124809592J_Data">Data2!$HS$11:$HS$17</definedName>
    <definedName name="A124809592J_Latest">Data2!$HS$17</definedName>
    <definedName name="A124809600W">Data2!$IK$1:$IK$10,Data2!$IK$11:$IK$17</definedName>
    <definedName name="A124809600W_Data">Data2!$IK$11:$IK$17</definedName>
    <definedName name="A124809600W_Latest">Data2!$IK$17</definedName>
    <definedName name="A124809608R">Data3!$CY$1:$CY$10,Data3!$CY$11:$CY$17</definedName>
    <definedName name="A124809608R_Data">Data3!$CY$11:$CY$17</definedName>
    <definedName name="A124809608R_Latest">Data3!$CY$17</definedName>
    <definedName name="A124809616R">Data3!$EI$1:$EI$10,Data3!$EI$11:$EI$17</definedName>
    <definedName name="A124809616R_Data">Data3!$EI$11:$EI$17</definedName>
    <definedName name="A124809616R_Latest">Data3!$EI$17</definedName>
    <definedName name="A124809624R">Data2!$Q$1:$Q$10,Data2!$Q$11:$Q$17</definedName>
    <definedName name="A124809624R_Data">Data2!$Q$11:$Q$17</definedName>
    <definedName name="A124809624R_Latest">Data2!$Q$17</definedName>
    <definedName name="A124809632R">Data2!$EM$1:$EM$10,Data2!$EM$11:$EM$17</definedName>
    <definedName name="A124809632R_Data">Data2!$EM$11:$EM$17</definedName>
    <definedName name="A124809632R_Latest">Data2!$EM$17</definedName>
    <definedName name="A124809640R">Data2!$FE$1:$FE$10,Data2!$FE$11:$FE$17</definedName>
    <definedName name="A124809640R_Data">Data2!$FE$11:$FE$17</definedName>
    <definedName name="A124809640R_Latest">Data2!$FE$17</definedName>
    <definedName name="A124809648J">Data2!$HG$1:$HG$10,Data2!$HG$11:$HG$17</definedName>
    <definedName name="A124809648J_Data">Data2!$HG$11:$HG$17</definedName>
    <definedName name="A124809648J_Latest">Data2!$HG$17</definedName>
    <definedName name="A124809656J">Data2!$IQ$1:$IQ$10,Data2!$IQ$11:$IQ$17</definedName>
    <definedName name="A124809656J_Data">Data2!$IQ$11:$IQ$17</definedName>
    <definedName name="A124809656J_Latest">Data2!$IQ$17</definedName>
    <definedName name="A124809664J">Data3!$DE$1:$DE$10,Data3!$DE$11:$DE$17</definedName>
    <definedName name="A124809664J_Data">Data3!$DE$11:$DE$17</definedName>
    <definedName name="A124809664J_Latest">Data3!$DE$17</definedName>
    <definedName name="A124809672J">Data3!$GQ$1:$GQ$10,Data3!$GQ$11:$GQ$17</definedName>
    <definedName name="A124809672J_Data">Data3!$GQ$11:$GQ$17</definedName>
    <definedName name="A124809672J_Latest">Data3!$GQ$17</definedName>
    <definedName name="A124809680J">Data3!$IA$1:$IA$10,Data3!$IA$11:$IA$17</definedName>
    <definedName name="A124809680J_Data">Data3!$IA$11:$IA$17</definedName>
    <definedName name="A124809680J_Latest">Data3!$IA$17</definedName>
    <definedName name="A124809688A">Data1!$IE$1:$IE$10,Data1!$IE$11:$IE$17</definedName>
    <definedName name="A124809688A_Data">Data1!$IE$11:$IE$17</definedName>
    <definedName name="A124809688A_Latest">Data1!$IE$17</definedName>
    <definedName name="A124809696A">Data2!$DK$1:$DK$10,Data2!$DK$11:$DK$17</definedName>
    <definedName name="A124809696A_Data">Data2!$DK$11:$DK$17</definedName>
    <definedName name="A124809696A_Latest">Data2!$DK$17</definedName>
    <definedName name="A124809704R">Data2!$FM$1:$FM$10,Data2!$FM$11:$FM$17</definedName>
    <definedName name="A124809704R_Data">Data2!$FM$11:$FM$17</definedName>
    <definedName name="A124809704R_Latest">Data2!$FM$17</definedName>
    <definedName name="A124809712R">Data2!$IG$1:$IG$10,Data2!$IG$11:$IG$17</definedName>
    <definedName name="A124809712R_Data">Data2!$IG$11:$IG$17</definedName>
    <definedName name="A124809712R_Latest">Data2!$IG$17</definedName>
    <definedName name="A124809720R">Data3!$BK$1:$BK$10,Data3!$BK$11:$BK$17</definedName>
    <definedName name="A124809720R_Data">Data3!$BK$11:$BK$17</definedName>
    <definedName name="A124809720R_Latest">Data3!$BK$17</definedName>
    <definedName name="A124809728J">Data1!$E$1:$E$10,Data1!$E$11:$E$17</definedName>
    <definedName name="A124809728J_Data">Data1!$E$11:$E$17</definedName>
    <definedName name="A124809728J_Latest">Data1!$E$17</definedName>
    <definedName name="A124809736J">Data1!$DO$1:$DO$10,Data1!$DO$11:$DO$17</definedName>
    <definedName name="A124809736J_Data">Data1!$DO$11:$DO$17</definedName>
    <definedName name="A124809736J_Latest">Data1!$DO$17</definedName>
    <definedName name="A124809744J">Data1!$HA$1:$HA$10,Data1!$HA$11:$HA$17</definedName>
    <definedName name="A124809744J_Data">Data1!$HA$11:$HA$17</definedName>
    <definedName name="A124809744J_Latest">Data1!$HA$17</definedName>
    <definedName name="A124809752J">Data2!$AW$1:$AW$10,Data2!$AW$11:$AW$17</definedName>
    <definedName name="A124809752J_Data">Data2!$AW$11:$AW$17</definedName>
    <definedName name="A124809752J_Latest">Data2!$AW$17</definedName>
    <definedName name="A124809760J">Data3!$O$1:$O$10,Data3!$O$11:$O$17</definedName>
    <definedName name="A124809760J_Data">Data3!$O$11:$O$17</definedName>
    <definedName name="A124809760J_Latest">Data3!$O$17</definedName>
    <definedName name="A124809768A">Data3!$BQ$1:$BQ$10,Data3!$BQ$11:$BQ$17</definedName>
    <definedName name="A124809768A_Data">Data3!$BQ$11:$BQ$17</definedName>
    <definedName name="A124809768A_Latest">Data3!$BQ$17</definedName>
    <definedName name="A124809776A">Data3!$CI$1:$CI$10,Data3!$CI$11:$CI$17</definedName>
    <definedName name="A124809776A_Data">Data3!$CI$11:$CI$17</definedName>
    <definedName name="A124809776A_Latest">Data3!$CI$17</definedName>
    <definedName name="A124809784A">Data3!$GM$1:$GM$10,Data3!$GM$11:$GM$17</definedName>
    <definedName name="A124809784A_Data">Data3!$GM$11:$GM$17</definedName>
    <definedName name="A124809784A_Latest">Data3!$GM$17</definedName>
    <definedName name="A124809792A">Data3!$IO$1:$IO$10,Data3!$IO$11:$IO$17</definedName>
    <definedName name="A124809792A_Data">Data3!$IO$11:$IO$17</definedName>
    <definedName name="A124809792A_Latest">Data3!$IO$17</definedName>
    <definedName name="A124809800R">Data1!$BA$1:$BA$10,Data1!$BA$11:$BA$17</definedName>
    <definedName name="A124809800R_Data">Data1!$BA$11:$BA$17</definedName>
    <definedName name="A124809800R_Latest">Data1!$BA$17</definedName>
    <definedName name="A124809808J">Data3!$BE$1:$BE$10,Data3!$BE$11:$BE$17</definedName>
    <definedName name="A124809808J_Data">Data3!$BE$11:$BE$17</definedName>
    <definedName name="A124809808J_Latest">Data3!$BE$17</definedName>
    <definedName name="A124809816J">Data3!$GA$1:$GA$10,Data3!$GA$11:$GA$17</definedName>
    <definedName name="A124809816J_Data">Data3!$GA$11:$GA$17</definedName>
    <definedName name="A124809816J_Latest">Data3!$GA$17</definedName>
    <definedName name="A124809824J">Data3!$HK$1:$HK$10,Data3!$HK$11:$HK$17</definedName>
    <definedName name="A124809824J_Data">Data3!$HK$11:$HK$17</definedName>
    <definedName name="A124809824J_Latest">Data3!$HK$17</definedName>
    <definedName name="A124809832J">Data2!$G$1:$G$10,Data2!$G$11:$G$17</definedName>
    <definedName name="A124809832J_Data">Data2!$G$11:$G$17</definedName>
    <definedName name="A124809832J_Latest">Data2!$G$17</definedName>
    <definedName name="A124809840J">Data2!$AQ$1:$AQ$10,Data2!$AQ$11:$AQ$17</definedName>
    <definedName name="A124809840J_Data">Data2!$AQ$11:$AQ$17</definedName>
    <definedName name="A124809840J_Latest">Data2!$AQ$17</definedName>
    <definedName name="A124809848A">Data3!$CC$1:$CC$10,Data3!$CC$11:$CC$17</definedName>
    <definedName name="A124809848A_Data">Data3!$CC$11:$CC$17</definedName>
    <definedName name="A124809848A_Latest">Data3!$CC$17</definedName>
    <definedName name="A124809856A">Data1!$AU$1:$AU$10,Data1!$AU$11:$AU$17</definedName>
    <definedName name="A124809856A_Data">Data1!$AU$11:$AU$17</definedName>
    <definedName name="A124809856A_Latest">Data1!$AU$17</definedName>
    <definedName name="A124809864A">Data2!$CY$1:$CY$10,Data2!$CY$11:$CY$17</definedName>
    <definedName name="A124809864A_Data">Data2!$CY$11:$CY$17</definedName>
    <definedName name="A124809864A_Latest">Data2!$CY$17</definedName>
    <definedName name="A124809872A">Data2!$FA$1:$FA$10,Data2!$FA$11:$FA$17</definedName>
    <definedName name="A124809872A_Data">Data2!$FA$11:$FA$17</definedName>
    <definedName name="A124809872A_Latest">Data2!$FA$17</definedName>
    <definedName name="A124809880A">Data3!$AG$1:$AG$10,Data3!$AG$11:$AG$17</definedName>
    <definedName name="A124809880A_Data">Data3!$AG$11:$AG$17</definedName>
    <definedName name="A124809880A_Latest">Data3!$AG$17</definedName>
    <definedName name="A124809888V">Data3!$DS$1:$DS$10,Data3!$DS$11:$DS$17</definedName>
    <definedName name="A124809888V_Data">Data3!$DS$11:$DS$17</definedName>
    <definedName name="A124809888V_Latest">Data3!$DS$17</definedName>
    <definedName name="A124809896V">Data1!$EM$1:$EM$10,Data1!$EM$11:$EM$17</definedName>
    <definedName name="A124809896V_Data">Data1!$EM$11:$EM$17</definedName>
    <definedName name="A124809896V_Latest">Data1!$EM$17</definedName>
    <definedName name="A124809904J">Data1!$GO$1:$GO$10,Data1!$GO$11:$GO$17</definedName>
    <definedName name="A124809904J_Data">Data1!$GO$11:$GO$17</definedName>
    <definedName name="A124809904J_Latest">Data1!$GO$17</definedName>
    <definedName name="A124809912J">Data2!$BC$1:$BC$10,Data2!$BC$11:$BC$17</definedName>
    <definedName name="A124809912J_Data">Data2!$BC$11:$BC$17</definedName>
    <definedName name="A124809912J_Latest">Data2!$BC$17</definedName>
    <definedName name="A124809920J">Data2!$DE$1:$DE$10,Data2!$DE$11:$DE$17</definedName>
    <definedName name="A124809920J_Data">Data2!$DE$11:$DE$17</definedName>
    <definedName name="A124809920J_Latest">Data2!$DE$17</definedName>
    <definedName name="A124809928A">Data2!$IA$1:$IA$10,Data2!$IA$11:$IA$17</definedName>
    <definedName name="A124809928A_Data">Data2!$IA$11:$IA$17</definedName>
    <definedName name="A124809928A_Latest">Data2!$IA$17</definedName>
    <definedName name="A124809936A">Data4!$E$1:$E$10,Data4!$E$11:$E$17</definedName>
    <definedName name="A124809936A_Data">Data4!$E$11:$E$17</definedName>
    <definedName name="A124809936A_Latest">Data4!$E$17</definedName>
    <definedName name="A124809944A">Data3!$AS$1:$AS$10,Data3!$AS$11:$AS$17</definedName>
    <definedName name="A124809944A_Data">Data3!$AS$11:$AS$17</definedName>
    <definedName name="A124809944A_Latest">Data3!$AS$17</definedName>
    <definedName name="A124809952A">Data3!$EE$1:$EE$10,Data3!$EE$11:$EE$17</definedName>
    <definedName name="A124809952A_Data">Data3!$EE$11:$EE$17</definedName>
    <definedName name="A124809952A_Latest">Data3!$EE$17</definedName>
    <definedName name="A124809960A">Data3!$GY$1:$GY$10,Data3!$GY$11:$GY$17</definedName>
    <definedName name="A124809960A_Data">Data3!$GY$11:$GY$17</definedName>
    <definedName name="A124809960A_Latest">Data3!$GY$17</definedName>
    <definedName name="A124809968V">Data1!$CW$1:$CW$10,Data1!$CW$11:$CW$17</definedName>
    <definedName name="A124809968V_Data">Data1!$CW$11:$CW$17</definedName>
    <definedName name="A124809968V_Latest">Data1!$CW$17</definedName>
    <definedName name="A124809976V">Data1!$HS$1:$HS$10,Data1!$HS$11:$HS$17</definedName>
    <definedName name="A124809976V_Data">Data1!$HS$11:$HS$17</definedName>
    <definedName name="A124809976V_Latest">Data1!$HS$17</definedName>
    <definedName name="A124809984V">Data2!$M$1:$M$10,Data2!$M$11:$M$17</definedName>
    <definedName name="A124809984V_Data">Data2!$M$11:$M$17</definedName>
    <definedName name="A124809984V_Latest">Data2!$M$17</definedName>
    <definedName name="A124809992V">Data3!$AY$1:$AY$10,Data3!$AY$11:$AY$17</definedName>
    <definedName name="A124809992V_Data">Data3!$AY$11:$AY$17</definedName>
    <definedName name="A124809992V_Latest">Data3!$AY$17</definedName>
    <definedName name="A124810000R">Data3!$HE$1:$HE$10,Data3!$HE$11:$HE$17</definedName>
    <definedName name="A124810000R_Data">Data3!$HE$11:$HE$17</definedName>
    <definedName name="A124810000R_Latest">Data3!$HE$17</definedName>
    <definedName name="A124810008J">Data4!$Q$1:$Q$10,Data4!$Q$11:$Q$17</definedName>
    <definedName name="A124810008J_Data">Data4!$Q$11:$Q$17</definedName>
    <definedName name="A124810008J_Latest">Data4!$Q$17</definedName>
    <definedName name="A124810016J">Data1!$CK$1:$CK$10,Data1!$CK$11:$CK$17</definedName>
    <definedName name="A124810016J_Data">Data1!$CK$11:$CK$17</definedName>
    <definedName name="A124810016J_Latest">Data1!$CK$17</definedName>
    <definedName name="A124810024J">Data1!$FW$1:$FW$10,Data1!$FW$11:$FW$17</definedName>
    <definedName name="A124810024J_Data">Data1!$FW$11:$FW$17</definedName>
    <definedName name="A124810024J_Latest">Data1!$FW$17</definedName>
    <definedName name="A124810032J">Data1!$HG$1:$HG$10,Data1!$HG$11:$HG$17</definedName>
    <definedName name="A124810032J_Data">Data1!$HG$11:$HG$17</definedName>
    <definedName name="A124810032J_Latest">Data1!$HG$17</definedName>
    <definedName name="A124810040J">Data1!$IQ$1:$IQ$10,Data1!$IQ$11:$IQ$17</definedName>
    <definedName name="A124810040J_Data">Data1!$IQ$11:$IQ$17</definedName>
    <definedName name="A124810040J_Latest">Data1!$IQ$17</definedName>
    <definedName name="A124810048A">Data2!$BU$1:$BU$10,Data2!$BU$11:$BU$17</definedName>
    <definedName name="A124810048A_Data">Data2!$BU$11:$BU$17</definedName>
    <definedName name="A124810048A_Latest">Data2!$BU$17</definedName>
    <definedName name="A124810056A">Data3!$BW$1:$BW$10,Data3!$BW$11:$BW$17</definedName>
    <definedName name="A124810056A_Data">Data3!$BW$11:$BW$17</definedName>
    <definedName name="A124810056A_Latest">Data3!$BW$17</definedName>
    <definedName name="A124810064A">Data3!$DY$1:$DY$10,Data3!$DY$11:$DY$17</definedName>
    <definedName name="A124810064A_Data">Data3!$DY$11:$DY$17</definedName>
    <definedName name="A124810064A_Latest">Data3!$DY$17</definedName>
    <definedName name="A124810072A">Data4!$AO$1:$AO$10,Data4!$AO$11:$AO$17</definedName>
    <definedName name="A124810072A_Data">Data4!$AO$11:$AO$17</definedName>
    <definedName name="A124810072A_Latest">Data4!$AO$17</definedName>
    <definedName name="A124810080A">Data1!$ES$1:$ES$10,Data1!$ES$11:$ES$17</definedName>
    <definedName name="A124810080A_Data">Data1!$ES$11:$ES$17</definedName>
    <definedName name="A124810080A_Latest">Data1!$ES$17</definedName>
    <definedName name="A124810088V">Data1!$HM$1:$HM$10,Data1!$HM$11:$HM$17</definedName>
    <definedName name="A124810088V_Data">Data1!$HM$11:$HM$17</definedName>
    <definedName name="A124810088V_Latest">Data1!$HM$17</definedName>
    <definedName name="A124810096V">Data2!$GE$1:$GE$10,Data2!$GE$11:$GE$17</definedName>
    <definedName name="A124810096V_Data">Data2!$GE$11:$GE$17</definedName>
    <definedName name="A124810096V_Latest">Data2!$GE$17</definedName>
    <definedName name="A124810104J">Data3!$DM$1:$DM$10,Data3!$DM$11:$DM$17</definedName>
    <definedName name="A124810104J_Data">Data3!$DM$11:$DM$17</definedName>
    <definedName name="A124810104J_Latest">Data3!$DM$17</definedName>
    <definedName name="A124810112J">Data3!$CU$1:$CU$10,Data3!$CU$11:$CU$17</definedName>
    <definedName name="A124810112J_Data">Data3!$CU$11:$CU$17</definedName>
    <definedName name="A124810112J_Latest">Data3!$CU$17</definedName>
    <definedName name="A124810120J">Data3!$EW$1:$EW$10,Data3!$EW$11:$EW$17</definedName>
    <definedName name="A124810120J_Data">Data3!$EW$11:$EW$17</definedName>
    <definedName name="A124810120J_Latest">Data3!$EW$17</definedName>
    <definedName name="A124810128A">Data3!$GG$1:$GG$10,Data3!$GG$11:$GG$17</definedName>
    <definedName name="A124810128A_Data">Data3!$GG$11:$GG$17</definedName>
    <definedName name="A124810128A_Latest">Data3!$GG$17</definedName>
    <definedName name="A124810136A">Data1!$AC$1:$AC$10,Data1!$AC$11:$AC$17</definedName>
    <definedName name="A124810136A_Data">Data1!$AC$11:$AC$17</definedName>
    <definedName name="A124810136A_Latest">Data1!$AC$17</definedName>
    <definedName name="A124810144A">Data1!$EY$1:$EY$10,Data1!$EY$11:$EY$17</definedName>
    <definedName name="A124810144A_Data">Data1!$EY$11:$EY$17</definedName>
    <definedName name="A124810144A_Latest">Data1!$EY$17</definedName>
    <definedName name="A124810152A">Data2!$CG$1:$CG$10,Data2!$CG$11:$CG$17</definedName>
    <definedName name="A124810152A_Data">Data2!$CG$11:$CG$17</definedName>
    <definedName name="A124810152A_Latest">Data2!$CG$17</definedName>
    <definedName name="A124810160A">Data2!$FS$1:$FS$10,Data2!$FS$11:$FS$17</definedName>
    <definedName name="A124810160A_Data">Data2!$FS$11:$FS$17</definedName>
    <definedName name="A124810160A_Latest">Data2!$FS$17</definedName>
    <definedName name="A124810168V">Data1!$BS$1:$BS$10,Data1!$BS$11:$BS$17</definedName>
    <definedName name="A124810168V_Data">Data1!$BS$11:$BS$17</definedName>
    <definedName name="A124810168V_Latest">Data1!$BS$17</definedName>
    <definedName name="A124810176V">Data1!$DC$1:$DC$10,Data1!$DC$11:$DC$17</definedName>
    <definedName name="A124810176V_Data">Data1!$DC$11:$DC$17</definedName>
    <definedName name="A124810176V_Latest">Data1!$DC$17</definedName>
    <definedName name="A124810184V">Data1!$DU$1:$DU$10,Data1!$DU$11:$DU$17</definedName>
    <definedName name="A124810184V_Data">Data1!$DU$11:$DU$17</definedName>
    <definedName name="A124810184V_Latest">Data1!$DU$17</definedName>
    <definedName name="A124810192V">Data2!$CM$1:$CM$10,Data2!$CM$11:$CM$17</definedName>
    <definedName name="A124810192V_Data">Data2!$CM$11:$CM$17</definedName>
    <definedName name="A124810192V_Latest">Data2!$CM$17</definedName>
    <definedName name="A124810200J">Data3!$U$1:$U$10,Data3!$U$11:$U$17</definedName>
    <definedName name="A124810200J_Data">Data3!$U$11:$U$17</definedName>
    <definedName name="A124810200J_Latest">Data3!$U$17</definedName>
    <definedName name="A124810208A">Data1!$AO$1:$AO$10,Data1!$AO$11:$AO$17</definedName>
    <definedName name="A124810208A_Data">Data1!$AO$11:$AO$17</definedName>
    <definedName name="A124810208A_Latest">Data1!$AO$17</definedName>
    <definedName name="A124810216A">Data1!$CQ$1:$CQ$10,Data1!$CQ$11:$CQ$17</definedName>
    <definedName name="A124810216A_Data">Data1!$CQ$11:$CQ$17</definedName>
    <definedName name="A124810216A_Latest">Data1!$CQ$17</definedName>
    <definedName name="A124810224A">Data1!$DI$1:$DI$10,Data1!$DI$11:$DI$17</definedName>
    <definedName name="A124810224A_Data">Data1!$DI$11:$DI$17</definedName>
    <definedName name="A124810224A_Latest">Data1!$DI$17</definedName>
    <definedName name="A124810232A">Data2!$Y$1:$Y$10,Data2!$Y$11:$Y$17</definedName>
    <definedName name="A124810232A_Data">Data2!$Y$11:$Y$17</definedName>
    <definedName name="A124810232A_Latest">Data2!$Y$17</definedName>
    <definedName name="A124810240A">Data2!$BI$1:$BI$10,Data2!$BI$11:$BI$17</definedName>
    <definedName name="A124810240A_Data">Data2!$BI$11:$BI$17</definedName>
    <definedName name="A124810240A_Latest">Data2!$BI$17</definedName>
    <definedName name="A124810248V">Data2!$CA$1:$CA$10,Data2!$CA$11:$CA$17</definedName>
    <definedName name="A124810248V_Data">Data2!$CA$11:$CA$17</definedName>
    <definedName name="A124810248V_Latest">Data2!$CA$17</definedName>
    <definedName name="A124810256V">Data2!$GW$1:$GW$10,Data2!$GW$11:$GW$17</definedName>
    <definedName name="A124810256V_Data">Data2!$GW$11:$GW$17</definedName>
    <definedName name="A124810256V_Latest">Data2!$GW$17</definedName>
    <definedName name="A124810264V">Data3!$FO$1:$FO$10,Data3!$FO$11:$FO$17</definedName>
    <definedName name="A124810264V_Data">Data3!$FO$11:$FO$17</definedName>
    <definedName name="A124810264V_Latest">Data3!$FO$17</definedName>
    <definedName name="A124810272V">Data3!$II$1:$II$10,Data3!$II$11:$II$17</definedName>
    <definedName name="A124810272V_Data">Data3!$II$11:$II$17</definedName>
    <definedName name="A124810272V_Latest">Data3!$II$17</definedName>
    <definedName name="A124810280V">Data4!$K$1:$K$10,Data4!$K$11:$K$17</definedName>
    <definedName name="A124810280V_Data">Data4!$K$11:$K$17</definedName>
    <definedName name="A124810280V_Latest">Data4!$K$17</definedName>
    <definedName name="A124810288L">Data1!$BM$1:$BM$10,Data1!$BM$11:$BM$17</definedName>
    <definedName name="A124810288L_Data">Data1!$BM$11:$BM$17</definedName>
    <definedName name="A124810288L_Latest">Data1!$BM$17</definedName>
    <definedName name="A124810296L">Data1!$CE$1:$CE$10,Data1!$CE$11:$CE$17</definedName>
    <definedName name="A124810296L_Data">Data1!$CE$11:$CE$17</definedName>
    <definedName name="A124810296L_Latest">Data1!$CE$17</definedName>
    <definedName name="A124810304A">Data1!$IK$1:$IK$10,Data1!$IK$11:$IK$17</definedName>
    <definedName name="A124810304A_Data">Data1!$IK$11:$IK$17</definedName>
    <definedName name="A124810304A_Latest">Data1!$IK$17</definedName>
    <definedName name="A124810312A">Data3!$FC$1:$FC$10,Data3!$FC$11:$FC$17</definedName>
    <definedName name="A124810312A_Data">Data3!$FC$11:$FC$17</definedName>
    <definedName name="A124810312A_Latest">Data3!$FC$17</definedName>
    <definedName name="A124810320A">Data3!$HW$1:$HW$10,Data3!$HW$11:$HW$17</definedName>
    <definedName name="A124810320A_Data">Data3!$HW$11:$HW$17</definedName>
    <definedName name="A124810320A_Latest">Data3!$HW$17</definedName>
    <definedName name="A124810328V">Data4!$AI$1:$AI$10,Data4!$AI$11:$AI$17</definedName>
    <definedName name="A124810328V_Data">Data4!$AI$11:$AI$17</definedName>
    <definedName name="A124810328V_Latest">Data4!$AI$17</definedName>
    <definedName name="A124810336V">Data2!$DW$1:$DW$10,Data2!$DW$11:$DW$17</definedName>
    <definedName name="A124810336V_Data">Data2!$DW$11:$DW$17</definedName>
    <definedName name="A124810336V_Latest">Data2!$DW$17</definedName>
    <definedName name="A124810344V">Data2!$GQ$1:$GQ$10,Data2!$GQ$11:$GQ$17</definedName>
    <definedName name="A124810344V_Data">Data2!$GQ$11:$GQ$17</definedName>
    <definedName name="A124810344V_Latest">Data2!$GQ$17</definedName>
    <definedName name="A124810352V">Data3!$AM$1:$AM$10,Data3!$AM$11:$AM$17</definedName>
    <definedName name="A124810352V_Data">Data3!$AM$11:$AM$17</definedName>
    <definedName name="A124810352V_Latest">Data3!$AM$17</definedName>
    <definedName name="A124810360V">Data3!$FI$1:$FI$10,Data3!$FI$11:$FI$17</definedName>
    <definedName name="A124810360V_Data">Data3!$FI$11:$FI$17</definedName>
    <definedName name="A124810360V_Latest">Data3!$FI$17</definedName>
    <definedName name="A124810368L">Data1!$EA$1:$EA$10,Data1!$EA$11:$EA$17</definedName>
    <definedName name="A124810368L_Data">Data1!$EA$11:$EA$17</definedName>
    <definedName name="A124810368L_Latest">Data1!$EA$17</definedName>
    <definedName name="A124810376L">Data1!$GC$1:$GC$10,Data1!$GC$11:$GC$17</definedName>
    <definedName name="A124810376L_Data">Data1!$GC$11:$GC$17</definedName>
    <definedName name="A124810376L_Latest">Data1!$GC$17</definedName>
    <definedName name="A124810384L">Data3!$I$1:$I$10,Data3!$I$11:$I$17</definedName>
    <definedName name="A124810384L_Data">Data3!$I$11:$I$17</definedName>
    <definedName name="A124810384L_Latest">Data3!$I$17</definedName>
    <definedName name="A124810392L">Data3!$AA$1:$AA$10,Data3!$AA$11:$AA$17</definedName>
    <definedName name="A124810392L_Data">Data3!$AA$11:$AA$17</definedName>
    <definedName name="A124810392L_Latest">Data3!$AA$17</definedName>
    <definedName name="A124810400A">Data3!$HQ$1:$HQ$10,Data3!$HQ$11:$HQ$17</definedName>
    <definedName name="A124810400A_Data">Data3!$HQ$11:$HQ$17</definedName>
    <definedName name="A124810400A_Latest">Data3!$HQ$17</definedName>
    <definedName name="A124810408V">Data1!$FQ$1:$FQ$10,Data1!$FQ$11:$FQ$17</definedName>
    <definedName name="A124810408V_Data">Data1!$FQ$11:$FQ$17</definedName>
    <definedName name="A124810408V_Latest">Data1!$FQ$17</definedName>
    <definedName name="A124810416V">Data2!$DQ$1:$DQ$10,Data2!$DQ$11:$DQ$17</definedName>
    <definedName name="A124810416V_Data">Data2!$DQ$11:$DQ$17</definedName>
    <definedName name="A124810416V_Latest">Data2!$DQ$17</definedName>
    <definedName name="A124810424V">Data3!$FU$1:$FU$10,Data3!$FU$11:$FU$17</definedName>
    <definedName name="A124810424V_Data">Data3!$FU$11:$FU$17</definedName>
    <definedName name="A124810424V_Latest">Data3!$FU$17</definedName>
    <definedName name="A124810432V">Data1!$K$1:$K$10,Data1!$K$11:$K$17</definedName>
    <definedName name="A124810432V_Data">Data1!$K$11:$K$17</definedName>
    <definedName name="A124810432V_Latest">Data1!$K$17</definedName>
    <definedName name="A124810440V">Data1!$AI$1:$AI$10,Data1!$AI$11:$AI$17</definedName>
    <definedName name="A124810440V_Data">Data1!$AI$11:$AI$17</definedName>
    <definedName name="A124810440V_Latest">Data1!$AI$17</definedName>
    <definedName name="A124810448L">Data2!$FY$1:$FY$10,Data2!$FY$11:$FY$17</definedName>
    <definedName name="A124810448L_Data">Data2!$FY$11:$FY$17</definedName>
    <definedName name="A124810448L_Latest">Data2!$FY$17</definedName>
    <definedName name="A124810456L">Data3!$CO$1:$CO$10,Data3!$CO$11:$CO$17</definedName>
    <definedName name="A124810456L_Data">Data3!$CO$11:$CO$17</definedName>
    <definedName name="A124810456L_Latest">Data3!$CO$17</definedName>
    <definedName name="A124810464L">Data3!$EQ$1:$EQ$10,Data3!$EQ$11:$EQ$17</definedName>
    <definedName name="A124810464L_Data">Data3!$EQ$11:$EQ$17</definedName>
    <definedName name="A124810464L_Latest">Data3!$EQ$17</definedName>
    <definedName name="A124810472L">Data4!$W$1:$W$10,Data4!$W$11:$W$17</definedName>
    <definedName name="A124810472L_Data">Data4!$W$11:$W$17</definedName>
    <definedName name="A124810472L_Latest">Data4!$W$17</definedName>
    <definedName name="A124810480L">Data1!$W$1:$W$10,Data1!$W$11:$W$17</definedName>
    <definedName name="A124810480L_Data">Data1!$W$11:$W$17</definedName>
    <definedName name="A124810480L_Latest">Data1!$W$17</definedName>
    <definedName name="A124810488F">Data1!$BG$1:$BG$10,Data1!$BG$11:$BG$17</definedName>
    <definedName name="A124810488F_Data">Data1!$BG$11:$BG$17</definedName>
    <definedName name="A124810488F_Latest">Data1!$BG$17</definedName>
    <definedName name="A124810496F">Data1!$BY$1:$BY$10,Data1!$BY$11:$BY$17</definedName>
    <definedName name="A124810496F_Data">Data1!$BY$11:$BY$17</definedName>
    <definedName name="A124810496F_Latest">Data1!$BY$17</definedName>
    <definedName name="A124810504V">Data1!$FK$1:$FK$10,Data1!$FK$11:$FK$17</definedName>
    <definedName name="A124810504V_Data">Data1!$FK$11:$FK$17</definedName>
    <definedName name="A124810504V_Latest">Data1!$FK$17</definedName>
    <definedName name="A124810512V">Data2!$EC$1:$EC$10,Data2!$EC$11:$EC$17</definedName>
    <definedName name="A124810512V_Data">Data2!$EC$11:$EC$17</definedName>
    <definedName name="A124810512V_Latest">Data2!$EC$17</definedName>
    <definedName name="A124810520V">Data2!$EU$1:$EU$10,Data2!$EU$11:$EU$17</definedName>
    <definedName name="A124810520V_Data">Data2!$EU$11:$EU$17</definedName>
    <definedName name="A124810520V_Latest">Data2!$EU$17</definedName>
    <definedName name="A124810528L">Data2!$AE$1:$AE$10,Data2!$AE$11:$AE$17</definedName>
    <definedName name="A124810528L_Data">Data2!$AE$11:$AE$17</definedName>
    <definedName name="A124810528L_Latest">Data2!$AE$17</definedName>
    <definedName name="A124810536L">Data2!$BO$1:$BO$10,Data2!$BO$11:$BO$17</definedName>
    <definedName name="A124810536L_Data">Data2!$BO$11:$BO$17</definedName>
    <definedName name="A124810536L_Latest">Data2!$BO$17</definedName>
    <definedName name="A124810544L">Data2!$GK$1:$GK$10,Data2!$GK$11:$GK$17</definedName>
    <definedName name="A124810544L_Data">Data2!$GK$11:$GK$17</definedName>
    <definedName name="A124810544L_Latest">Data2!$GK$17</definedName>
    <definedName name="A124810552L">Data2!$HC$1:$HC$10,Data2!$HC$11:$HC$17</definedName>
    <definedName name="A124810552L_Data">Data2!$HC$11:$HC$17</definedName>
    <definedName name="A124810552L_Latest">Data2!$HC$17</definedName>
    <definedName name="A124810560L">Data1!$FE$1:$FE$10,Data1!$FE$11:$FE$17</definedName>
    <definedName name="A124810560L_Data">Data1!$FE$11:$FE$17</definedName>
    <definedName name="A124810560L_Latest">Data1!$FE$17</definedName>
    <definedName name="A124810568F">Data1!$HY$1:$HY$10,Data1!$HY$11:$HY$17</definedName>
    <definedName name="A124810568F_Data">Data1!$HY$11:$HY$17</definedName>
    <definedName name="A124810568F_Latest">Data1!$HY$17</definedName>
    <definedName name="A124810576F">Data2!$AK$1:$AK$10,Data2!$AK$11:$AK$17</definedName>
    <definedName name="A124810576F_Data">Data2!$AK$11:$AK$17</definedName>
    <definedName name="A124810576F_Latest">Data2!$AK$17</definedName>
    <definedName name="A124810584F">Data1!$Q$1:$Q$10,Data1!$Q$11:$Q$17</definedName>
    <definedName name="A124810584F_Data">Data1!$Q$11:$Q$17</definedName>
    <definedName name="A124810584F_Latest">Data1!$Q$17</definedName>
    <definedName name="A124810592F">Data1!$GU$1:$GU$10,Data1!$GU$11:$GU$17</definedName>
    <definedName name="A124810592F_Data">Data1!$GU$11:$GU$17</definedName>
    <definedName name="A124810592F_Latest">Data1!$GU$17</definedName>
    <definedName name="A124810600V">Data2!$CS$1:$CS$10,Data2!$CS$11:$CS$17</definedName>
    <definedName name="A124810600V_Data">Data2!$CS$11:$CS$17</definedName>
    <definedName name="A124810600V_Latest">Data2!$CS$17</definedName>
    <definedName name="A124810608L">Data2!$HO$1:$HO$10,Data2!$HO$11:$HO$17</definedName>
    <definedName name="A124810608L_Data">Data2!$HO$11:$HO$17</definedName>
    <definedName name="A124810608L_Latest">Data2!$HO$17</definedName>
    <definedName name="A124810616L">Data4!$AC$1:$AC$10,Data4!$AC$11:$AC$17</definedName>
    <definedName name="A124810616L_Data">Data4!$AC$11:$AC$17</definedName>
    <definedName name="A124810616L_Latest">Data4!$AC$17</definedName>
    <definedName name="A124810624L">Data1!$EG$1:$EG$10,Data1!$EG$11:$EG$17</definedName>
    <definedName name="A124810624L_Data">Data1!$EG$11:$EG$17</definedName>
    <definedName name="A124810624L_Latest">Data1!$EG$17</definedName>
    <definedName name="A124810632L">Data1!$GI$1:$GI$10,Data1!$GI$11:$GI$17</definedName>
    <definedName name="A124810632L_Data">Data1!$GI$11:$GI$17</definedName>
    <definedName name="A124810632L_Latest">Data1!$GI$17</definedName>
    <definedName name="A124810640L">Data2!$EI$1:$EI$10,Data2!$EI$11:$EI$17</definedName>
    <definedName name="A124810640L_Data">Data2!$EI$11:$EI$17</definedName>
    <definedName name="A124810640L_Latest">Data2!$EI$17</definedName>
    <definedName name="A124810648F">Data2!$HU$1:$HU$10,Data2!$HU$11:$HU$17</definedName>
    <definedName name="A124810648F_Data">Data2!$HU$11:$HU$17</definedName>
    <definedName name="A124810648F_Latest">Data2!$HU$17</definedName>
    <definedName name="A124810656F">Data2!$IM$1:$IM$10,Data2!$IM$11:$IM$17</definedName>
    <definedName name="A124810656F_Data">Data2!$IM$11:$IM$17</definedName>
    <definedName name="A124810656F_Latest">Data2!$IM$17</definedName>
    <definedName name="A124810664F">Data3!$DA$1:$DA$10,Data3!$DA$11:$DA$17</definedName>
    <definedName name="A124810664F_Data">Data3!$DA$11:$DA$17</definedName>
    <definedName name="A124810664F_Latest">Data3!$DA$17</definedName>
    <definedName name="A124810672F">Data3!$EK$1:$EK$10,Data3!$EK$11:$EK$17</definedName>
    <definedName name="A124810672F_Data">Data3!$EK$11:$EK$17</definedName>
    <definedName name="A124810672F_Latest">Data3!$EK$17</definedName>
    <definedName name="A124810680F">Data2!$S$1:$S$10,Data2!$S$11:$S$17</definedName>
    <definedName name="A124810680F_Data">Data2!$S$11:$S$17</definedName>
    <definedName name="A124810680F_Latest">Data2!$S$17</definedName>
    <definedName name="A124810688X">Data2!$EO$1:$EO$10,Data2!$EO$11:$EO$17</definedName>
    <definedName name="A124810688X_Data">Data2!$EO$11:$EO$17</definedName>
    <definedName name="A124810688X_Latest">Data2!$EO$17</definedName>
    <definedName name="A124810696X">Data2!$FG$1:$FG$10,Data2!$FG$11:$FG$17</definedName>
    <definedName name="A124810696X_Data">Data2!$FG$11:$FG$17</definedName>
    <definedName name="A124810696X_Latest">Data2!$FG$17</definedName>
    <definedName name="A124810704L">Data2!$HI$1:$HI$10,Data2!$HI$11:$HI$17</definedName>
    <definedName name="A124810704L_Data">Data2!$HI$11:$HI$17</definedName>
    <definedName name="A124810704L_Latest">Data2!$HI$17</definedName>
    <definedName name="A124810712L">Data3!$C$1:$C$10,Data3!$C$11:$C$17</definedName>
    <definedName name="A124810712L_Data">Data3!$C$11:$C$17</definedName>
    <definedName name="A124810712L_Latest">Data3!$C$17</definedName>
    <definedName name="A124810720L">Data3!$DG$1:$DG$10,Data3!$DG$11:$DG$17</definedName>
    <definedName name="A124810720L_Data">Data3!$DG$11:$DG$17</definedName>
    <definedName name="A124810720L_Latest">Data3!$DG$17</definedName>
    <definedName name="A124810728F">Data3!$GS$1:$GS$10,Data3!$GS$11:$GS$17</definedName>
    <definedName name="A124810728F_Data">Data3!$GS$11:$GS$17</definedName>
    <definedName name="A124810728F_Latest">Data3!$GS$17</definedName>
    <definedName name="A124810736F">Data3!$IC$1:$IC$10,Data3!$IC$11:$IC$17</definedName>
    <definedName name="A124810736F_Data">Data3!$IC$11:$IC$17</definedName>
    <definedName name="A124810736F_Latest">Data3!$IC$17</definedName>
    <definedName name="A124810744F">Data1!$IF$1:$IF$10,Data1!$IF$11:$IF$17</definedName>
    <definedName name="A124810744F_Data">Data1!$IF$11:$IF$17</definedName>
    <definedName name="A124810744F_Latest">Data1!$IF$17</definedName>
    <definedName name="A124810752F">Data2!$DL$1:$DL$10,Data2!$DL$11:$DL$17</definedName>
    <definedName name="A124810752F_Data">Data2!$DL$11:$DL$17</definedName>
    <definedName name="A124810752F_Latest">Data2!$DL$17</definedName>
    <definedName name="A124810760F">Data2!$FN$1:$FN$10,Data2!$FN$11:$FN$17</definedName>
    <definedName name="A124810760F_Data">Data2!$FN$11:$FN$17</definedName>
    <definedName name="A124810760F_Latest">Data2!$FN$17</definedName>
    <definedName name="A124810768X">Data2!$IH$1:$IH$10,Data2!$IH$11:$IH$17</definedName>
    <definedName name="A124810768X_Data">Data2!$IH$11:$IH$17</definedName>
    <definedName name="A124810768X_Latest">Data2!$IH$17</definedName>
    <definedName name="A124810776X">Data3!$BL$1:$BL$10,Data3!$BL$11:$BL$17</definedName>
    <definedName name="A124810776X_Data">Data3!$BL$11:$BL$17</definedName>
    <definedName name="A124810776X_Latest">Data3!$BL$17</definedName>
    <definedName name="A124810784X">Data1!$F$1:$F$10,Data1!$F$11:$F$17</definedName>
    <definedName name="A124810784X_Data">Data1!$F$11:$F$17</definedName>
    <definedName name="A124810784X_Latest">Data1!$F$17</definedName>
    <definedName name="A124810792X">Data1!$DP$1:$DP$10,Data1!$DP$11:$DP$17</definedName>
    <definedName name="A124810792X_Data">Data1!$DP$11:$DP$17</definedName>
    <definedName name="A124810792X_Latest">Data1!$DP$17</definedName>
    <definedName name="A124810800L">Data1!$HB$1:$HB$10,Data1!$HB$11:$HB$17</definedName>
    <definedName name="A124810800L_Data">Data1!$HB$11:$HB$17</definedName>
    <definedName name="A124810800L_Latest">Data1!$HB$17</definedName>
    <definedName name="A124810808F">Data2!$AX$1:$AX$10,Data2!$AX$11:$AX$17</definedName>
    <definedName name="A124810808F_Data">Data2!$AX$11:$AX$17</definedName>
    <definedName name="A124810808F_Latest">Data2!$AX$17</definedName>
    <definedName name="A124810816F">Data3!$P$1:$P$10,Data3!$P$11:$P$17</definedName>
    <definedName name="A124810816F_Data">Data3!$P$11:$P$17</definedName>
    <definedName name="A124810816F_Latest">Data3!$P$17</definedName>
    <definedName name="A124810824F">Data3!$BR$1:$BR$10,Data3!$BR$11:$BR$17</definedName>
    <definedName name="A124810824F_Data">Data3!$BR$11:$BR$17</definedName>
    <definedName name="A124810824F_Latest">Data3!$BR$17</definedName>
    <definedName name="A124810832F">Data3!$CJ$1:$CJ$10,Data3!$CJ$11:$CJ$17</definedName>
    <definedName name="A124810832F_Data">Data3!$CJ$11:$CJ$17</definedName>
    <definedName name="A124810832F_Latest">Data3!$CJ$17</definedName>
    <definedName name="A124810840F">Data3!$GN$1:$GN$10,Data3!$GN$11:$GN$17</definedName>
    <definedName name="A124810840F_Data">Data3!$GN$11:$GN$17</definedName>
    <definedName name="A124810840F_Latest">Data3!$GN$17</definedName>
    <definedName name="A124810848X">Data3!$IP$1:$IP$10,Data3!$IP$11:$IP$17</definedName>
    <definedName name="A124810848X_Data">Data3!$IP$11:$IP$17</definedName>
    <definedName name="A124810848X_Latest">Data3!$IP$17</definedName>
    <definedName name="A124810856X">Data1!$BB$1:$BB$10,Data1!$BB$11:$BB$17</definedName>
    <definedName name="A124810856X_Data">Data1!$BB$11:$BB$17</definedName>
    <definedName name="A124810856X_Latest">Data1!$BB$17</definedName>
    <definedName name="A124810864X">Data3!$BF$1:$BF$10,Data3!$BF$11:$BF$17</definedName>
    <definedName name="A124810864X_Data">Data3!$BF$11:$BF$17</definedName>
    <definedName name="A124810864X_Latest">Data3!$BF$17</definedName>
    <definedName name="A124810872X">Data3!$GB$1:$GB$10,Data3!$GB$11:$GB$17</definedName>
    <definedName name="A124810872X_Data">Data3!$GB$11:$GB$17</definedName>
    <definedName name="A124810872X_Latest">Data3!$GB$17</definedName>
    <definedName name="A124810880X">Data3!$HL$1:$HL$10,Data3!$HL$11:$HL$17</definedName>
    <definedName name="A124810880X_Data">Data3!$HL$11:$HL$17</definedName>
    <definedName name="A124810880X_Latest">Data3!$HL$17</definedName>
    <definedName name="A124810888T">Data2!$H$1:$H$10,Data2!$H$11:$H$17</definedName>
    <definedName name="A124810888T_Data">Data2!$H$11:$H$17</definedName>
    <definedName name="A124810888T_Latest">Data2!$H$17</definedName>
    <definedName name="A124810896T">Data2!$AR$1:$AR$10,Data2!$AR$11:$AR$17</definedName>
    <definedName name="A124810896T_Data">Data2!$AR$11:$AR$17</definedName>
    <definedName name="A124810896T_Latest">Data2!$AR$17</definedName>
    <definedName name="A124810904F">Data3!$CD$1:$CD$10,Data3!$CD$11:$CD$17</definedName>
    <definedName name="A124810904F_Data">Data3!$CD$11:$CD$17</definedName>
    <definedName name="A124810904F_Latest">Data3!$CD$17</definedName>
    <definedName name="A124810912F">Data1!$AV$1:$AV$10,Data1!$AV$11:$AV$17</definedName>
    <definedName name="A124810912F_Data">Data1!$AV$11:$AV$17</definedName>
    <definedName name="A124810912F_Latest">Data1!$AV$17</definedName>
    <definedName name="A124810920F">Data2!$CZ$1:$CZ$10,Data2!$CZ$11:$CZ$17</definedName>
    <definedName name="A124810920F_Data">Data2!$CZ$11:$CZ$17</definedName>
    <definedName name="A124810920F_Latest">Data2!$CZ$17</definedName>
    <definedName name="A124810928X">Data2!$FB$1:$FB$10,Data2!$FB$11:$FB$17</definedName>
    <definedName name="A124810928X_Data">Data2!$FB$11:$FB$17</definedName>
    <definedName name="A124810928X_Latest">Data2!$FB$17</definedName>
    <definedName name="A124810936X">Data3!$AH$1:$AH$10,Data3!$AH$11:$AH$17</definedName>
    <definedName name="A124810936X_Data">Data3!$AH$11:$AH$17</definedName>
    <definedName name="A124810936X_Latest">Data3!$AH$17</definedName>
    <definedName name="A124810944X">Data3!$DT$1:$DT$10,Data3!$DT$11:$DT$17</definedName>
    <definedName name="A124810944X_Data">Data3!$DT$11:$DT$17</definedName>
    <definedName name="A124810944X_Latest">Data3!$DT$17</definedName>
    <definedName name="A124810952X">Data1!$EN$1:$EN$10,Data1!$EN$11:$EN$17</definedName>
    <definedName name="A124810952X_Data">Data1!$EN$11:$EN$17</definedName>
    <definedName name="A124810952X_Latest">Data1!$EN$17</definedName>
    <definedName name="A124810960X">Data1!$GP$1:$GP$10,Data1!$GP$11:$GP$17</definedName>
    <definedName name="A124810960X_Data">Data1!$GP$11:$GP$17</definedName>
    <definedName name="A124810960X_Latest">Data1!$GP$17</definedName>
    <definedName name="A124810968T">Data2!$BD$1:$BD$10,Data2!$BD$11:$BD$17</definedName>
    <definedName name="A124810968T_Data">Data2!$BD$11:$BD$17</definedName>
    <definedName name="A124810968T_Latest">Data2!$BD$17</definedName>
    <definedName name="A124810976T">Data2!$DF$1:$DF$10,Data2!$DF$11:$DF$17</definedName>
    <definedName name="A124810976T_Data">Data2!$DF$11:$DF$17</definedName>
    <definedName name="A124810976T_Latest">Data2!$DF$17</definedName>
    <definedName name="A124810984T">Data2!$IB$1:$IB$10,Data2!$IB$11:$IB$17</definedName>
    <definedName name="A124810984T_Data">Data2!$IB$11:$IB$17</definedName>
    <definedName name="A124810984T_Latest">Data2!$IB$17</definedName>
    <definedName name="A124810992T">Data4!$F$1:$F$10,Data4!$F$11:$F$17</definedName>
    <definedName name="A124810992T_Data">Data4!$F$11:$F$17</definedName>
    <definedName name="A124810992T_Latest">Data4!$F$17</definedName>
    <definedName name="A124811000J">Data3!$AT$1:$AT$10,Data3!$AT$11:$AT$17</definedName>
    <definedName name="A124811000J_Data">Data3!$AT$11:$AT$17</definedName>
    <definedName name="A124811000J_Latest">Data3!$AT$17</definedName>
    <definedName name="A124811008A">Data3!$EF$1:$EF$10,Data3!$EF$11:$EF$17</definedName>
    <definedName name="A124811008A_Data">Data3!$EF$11:$EF$17</definedName>
    <definedName name="A124811008A_Latest">Data3!$EF$17</definedName>
    <definedName name="A124811016A">Data3!$GZ$1:$GZ$10,Data3!$GZ$11:$GZ$17</definedName>
    <definedName name="A124811016A_Data">Data3!$GZ$11:$GZ$17</definedName>
    <definedName name="A124811016A_Latest">Data3!$GZ$17</definedName>
    <definedName name="A124811024A">Data1!$CX$1:$CX$10,Data1!$CX$11:$CX$17</definedName>
    <definedName name="A124811024A_Data">Data1!$CX$11:$CX$17</definedName>
    <definedName name="A124811024A_Latest">Data1!$CX$17</definedName>
    <definedName name="A124811032A">Data1!$HT$1:$HT$10,Data1!$HT$11:$HT$17</definedName>
    <definedName name="A124811032A_Data">Data1!$HT$11:$HT$17</definedName>
    <definedName name="A124811032A_Latest">Data1!$HT$17</definedName>
    <definedName name="A124811040A">Data2!$N$1:$N$10,Data2!$N$11:$N$17</definedName>
    <definedName name="A124811040A_Data">Data2!$N$11:$N$17</definedName>
    <definedName name="A124811040A_Latest">Data2!$N$17</definedName>
    <definedName name="A124811048V">Data3!$AZ$1:$AZ$10,Data3!$AZ$11:$AZ$17</definedName>
    <definedName name="A124811048V_Data">Data3!$AZ$11:$AZ$17</definedName>
    <definedName name="A124811048V_Latest">Data3!$AZ$17</definedName>
    <definedName name="A124811056V">Data3!$HF$1:$HF$10,Data3!$HF$11:$HF$17</definedName>
    <definedName name="A124811056V_Data">Data3!$HF$11:$HF$17</definedName>
    <definedName name="A124811056V_Latest">Data3!$HF$17</definedName>
    <definedName name="A124811064V">Data4!$R$1:$R$10,Data4!$R$11:$R$17</definedName>
    <definedName name="A124811064V_Data">Data4!$R$11:$R$17</definedName>
    <definedName name="A124811064V_Latest">Data4!$R$17</definedName>
    <definedName name="A124811072V">Data1!$CL$1:$CL$10,Data1!$CL$11:$CL$17</definedName>
    <definedName name="A124811072V_Data">Data1!$CL$11:$CL$17</definedName>
    <definedName name="A124811072V_Latest">Data1!$CL$17</definedName>
    <definedName name="A124811080V">Data1!$FX$1:$FX$10,Data1!$FX$11:$FX$17</definedName>
    <definedName name="A124811080V_Data">Data1!$FX$11:$FX$17</definedName>
    <definedName name="A124811080V_Latest">Data1!$FX$17</definedName>
    <definedName name="A124811088L">Data1!$HH$1:$HH$10,Data1!$HH$11:$HH$17</definedName>
    <definedName name="A124811088L_Data">Data1!$HH$11:$HH$17</definedName>
    <definedName name="A124811088L_Latest">Data1!$HH$17</definedName>
    <definedName name="A124811096L">Data2!$B$1:$B$10,Data2!$B$11:$B$17</definedName>
    <definedName name="A124811096L_Data">Data2!$B$11:$B$17</definedName>
    <definedName name="A124811096L_Latest">Data2!$B$17</definedName>
    <definedName name="A124811104A">Data2!$BV$1:$BV$10,Data2!$BV$11:$BV$17</definedName>
    <definedName name="A124811104A_Data">Data2!$BV$11:$BV$17</definedName>
    <definedName name="A124811104A_Latest">Data2!$BV$17</definedName>
    <definedName name="A124811112A">Data3!$BX$1:$BX$10,Data3!$BX$11:$BX$17</definedName>
    <definedName name="A124811112A_Data">Data3!$BX$11:$BX$17</definedName>
    <definedName name="A124811112A_Latest">Data3!$BX$17</definedName>
    <definedName name="A124811120A">Data3!$DZ$1:$DZ$10,Data3!$DZ$11:$DZ$17</definedName>
    <definedName name="A124811120A_Data">Data3!$DZ$11:$DZ$17</definedName>
    <definedName name="A124811120A_Latest">Data3!$DZ$17</definedName>
    <definedName name="A124811128V">Data4!$AP$1:$AP$10,Data4!$AP$11:$AP$17</definedName>
    <definedName name="A124811128V_Data">Data4!$AP$11:$AP$17</definedName>
    <definedName name="A124811128V_Latest">Data4!$AP$17</definedName>
    <definedName name="A124811136V">Data1!$ET$1:$ET$10,Data1!$ET$11:$ET$17</definedName>
    <definedName name="A124811136V_Data">Data1!$ET$11:$ET$17</definedName>
    <definedName name="A124811136V_Latest">Data1!$ET$17</definedName>
    <definedName name="A124811144V">Data1!$HN$1:$HN$10,Data1!$HN$11:$HN$17</definedName>
    <definedName name="A124811144V_Data">Data1!$HN$11:$HN$17</definedName>
    <definedName name="A124811144V_Latest">Data1!$HN$17</definedName>
    <definedName name="A124811152V">Data2!$GF$1:$GF$10,Data2!$GF$11:$GF$17</definedName>
    <definedName name="A124811152V_Data">Data2!$GF$11:$GF$17</definedName>
    <definedName name="A124811152V_Latest">Data2!$GF$17</definedName>
    <definedName name="A124811160V">Data3!$DN$1:$DN$10,Data3!$DN$11:$DN$17</definedName>
    <definedName name="A124811160V_Data">Data3!$DN$11:$DN$17</definedName>
    <definedName name="A124811160V_Latest">Data3!$DN$17</definedName>
    <definedName name="A124811168L">Data3!$CV$1:$CV$10,Data3!$CV$11:$CV$17</definedName>
    <definedName name="A124811168L_Data">Data3!$CV$11:$CV$17</definedName>
    <definedName name="A124811168L_Latest">Data3!$CV$17</definedName>
    <definedName name="A124811176L">Data3!$EX$1:$EX$10,Data3!$EX$11:$EX$17</definedName>
    <definedName name="A124811176L_Data">Data3!$EX$11:$EX$17</definedName>
    <definedName name="A124811176L_Latest">Data3!$EX$17</definedName>
    <definedName name="A124811184L">Data3!$GH$1:$GH$10,Data3!$GH$11:$GH$17</definedName>
    <definedName name="A124811184L_Data">Data3!$GH$11:$GH$17</definedName>
    <definedName name="A124811184L_Latest">Data3!$GH$17</definedName>
    <definedName name="A124811192L">Data1!$AD$1:$AD$10,Data1!$AD$11:$AD$17</definedName>
    <definedName name="A124811192L_Data">Data1!$AD$11:$AD$17</definedName>
    <definedName name="A124811192L_Latest">Data1!$AD$17</definedName>
    <definedName name="A124811200A">Data1!$EZ$1:$EZ$10,Data1!$EZ$11:$EZ$17</definedName>
    <definedName name="A124811200A_Data">Data1!$EZ$11:$EZ$17</definedName>
    <definedName name="A124811200A_Latest">Data1!$EZ$17</definedName>
    <definedName name="A124811208V">Data2!$CH$1:$CH$10,Data2!$CH$11:$CH$17</definedName>
    <definedName name="A124811208V_Data">Data2!$CH$11:$CH$17</definedName>
    <definedName name="A124811208V_Latest">Data2!$CH$17</definedName>
    <definedName name="A124811216V">Data2!$FT$1:$FT$10,Data2!$FT$11:$FT$17</definedName>
    <definedName name="A124811216V_Data">Data2!$FT$11:$FT$17</definedName>
    <definedName name="A124811216V_Latest">Data2!$FT$17</definedName>
    <definedName name="A124811224V">Data1!$BT$1:$BT$10,Data1!$BT$11:$BT$17</definedName>
    <definedName name="A124811224V_Data">Data1!$BT$11:$BT$17</definedName>
    <definedName name="A124811224V_Latest">Data1!$BT$17</definedName>
    <definedName name="A124811232V">Data1!$DD$1:$DD$10,Data1!$DD$11:$DD$17</definedName>
    <definedName name="A124811232V_Data">Data1!$DD$11:$DD$17</definedName>
    <definedName name="A124811232V_Latest">Data1!$DD$17</definedName>
    <definedName name="A124811240V">Data1!$DV$1:$DV$10,Data1!$DV$11:$DV$17</definedName>
    <definedName name="A124811240V_Data">Data1!$DV$11:$DV$17</definedName>
    <definedName name="A124811240V_Latest">Data1!$DV$17</definedName>
    <definedName name="A124811248L">Data2!$CN$1:$CN$10,Data2!$CN$11:$CN$17</definedName>
    <definedName name="A124811248L_Data">Data2!$CN$11:$CN$17</definedName>
    <definedName name="A124811248L_Latest">Data2!$CN$17</definedName>
    <definedName name="A124811256L">Data3!$V$1:$V$10,Data3!$V$11:$V$17</definedName>
    <definedName name="A124811256L_Data">Data3!$V$11:$V$17</definedName>
    <definedName name="A124811256L_Latest">Data3!$V$17</definedName>
    <definedName name="A124811264L">Data1!$AP$1:$AP$10,Data1!$AP$11:$AP$17</definedName>
    <definedName name="A124811264L_Data">Data1!$AP$11:$AP$17</definedName>
    <definedName name="A124811264L_Latest">Data1!$AP$17</definedName>
    <definedName name="A124811272L">Data1!$CR$1:$CR$10,Data1!$CR$11:$CR$17</definedName>
    <definedName name="A124811272L_Data">Data1!$CR$11:$CR$17</definedName>
    <definedName name="A124811272L_Latest">Data1!$CR$17</definedName>
    <definedName name="A124811280L">Data1!$DJ$1:$DJ$10,Data1!$DJ$11:$DJ$17</definedName>
    <definedName name="A124811280L_Data">Data1!$DJ$11:$DJ$17</definedName>
    <definedName name="A124811280L_Latest">Data1!$DJ$17</definedName>
    <definedName name="A124811288F">Data2!$Z$1:$Z$10,Data2!$Z$11:$Z$17</definedName>
    <definedName name="A124811288F_Data">Data2!$Z$11:$Z$17</definedName>
    <definedName name="A124811288F_Latest">Data2!$Z$17</definedName>
    <definedName name="A124811296F">Data2!$BJ$1:$BJ$10,Data2!$BJ$11:$BJ$17</definedName>
    <definedName name="A124811296F_Data">Data2!$BJ$11:$BJ$17</definedName>
    <definedName name="A124811296F_Latest">Data2!$BJ$17</definedName>
    <definedName name="A124811304V">Data2!$CB$1:$CB$10,Data2!$CB$11:$CB$17</definedName>
    <definedName name="A124811304V_Data">Data2!$CB$11:$CB$17</definedName>
    <definedName name="A124811304V_Latest">Data2!$CB$17</definedName>
    <definedName name="A124811312V">Data2!$GX$1:$GX$10,Data2!$GX$11:$GX$17</definedName>
    <definedName name="A124811312V_Data">Data2!$GX$11:$GX$17</definedName>
    <definedName name="A124811312V_Latest">Data2!$GX$17</definedName>
    <definedName name="A124811320V">Data3!$FP$1:$FP$10,Data3!$FP$11:$FP$17</definedName>
    <definedName name="A124811320V_Data">Data3!$FP$11:$FP$17</definedName>
    <definedName name="A124811320V_Latest">Data3!$FP$17</definedName>
    <definedName name="A124811328L">Data3!$IJ$1:$IJ$10,Data3!$IJ$11:$IJ$17</definedName>
    <definedName name="A124811328L_Data">Data3!$IJ$11:$IJ$17</definedName>
    <definedName name="A124811328L_Latest">Data3!$IJ$17</definedName>
    <definedName name="A124811336L">Data4!$L$1:$L$10,Data4!$L$11:$L$17</definedName>
    <definedName name="A124811336L_Data">Data4!$L$11:$L$17</definedName>
    <definedName name="A124811336L_Latest">Data4!$L$17</definedName>
    <definedName name="A124811344L">Data1!$BN$1:$BN$10,Data1!$BN$11:$BN$17</definedName>
    <definedName name="A124811344L_Data">Data1!$BN$11:$BN$17</definedName>
    <definedName name="A124811344L_Latest">Data1!$BN$17</definedName>
    <definedName name="A124811352L">Data1!$CF$1:$CF$10,Data1!$CF$11:$CF$17</definedName>
    <definedName name="A124811352L_Data">Data1!$CF$11:$CF$17</definedName>
    <definedName name="A124811352L_Latest">Data1!$CF$17</definedName>
    <definedName name="A124811360L">Data1!$IL$1:$IL$10,Data1!$IL$11:$IL$17</definedName>
    <definedName name="A124811360L_Data">Data1!$IL$11:$IL$17</definedName>
    <definedName name="A124811360L_Latest">Data1!$IL$17</definedName>
    <definedName name="A124811368F">Data3!$FD$1:$FD$10,Data3!$FD$11:$FD$17</definedName>
    <definedName name="A124811368F_Data">Data3!$FD$11:$FD$17</definedName>
    <definedName name="A124811368F_Latest">Data3!$FD$17</definedName>
    <definedName name="A124811376F">Data3!$HX$1:$HX$10,Data3!$HX$11:$HX$17</definedName>
    <definedName name="A124811376F_Data">Data3!$HX$11:$HX$17</definedName>
    <definedName name="A124811376F_Latest">Data3!$HX$17</definedName>
    <definedName name="A124811384F">Data4!$AJ$1:$AJ$10,Data4!$AJ$11:$AJ$17</definedName>
    <definedName name="A124811384F_Data">Data4!$AJ$11:$AJ$17</definedName>
    <definedName name="A124811384F_Latest">Data4!$AJ$17</definedName>
    <definedName name="A124811392F">Data2!$DX$1:$DX$10,Data2!$DX$11:$DX$17</definedName>
    <definedName name="A124811392F_Data">Data2!$DX$11:$DX$17</definedName>
    <definedName name="A124811392F_Latest">Data2!$DX$17</definedName>
    <definedName name="A124811400V">Data2!$GR$1:$GR$10,Data2!$GR$11:$GR$17</definedName>
    <definedName name="A124811400V_Data">Data2!$GR$11:$GR$17</definedName>
    <definedName name="A124811400V_Latest">Data2!$GR$17</definedName>
    <definedName name="A124811408L">Data3!$AN$1:$AN$10,Data3!$AN$11:$AN$17</definedName>
    <definedName name="A124811408L_Data">Data3!$AN$11:$AN$17</definedName>
    <definedName name="A124811408L_Latest">Data3!$AN$17</definedName>
    <definedName name="A124811416L">Data3!$FJ$1:$FJ$10,Data3!$FJ$11:$FJ$17</definedName>
    <definedName name="A124811416L_Data">Data3!$FJ$11:$FJ$17</definedName>
    <definedName name="A124811416L_Latest">Data3!$FJ$17</definedName>
    <definedName name="A124811424L">Data1!$EB$1:$EB$10,Data1!$EB$11:$EB$17</definedName>
    <definedName name="A124811424L_Data">Data1!$EB$11:$EB$17</definedName>
    <definedName name="A124811424L_Latest">Data1!$EB$17</definedName>
    <definedName name="A124811432L">Data1!$GD$1:$GD$10,Data1!$GD$11:$GD$17</definedName>
    <definedName name="A124811432L_Data">Data1!$GD$11:$GD$17</definedName>
    <definedName name="A124811432L_Latest">Data1!$GD$17</definedName>
    <definedName name="A124811440L">Data3!$J$1:$J$10,Data3!$J$11:$J$17</definedName>
    <definedName name="A124811440L_Data">Data3!$J$11:$J$17</definedName>
    <definedName name="A124811440L_Latest">Data3!$J$17</definedName>
    <definedName name="A124811448F">Data3!$AB$1:$AB$10,Data3!$AB$11:$AB$17</definedName>
    <definedName name="A124811448F_Data">Data3!$AB$11:$AB$17</definedName>
    <definedName name="A124811448F_Latest">Data3!$AB$17</definedName>
    <definedName name="A124811456F">Data3!$HR$1:$HR$10,Data3!$HR$11:$HR$17</definedName>
    <definedName name="A124811456F_Data">Data3!$HR$11:$HR$17</definedName>
    <definedName name="A124811456F_Latest">Data3!$HR$17</definedName>
    <definedName name="A124811464F">Data1!$FR$1:$FR$10,Data1!$FR$11:$FR$17</definedName>
    <definedName name="A124811464F_Data">Data1!$FR$11:$FR$17</definedName>
    <definedName name="A124811464F_Latest">Data1!$FR$17</definedName>
    <definedName name="A124811472F">Data2!$DR$1:$DR$10,Data2!$DR$11:$DR$17</definedName>
    <definedName name="A124811472F_Data">Data2!$DR$11:$DR$17</definedName>
    <definedName name="A124811472F_Latest">Data2!$DR$17</definedName>
    <definedName name="A124811480F">Data3!$FV$1:$FV$10,Data3!$FV$11:$FV$17</definedName>
    <definedName name="A124811480F_Data">Data3!$FV$11:$FV$17</definedName>
    <definedName name="A124811480F_Latest">Data3!$FV$17</definedName>
    <definedName name="A124811488X">Data1!$L$1:$L$10,Data1!$L$11:$L$17</definedName>
    <definedName name="A124811488X_Data">Data1!$L$11:$L$17</definedName>
    <definedName name="A124811488X_Latest">Data1!$L$17</definedName>
    <definedName name="A124811496X">Data1!$AJ$1:$AJ$10,Data1!$AJ$11:$AJ$17</definedName>
    <definedName name="A124811496X_Data">Data1!$AJ$11:$AJ$17</definedName>
    <definedName name="A124811496X_Latest">Data1!$AJ$17</definedName>
    <definedName name="A124811504L">Data2!$FZ$1:$FZ$10,Data2!$FZ$11:$FZ$17</definedName>
    <definedName name="A124811504L_Data">Data2!$FZ$11:$FZ$17</definedName>
    <definedName name="A124811504L_Latest">Data2!$FZ$17</definedName>
    <definedName name="A124811512L">Data3!$CP$1:$CP$10,Data3!$CP$11:$CP$17</definedName>
    <definedName name="A124811512L_Data">Data3!$CP$11:$CP$17</definedName>
    <definedName name="A124811512L_Latest">Data3!$CP$17</definedName>
    <definedName name="A124811520L">Data3!$ER$1:$ER$10,Data3!$ER$11:$ER$17</definedName>
    <definedName name="A124811520L_Data">Data3!$ER$11:$ER$17</definedName>
    <definedName name="A124811520L_Latest">Data3!$ER$17</definedName>
    <definedName name="A124811528F">Data4!$X$1:$X$10,Data4!$X$11:$X$17</definedName>
    <definedName name="A124811528F_Data">Data4!$X$11:$X$17</definedName>
    <definedName name="A124811528F_Latest">Data4!$X$17</definedName>
    <definedName name="A124811536F">Data1!$X$1:$X$10,Data1!$X$11:$X$17</definedName>
    <definedName name="A124811536F_Data">Data1!$X$11:$X$17</definedName>
    <definedName name="A124811536F_Latest">Data1!$X$17</definedName>
    <definedName name="A124811544F">Data1!$BH$1:$BH$10,Data1!$BH$11:$BH$17</definedName>
    <definedName name="A124811544F_Data">Data1!$BH$11:$BH$17</definedName>
    <definedName name="A124811544F_Latest">Data1!$BH$17</definedName>
    <definedName name="A124811552F">Data1!$BZ$1:$BZ$10,Data1!$BZ$11:$BZ$17</definedName>
    <definedName name="A124811552F_Data">Data1!$BZ$11:$BZ$17</definedName>
    <definedName name="A124811552F_Latest">Data1!$BZ$17</definedName>
    <definedName name="A124811560F">Data1!$FL$1:$FL$10,Data1!$FL$11:$FL$17</definedName>
    <definedName name="A124811560F_Data">Data1!$FL$11:$FL$17</definedName>
    <definedName name="A124811560F_Latest">Data1!$FL$17</definedName>
    <definedName name="A124811568X">Data2!$ED$1:$ED$10,Data2!$ED$11:$ED$17</definedName>
    <definedName name="A124811568X_Data">Data2!$ED$11:$ED$17</definedName>
    <definedName name="A124811568X_Latest">Data2!$ED$17</definedName>
    <definedName name="A124811576X">Data2!$EV$1:$EV$10,Data2!$EV$11:$EV$17</definedName>
    <definedName name="A124811576X_Data">Data2!$EV$11:$EV$17</definedName>
    <definedName name="A124811576X_Latest">Data2!$EV$17</definedName>
    <definedName name="A124811584X">Data2!$AF$1:$AF$10,Data2!$AF$11:$AF$17</definedName>
    <definedName name="A124811584X_Data">Data2!$AF$11:$AF$17</definedName>
    <definedName name="A124811584X_Latest">Data2!$AF$17</definedName>
    <definedName name="A124811592X">Data2!$BP$1:$BP$10,Data2!$BP$11:$BP$17</definedName>
    <definedName name="A124811592X_Data">Data2!$BP$11:$BP$17</definedName>
    <definedName name="A124811592X_Latest">Data2!$BP$17</definedName>
    <definedName name="A124811600L">Data2!$GL$1:$GL$10,Data2!$GL$11:$GL$17</definedName>
    <definedName name="A124811600L_Data">Data2!$GL$11:$GL$17</definedName>
    <definedName name="A124811600L_Latest">Data2!$GL$17</definedName>
    <definedName name="A124811608F">Data2!$HD$1:$HD$10,Data2!$HD$11:$HD$17</definedName>
    <definedName name="A124811608F_Data">Data2!$HD$11:$HD$17</definedName>
    <definedName name="A124811608F_Latest">Data2!$HD$17</definedName>
    <definedName name="A124811616F">Data1!$FF$1:$FF$10,Data1!$FF$11:$FF$17</definedName>
    <definedName name="A124811616F_Data">Data1!$FF$11:$FF$17</definedName>
    <definedName name="A124811616F_Latest">Data1!$FF$17</definedName>
    <definedName name="A124811624F">Data1!$HZ$1:$HZ$10,Data1!$HZ$11:$HZ$17</definedName>
    <definedName name="A124811624F_Data">Data1!$HZ$11:$HZ$17</definedName>
    <definedName name="A124811624F_Latest">Data1!$HZ$17</definedName>
    <definedName name="A124811632F">Data2!$AL$1:$AL$10,Data2!$AL$11:$AL$17</definedName>
    <definedName name="A124811632F_Data">Data2!$AL$11:$AL$17</definedName>
    <definedName name="A124811632F_Latest">Data2!$AL$17</definedName>
    <definedName name="A124811640F">Data1!$R$1:$R$10,Data1!$R$11:$R$17</definedName>
    <definedName name="A124811640F_Data">Data1!$R$11:$R$17</definedName>
    <definedName name="A124811640F_Latest">Data1!$R$17</definedName>
    <definedName name="A124811648X">Data1!$GV$1:$GV$10,Data1!$GV$11:$GV$17</definedName>
    <definedName name="A124811648X_Data">Data1!$GV$11:$GV$17</definedName>
    <definedName name="A124811648X_Latest">Data1!$GV$17</definedName>
    <definedName name="A124811656X">Data2!$CT$1:$CT$10,Data2!$CT$11:$CT$17</definedName>
    <definedName name="A124811656X_Data">Data2!$CT$11:$CT$17</definedName>
    <definedName name="A124811656X_Latest">Data2!$CT$17</definedName>
    <definedName name="A124811664X">Data2!$HP$1:$HP$10,Data2!$HP$11:$HP$17</definedName>
    <definedName name="A124811664X_Data">Data2!$HP$11:$HP$17</definedName>
    <definedName name="A124811664X_Latest">Data2!$HP$17</definedName>
    <definedName name="A124811672X">Data4!$AD$1:$AD$10,Data4!$AD$11:$AD$17</definedName>
    <definedName name="A124811672X_Data">Data4!$AD$11:$AD$17</definedName>
    <definedName name="A124811672X_Latest">Data4!$AD$17</definedName>
    <definedName name="A124811680X">Data1!$EH$1:$EH$10,Data1!$EH$11:$EH$17</definedName>
    <definedName name="A124811680X_Data">Data1!$EH$11:$EH$17</definedName>
    <definedName name="A124811680X_Latest">Data1!$EH$17</definedName>
    <definedName name="A124811688T">Data1!$GJ$1:$GJ$10,Data1!$GJ$11:$GJ$17</definedName>
    <definedName name="A124811688T_Data">Data1!$GJ$11:$GJ$17</definedName>
    <definedName name="A124811688T_Latest">Data1!$GJ$17</definedName>
    <definedName name="A124811696T">Data2!$EJ$1:$EJ$10,Data2!$EJ$11:$EJ$17</definedName>
    <definedName name="A124811696T_Data">Data2!$EJ$11:$EJ$17</definedName>
    <definedName name="A124811696T_Latest">Data2!$EJ$17</definedName>
    <definedName name="A124811704F">Data2!$HV$1:$HV$10,Data2!$HV$11:$HV$17</definedName>
    <definedName name="A124811704F_Data">Data2!$HV$11:$HV$17</definedName>
    <definedName name="A124811704F_Latest">Data2!$HV$17</definedName>
    <definedName name="A124811712F">Data2!$IN$1:$IN$10,Data2!$IN$11:$IN$17</definedName>
    <definedName name="A124811712F_Data">Data2!$IN$11:$IN$17</definedName>
    <definedName name="A124811712F_Latest">Data2!$IN$17</definedName>
    <definedName name="A124811720F">Data3!$DB$1:$DB$10,Data3!$DB$11:$DB$17</definedName>
    <definedName name="A124811720F_Data">Data3!$DB$11:$DB$17</definedName>
    <definedName name="A124811720F_Latest">Data3!$DB$17</definedName>
    <definedName name="A124811728X">Data3!$EL$1:$EL$10,Data3!$EL$11:$EL$17</definedName>
    <definedName name="A124811728X_Data">Data3!$EL$11:$EL$17</definedName>
    <definedName name="A124811728X_Latest">Data3!$EL$17</definedName>
    <definedName name="A124811736X">Data2!$T$1:$T$10,Data2!$T$11:$T$17</definedName>
    <definedName name="A124811736X_Data">Data2!$T$11:$T$17</definedName>
    <definedName name="A124811736X_Latest">Data2!$T$17</definedName>
    <definedName name="A124811744X">Data2!$EP$1:$EP$10,Data2!$EP$11:$EP$17</definedName>
    <definedName name="A124811744X_Data">Data2!$EP$11:$EP$17</definedName>
    <definedName name="A124811744X_Latest">Data2!$EP$17</definedName>
    <definedName name="A124811752X">Data2!$FH$1:$FH$10,Data2!$FH$11:$FH$17</definedName>
    <definedName name="A124811752X_Data">Data2!$FH$11:$FH$17</definedName>
    <definedName name="A124811752X_Latest">Data2!$FH$17</definedName>
    <definedName name="A124811760X">Data2!$HJ$1:$HJ$10,Data2!$HJ$11:$HJ$17</definedName>
    <definedName name="A124811760X_Data">Data2!$HJ$11:$HJ$17</definedName>
    <definedName name="A124811760X_Latest">Data2!$HJ$17</definedName>
    <definedName name="A124811768T">Data3!$D$1:$D$10,Data3!$D$11:$D$17</definedName>
    <definedName name="A124811768T_Data">Data3!$D$11:$D$17</definedName>
    <definedName name="A124811768T_Latest">Data3!$D$17</definedName>
    <definedName name="A124811776T">Data3!$DH$1:$DH$10,Data3!$DH$11:$DH$17</definedName>
    <definedName name="A124811776T_Data">Data3!$DH$11:$DH$17</definedName>
    <definedName name="A124811776T_Latest">Data3!$DH$17</definedName>
    <definedName name="A124811784T">Data3!$GT$1:$GT$10,Data3!$GT$11:$GT$17</definedName>
    <definedName name="A124811784T_Data">Data3!$GT$11:$GT$17</definedName>
    <definedName name="A124811784T_Latest">Data3!$GT$17</definedName>
    <definedName name="A124811792T">Data3!$ID$1:$ID$10,Data3!$ID$11:$ID$17</definedName>
    <definedName name="A124811792T_Data">Data3!$ID$11:$ID$17</definedName>
    <definedName name="A124811792T_Latest">Data3!$ID$17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9" l="1"/>
  <c r="B7" i="9"/>
  <c r="H170" i="8"/>
  <c r="G170" i="8"/>
  <c r="F170" i="8"/>
  <c r="E170" i="8"/>
  <c r="D170" i="8"/>
  <c r="C170" i="8"/>
  <c r="H169" i="8"/>
  <c r="G169" i="8"/>
  <c r="F169" i="8"/>
  <c r="E169" i="8"/>
  <c r="D169" i="8"/>
  <c r="C169" i="8"/>
  <c r="H168" i="8"/>
  <c r="G168" i="8"/>
  <c r="F168" i="8"/>
  <c r="E168" i="8"/>
  <c r="D168" i="8"/>
  <c r="C168" i="8"/>
  <c r="H167" i="8"/>
  <c r="G167" i="8"/>
  <c r="F167" i="8"/>
  <c r="E167" i="8"/>
  <c r="D167" i="8"/>
  <c r="C167" i="8"/>
  <c r="H165" i="8"/>
  <c r="G165" i="8"/>
  <c r="F165" i="8"/>
  <c r="E165" i="8"/>
  <c r="D165" i="8"/>
  <c r="C165" i="8"/>
  <c r="H164" i="8"/>
  <c r="G164" i="8"/>
  <c r="F164" i="8"/>
  <c r="E164" i="8"/>
  <c r="D164" i="8"/>
  <c r="C164" i="8"/>
  <c r="H163" i="8"/>
  <c r="G163" i="8"/>
  <c r="F163" i="8"/>
  <c r="E163" i="8"/>
  <c r="D163" i="8"/>
  <c r="C163" i="8"/>
  <c r="H162" i="8"/>
  <c r="G162" i="8"/>
  <c r="F162" i="8"/>
  <c r="E162" i="8"/>
  <c r="D162" i="8"/>
  <c r="C162" i="8"/>
  <c r="H160" i="8"/>
  <c r="G160" i="8"/>
  <c r="F160" i="8"/>
  <c r="E160" i="8"/>
  <c r="D160" i="8"/>
  <c r="C160" i="8"/>
  <c r="H159" i="8"/>
  <c r="G159" i="8"/>
  <c r="F159" i="8"/>
  <c r="E159" i="8"/>
  <c r="D159" i="8"/>
  <c r="C159" i="8"/>
  <c r="H158" i="8"/>
  <c r="G158" i="8"/>
  <c r="F158" i="8"/>
  <c r="E158" i="8"/>
  <c r="D158" i="8"/>
  <c r="C158" i="8"/>
  <c r="H157" i="8"/>
  <c r="G157" i="8"/>
  <c r="F157" i="8"/>
  <c r="E157" i="8"/>
  <c r="D157" i="8"/>
  <c r="C157" i="8"/>
  <c r="H155" i="8"/>
  <c r="G155" i="8"/>
  <c r="F155" i="8"/>
  <c r="E155" i="8"/>
  <c r="D155" i="8"/>
  <c r="C155" i="8"/>
  <c r="H154" i="8"/>
  <c r="G154" i="8"/>
  <c r="F154" i="8"/>
  <c r="E154" i="8"/>
  <c r="D154" i="8"/>
  <c r="C154" i="8"/>
  <c r="H152" i="8"/>
  <c r="G152" i="8"/>
  <c r="F152" i="8"/>
  <c r="E152" i="8"/>
  <c r="D152" i="8"/>
  <c r="C152" i="8"/>
  <c r="H151" i="8"/>
  <c r="G151" i="8"/>
  <c r="F151" i="8"/>
  <c r="E151" i="8"/>
  <c r="D151" i="8"/>
  <c r="C151" i="8"/>
  <c r="H150" i="8"/>
  <c r="G150" i="8"/>
  <c r="F150" i="8"/>
  <c r="E150" i="8"/>
  <c r="D150" i="8"/>
  <c r="C150" i="8"/>
  <c r="H149" i="8"/>
  <c r="G149" i="8"/>
  <c r="F149" i="8"/>
  <c r="E149" i="8"/>
  <c r="D149" i="8"/>
  <c r="C149" i="8"/>
  <c r="H147" i="8"/>
  <c r="G147" i="8"/>
  <c r="F147" i="8"/>
  <c r="E147" i="8"/>
  <c r="D147" i="8"/>
  <c r="C147" i="8"/>
  <c r="H146" i="8"/>
  <c r="G146" i="8"/>
  <c r="F146" i="8"/>
  <c r="E146" i="8"/>
  <c r="D146" i="8"/>
  <c r="C146" i="8"/>
  <c r="H145" i="8"/>
  <c r="G145" i="8"/>
  <c r="F145" i="8"/>
  <c r="E145" i="8"/>
  <c r="D145" i="8"/>
  <c r="C145" i="8"/>
  <c r="H144" i="8"/>
  <c r="G144" i="8"/>
  <c r="F144" i="8"/>
  <c r="E144" i="8"/>
  <c r="D144" i="8"/>
  <c r="C144" i="8"/>
  <c r="H143" i="8"/>
  <c r="G143" i="8"/>
  <c r="F143" i="8"/>
  <c r="E143" i="8"/>
  <c r="D143" i="8"/>
  <c r="C143" i="8"/>
  <c r="H142" i="8"/>
  <c r="G142" i="8"/>
  <c r="F142" i="8"/>
  <c r="E142" i="8"/>
  <c r="D142" i="8"/>
  <c r="C142" i="8"/>
  <c r="H141" i="8"/>
  <c r="G141" i="8"/>
  <c r="F141" i="8"/>
  <c r="E141" i="8"/>
  <c r="D141" i="8"/>
  <c r="C141" i="8"/>
  <c r="H140" i="8"/>
  <c r="G140" i="8"/>
  <c r="F140" i="8"/>
  <c r="E140" i="8"/>
  <c r="D140" i="8"/>
  <c r="C140" i="8"/>
  <c r="H139" i="8"/>
  <c r="G139" i="8"/>
  <c r="F139" i="8"/>
  <c r="E139" i="8"/>
  <c r="D139" i="8"/>
  <c r="C139" i="8"/>
  <c r="H138" i="8"/>
  <c r="G138" i="8"/>
  <c r="F138" i="8"/>
  <c r="E138" i="8"/>
  <c r="D138" i="8"/>
  <c r="C138" i="8"/>
  <c r="H137" i="8"/>
  <c r="G137" i="8"/>
  <c r="F137" i="8"/>
  <c r="E137" i="8"/>
  <c r="D137" i="8"/>
  <c r="C137" i="8"/>
  <c r="H136" i="8"/>
  <c r="G136" i="8"/>
  <c r="F136" i="8"/>
  <c r="E136" i="8"/>
  <c r="D136" i="8"/>
  <c r="C136" i="8"/>
  <c r="H134" i="8"/>
  <c r="G134" i="8"/>
  <c r="F134" i="8"/>
  <c r="E134" i="8"/>
  <c r="D134" i="8"/>
  <c r="C134" i="8"/>
  <c r="H133" i="8"/>
  <c r="G133" i="8"/>
  <c r="F133" i="8"/>
  <c r="E133" i="8"/>
  <c r="D133" i="8"/>
  <c r="C133" i="8"/>
  <c r="H132" i="8"/>
  <c r="G132" i="8"/>
  <c r="F132" i="8"/>
  <c r="E132" i="8"/>
  <c r="D132" i="8"/>
  <c r="C132" i="8"/>
  <c r="H131" i="8"/>
  <c r="G131" i="8"/>
  <c r="F131" i="8"/>
  <c r="E131" i="8"/>
  <c r="D131" i="8"/>
  <c r="C131" i="8"/>
  <c r="H130" i="8"/>
  <c r="G130" i="8"/>
  <c r="F130" i="8"/>
  <c r="E130" i="8"/>
  <c r="D130" i="8"/>
  <c r="C130" i="8"/>
  <c r="H129" i="8"/>
  <c r="G129" i="8"/>
  <c r="F129" i="8"/>
  <c r="E129" i="8"/>
  <c r="D129" i="8"/>
  <c r="C129" i="8"/>
  <c r="H127" i="8"/>
  <c r="G127" i="8"/>
  <c r="F127" i="8"/>
  <c r="E127" i="8"/>
  <c r="D127" i="8"/>
  <c r="C127" i="8"/>
  <c r="H126" i="8"/>
  <c r="G126" i="8"/>
  <c r="F126" i="8"/>
  <c r="E126" i="8"/>
  <c r="D126" i="8"/>
  <c r="C126" i="8"/>
  <c r="H125" i="8"/>
  <c r="G125" i="8"/>
  <c r="F125" i="8"/>
  <c r="E125" i="8"/>
  <c r="D125" i="8"/>
  <c r="C125" i="8"/>
  <c r="H124" i="8"/>
  <c r="G124" i="8"/>
  <c r="F124" i="8"/>
  <c r="E124" i="8"/>
  <c r="D124" i="8"/>
  <c r="C124" i="8"/>
  <c r="H123" i="8"/>
  <c r="G123" i="8"/>
  <c r="F123" i="8"/>
  <c r="E123" i="8"/>
  <c r="D123" i="8"/>
  <c r="C123" i="8"/>
  <c r="H122" i="8"/>
  <c r="G122" i="8"/>
  <c r="F122" i="8"/>
  <c r="E122" i="8"/>
  <c r="D122" i="8"/>
  <c r="C122" i="8"/>
  <c r="H121" i="8"/>
  <c r="G121" i="8"/>
  <c r="F121" i="8"/>
  <c r="E121" i="8"/>
  <c r="D121" i="8"/>
  <c r="C121" i="8"/>
  <c r="H120" i="8"/>
  <c r="G120" i="8"/>
  <c r="F120" i="8"/>
  <c r="E120" i="8"/>
  <c r="D120" i="8"/>
  <c r="C120" i="8"/>
  <c r="H117" i="8"/>
  <c r="G117" i="8"/>
  <c r="F117" i="8"/>
  <c r="E117" i="8"/>
  <c r="D117" i="8"/>
  <c r="C117" i="8"/>
  <c r="H116" i="8"/>
  <c r="G116" i="8"/>
  <c r="F116" i="8"/>
  <c r="E116" i="8"/>
  <c r="D116" i="8"/>
  <c r="C116" i="8"/>
  <c r="H115" i="8"/>
  <c r="G115" i="8"/>
  <c r="F115" i="8"/>
  <c r="E115" i="8"/>
  <c r="D115" i="8"/>
  <c r="C115" i="8"/>
  <c r="H114" i="8"/>
  <c r="G114" i="8"/>
  <c r="F114" i="8"/>
  <c r="E114" i="8"/>
  <c r="D114" i="8"/>
  <c r="C114" i="8"/>
  <c r="H112" i="8"/>
  <c r="G112" i="8"/>
  <c r="F112" i="8"/>
  <c r="E112" i="8"/>
  <c r="D112" i="8"/>
  <c r="C112" i="8"/>
  <c r="H111" i="8"/>
  <c r="G111" i="8"/>
  <c r="F111" i="8"/>
  <c r="E111" i="8"/>
  <c r="D111" i="8"/>
  <c r="C111" i="8"/>
  <c r="H110" i="8"/>
  <c r="G110" i="8"/>
  <c r="F110" i="8"/>
  <c r="E110" i="8"/>
  <c r="D110" i="8"/>
  <c r="C110" i="8"/>
  <c r="H109" i="8"/>
  <c r="G109" i="8"/>
  <c r="F109" i="8"/>
  <c r="E109" i="8"/>
  <c r="D109" i="8"/>
  <c r="C109" i="8"/>
  <c r="H107" i="8"/>
  <c r="G107" i="8"/>
  <c r="F107" i="8"/>
  <c r="E107" i="8"/>
  <c r="D107" i="8"/>
  <c r="C107" i="8"/>
  <c r="H106" i="8"/>
  <c r="G106" i="8"/>
  <c r="F106" i="8"/>
  <c r="E106" i="8"/>
  <c r="D106" i="8"/>
  <c r="C106" i="8"/>
  <c r="H105" i="8"/>
  <c r="G105" i="8"/>
  <c r="F105" i="8"/>
  <c r="E105" i="8"/>
  <c r="D105" i="8"/>
  <c r="C105" i="8"/>
  <c r="H104" i="8"/>
  <c r="G104" i="8"/>
  <c r="F104" i="8"/>
  <c r="E104" i="8"/>
  <c r="D104" i="8"/>
  <c r="C104" i="8"/>
  <c r="H102" i="8"/>
  <c r="G102" i="8"/>
  <c r="F102" i="8"/>
  <c r="E102" i="8"/>
  <c r="D102" i="8"/>
  <c r="C102" i="8"/>
  <c r="H101" i="8"/>
  <c r="G101" i="8"/>
  <c r="F101" i="8"/>
  <c r="E101" i="8"/>
  <c r="D101" i="8"/>
  <c r="C101" i="8"/>
  <c r="H99" i="8"/>
  <c r="G99" i="8"/>
  <c r="F99" i="8"/>
  <c r="E99" i="8"/>
  <c r="D99" i="8"/>
  <c r="C99" i="8"/>
  <c r="H98" i="8"/>
  <c r="G98" i="8"/>
  <c r="F98" i="8"/>
  <c r="E98" i="8"/>
  <c r="D98" i="8"/>
  <c r="C98" i="8"/>
  <c r="H97" i="8"/>
  <c r="G97" i="8"/>
  <c r="F97" i="8"/>
  <c r="E97" i="8"/>
  <c r="D97" i="8"/>
  <c r="C97" i="8"/>
  <c r="H96" i="8"/>
  <c r="G96" i="8"/>
  <c r="F96" i="8"/>
  <c r="E96" i="8"/>
  <c r="D96" i="8"/>
  <c r="C96" i="8"/>
  <c r="H94" i="8"/>
  <c r="G94" i="8"/>
  <c r="F94" i="8"/>
  <c r="E94" i="8"/>
  <c r="D94" i="8"/>
  <c r="C94" i="8"/>
  <c r="H93" i="8"/>
  <c r="G93" i="8"/>
  <c r="F93" i="8"/>
  <c r="E93" i="8"/>
  <c r="D93" i="8"/>
  <c r="C93" i="8"/>
  <c r="H92" i="8"/>
  <c r="G92" i="8"/>
  <c r="F92" i="8"/>
  <c r="E92" i="8"/>
  <c r="D92" i="8"/>
  <c r="C92" i="8"/>
  <c r="H91" i="8"/>
  <c r="G91" i="8"/>
  <c r="F91" i="8"/>
  <c r="E91" i="8"/>
  <c r="D91" i="8"/>
  <c r="C91" i="8"/>
  <c r="H90" i="8"/>
  <c r="G90" i="8"/>
  <c r="F90" i="8"/>
  <c r="E90" i="8"/>
  <c r="D90" i="8"/>
  <c r="C90" i="8"/>
  <c r="H89" i="8"/>
  <c r="G89" i="8"/>
  <c r="F89" i="8"/>
  <c r="E89" i="8"/>
  <c r="D89" i="8"/>
  <c r="C89" i="8"/>
  <c r="H88" i="8"/>
  <c r="G88" i="8"/>
  <c r="F88" i="8"/>
  <c r="E88" i="8"/>
  <c r="D88" i="8"/>
  <c r="C88" i="8"/>
  <c r="H87" i="8"/>
  <c r="G87" i="8"/>
  <c r="F87" i="8"/>
  <c r="E87" i="8"/>
  <c r="D87" i="8"/>
  <c r="C87" i="8"/>
  <c r="H86" i="8"/>
  <c r="G86" i="8"/>
  <c r="F86" i="8"/>
  <c r="E86" i="8"/>
  <c r="D86" i="8"/>
  <c r="C86" i="8"/>
  <c r="H85" i="8"/>
  <c r="G85" i="8"/>
  <c r="F85" i="8"/>
  <c r="E85" i="8"/>
  <c r="D85" i="8"/>
  <c r="C85" i="8"/>
  <c r="H84" i="8"/>
  <c r="G84" i="8"/>
  <c r="F84" i="8"/>
  <c r="E84" i="8"/>
  <c r="D84" i="8"/>
  <c r="C84" i="8"/>
  <c r="H83" i="8"/>
  <c r="G83" i="8"/>
  <c r="F83" i="8"/>
  <c r="E83" i="8"/>
  <c r="D83" i="8"/>
  <c r="C83" i="8"/>
  <c r="H81" i="8"/>
  <c r="G81" i="8"/>
  <c r="F81" i="8"/>
  <c r="E81" i="8"/>
  <c r="D81" i="8"/>
  <c r="C81" i="8"/>
  <c r="H80" i="8"/>
  <c r="G80" i="8"/>
  <c r="F80" i="8"/>
  <c r="E80" i="8"/>
  <c r="D80" i="8"/>
  <c r="C80" i="8"/>
  <c r="H79" i="8"/>
  <c r="G79" i="8"/>
  <c r="F79" i="8"/>
  <c r="E79" i="8"/>
  <c r="D79" i="8"/>
  <c r="C79" i="8"/>
  <c r="H78" i="8"/>
  <c r="G78" i="8"/>
  <c r="F78" i="8"/>
  <c r="E78" i="8"/>
  <c r="D78" i="8"/>
  <c r="C78" i="8"/>
  <c r="H77" i="8"/>
  <c r="G77" i="8"/>
  <c r="F77" i="8"/>
  <c r="E77" i="8"/>
  <c r="D77" i="8"/>
  <c r="C77" i="8"/>
  <c r="H76" i="8"/>
  <c r="G76" i="8"/>
  <c r="F76" i="8"/>
  <c r="E76" i="8"/>
  <c r="D76" i="8"/>
  <c r="C76" i="8"/>
  <c r="H74" i="8"/>
  <c r="G74" i="8"/>
  <c r="F74" i="8"/>
  <c r="E74" i="8"/>
  <c r="D74" i="8"/>
  <c r="C74" i="8"/>
  <c r="H73" i="8"/>
  <c r="G73" i="8"/>
  <c r="F73" i="8"/>
  <c r="E73" i="8"/>
  <c r="D73" i="8"/>
  <c r="C73" i="8"/>
  <c r="H72" i="8"/>
  <c r="G72" i="8"/>
  <c r="F72" i="8"/>
  <c r="E72" i="8"/>
  <c r="D72" i="8"/>
  <c r="C72" i="8"/>
  <c r="H71" i="8"/>
  <c r="G71" i="8"/>
  <c r="F71" i="8"/>
  <c r="E71" i="8"/>
  <c r="D71" i="8"/>
  <c r="C71" i="8"/>
  <c r="H70" i="8"/>
  <c r="G70" i="8"/>
  <c r="F70" i="8"/>
  <c r="E70" i="8"/>
  <c r="D70" i="8"/>
  <c r="C70" i="8"/>
  <c r="H69" i="8"/>
  <c r="G69" i="8"/>
  <c r="F69" i="8"/>
  <c r="E69" i="8"/>
  <c r="D69" i="8"/>
  <c r="C69" i="8"/>
  <c r="H68" i="8"/>
  <c r="G68" i="8"/>
  <c r="F68" i="8"/>
  <c r="E68" i="8"/>
  <c r="D68" i="8"/>
  <c r="C68" i="8"/>
  <c r="H67" i="8"/>
  <c r="G67" i="8"/>
  <c r="F67" i="8"/>
  <c r="E67" i="8"/>
  <c r="D67" i="8"/>
  <c r="C67" i="8"/>
  <c r="H64" i="8"/>
  <c r="G64" i="8"/>
  <c r="F64" i="8"/>
  <c r="E64" i="8"/>
  <c r="D64" i="8"/>
  <c r="C64" i="8"/>
  <c r="H63" i="8"/>
  <c r="G63" i="8"/>
  <c r="F63" i="8"/>
  <c r="E63" i="8"/>
  <c r="D63" i="8"/>
  <c r="C63" i="8"/>
  <c r="H62" i="8"/>
  <c r="G62" i="8"/>
  <c r="F62" i="8"/>
  <c r="E62" i="8"/>
  <c r="D62" i="8"/>
  <c r="C62" i="8"/>
  <c r="H61" i="8"/>
  <c r="G61" i="8"/>
  <c r="F61" i="8"/>
  <c r="E61" i="8"/>
  <c r="D61" i="8"/>
  <c r="C61" i="8"/>
  <c r="H59" i="8"/>
  <c r="G59" i="8"/>
  <c r="F59" i="8"/>
  <c r="E59" i="8"/>
  <c r="D59" i="8"/>
  <c r="C59" i="8"/>
  <c r="H58" i="8"/>
  <c r="G58" i="8"/>
  <c r="F58" i="8"/>
  <c r="E58" i="8"/>
  <c r="D58" i="8"/>
  <c r="C58" i="8"/>
  <c r="H57" i="8"/>
  <c r="G57" i="8"/>
  <c r="F57" i="8"/>
  <c r="E57" i="8"/>
  <c r="D57" i="8"/>
  <c r="C57" i="8"/>
  <c r="H56" i="8"/>
  <c r="G56" i="8"/>
  <c r="F56" i="8"/>
  <c r="E56" i="8"/>
  <c r="D56" i="8"/>
  <c r="C56" i="8"/>
  <c r="H54" i="8"/>
  <c r="G54" i="8"/>
  <c r="F54" i="8"/>
  <c r="E54" i="8"/>
  <c r="D54" i="8"/>
  <c r="C54" i="8"/>
  <c r="H53" i="8"/>
  <c r="G53" i="8"/>
  <c r="F53" i="8"/>
  <c r="E53" i="8"/>
  <c r="D53" i="8"/>
  <c r="C53" i="8"/>
  <c r="H52" i="8"/>
  <c r="G52" i="8"/>
  <c r="F52" i="8"/>
  <c r="E52" i="8"/>
  <c r="D52" i="8"/>
  <c r="C52" i="8"/>
  <c r="H51" i="8"/>
  <c r="G51" i="8"/>
  <c r="F51" i="8"/>
  <c r="E51" i="8"/>
  <c r="D51" i="8"/>
  <c r="C51" i="8"/>
  <c r="H49" i="8"/>
  <c r="G49" i="8"/>
  <c r="F49" i="8"/>
  <c r="E49" i="8"/>
  <c r="D49" i="8"/>
  <c r="C49" i="8"/>
  <c r="H48" i="8"/>
  <c r="G48" i="8"/>
  <c r="F48" i="8"/>
  <c r="E48" i="8"/>
  <c r="D48" i="8"/>
  <c r="C48" i="8"/>
  <c r="H46" i="8"/>
  <c r="G46" i="8"/>
  <c r="F46" i="8"/>
  <c r="E46" i="8"/>
  <c r="D46" i="8"/>
  <c r="C46" i="8"/>
  <c r="H45" i="8"/>
  <c r="G45" i="8"/>
  <c r="F45" i="8"/>
  <c r="E45" i="8"/>
  <c r="D45" i="8"/>
  <c r="C45" i="8"/>
  <c r="H44" i="8"/>
  <c r="G44" i="8"/>
  <c r="F44" i="8"/>
  <c r="E44" i="8"/>
  <c r="D44" i="8"/>
  <c r="C44" i="8"/>
  <c r="H43" i="8"/>
  <c r="G43" i="8"/>
  <c r="F43" i="8"/>
  <c r="E43" i="8"/>
  <c r="D43" i="8"/>
  <c r="C43" i="8"/>
  <c r="H41" i="8"/>
  <c r="G41" i="8"/>
  <c r="F41" i="8"/>
  <c r="E41" i="8"/>
  <c r="D41" i="8"/>
  <c r="C41" i="8"/>
  <c r="H40" i="8"/>
  <c r="G40" i="8"/>
  <c r="F40" i="8"/>
  <c r="E40" i="8"/>
  <c r="D40" i="8"/>
  <c r="C40" i="8"/>
  <c r="H39" i="8"/>
  <c r="G39" i="8"/>
  <c r="F39" i="8"/>
  <c r="E39" i="8"/>
  <c r="D39" i="8"/>
  <c r="C39" i="8"/>
  <c r="H38" i="8"/>
  <c r="G38" i="8"/>
  <c r="F38" i="8"/>
  <c r="E38" i="8"/>
  <c r="D38" i="8"/>
  <c r="C38" i="8"/>
  <c r="H37" i="8"/>
  <c r="G37" i="8"/>
  <c r="F37" i="8"/>
  <c r="E37" i="8"/>
  <c r="D37" i="8"/>
  <c r="C37" i="8"/>
  <c r="H36" i="8"/>
  <c r="G36" i="8"/>
  <c r="F36" i="8"/>
  <c r="E36" i="8"/>
  <c r="D36" i="8"/>
  <c r="C36" i="8"/>
  <c r="H35" i="8"/>
  <c r="G35" i="8"/>
  <c r="F35" i="8"/>
  <c r="E35" i="8"/>
  <c r="D35" i="8"/>
  <c r="C35" i="8"/>
  <c r="H34" i="8"/>
  <c r="G34" i="8"/>
  <c r="F34" i="8"/>
  <c r="E34" i="8"/>
  <c r="D34" i="8"/>
  <c r="C34" i="8"/>
  <c r="H33" i="8"/>
  <c r="G33" i="8"/>
  <c r="F33" i="8"/>
  <c r="E33" i="8"/>
  <c r="D33" i="8"/>
  <c r="C33" i="8"/>
  <c r="H32" i="8"/>
  <c r="G32" i="8"/>
  <c r="F32" i="8"/>
  <c r="E32" i="8"/>
  <c r="D32" i="8"/>
  <c r="C32" i="8"/>
  <c r="H31" i="8"/>
  <c r="G31" i="8"/>
  <c r="F31" i="8"/>
  <c r="E31" i="8"/>
  <c r="D31" i="8"/>
  <c r="C31" i="8"/>
  <c r="H30" i="8"/>
  <c r="G30" i="8"/>
  <c r="F30" i="8"/>
  <c r="E30" i="8"/>
  <c r="D30" i="8"/>
  <c r="C30" i="8"/>
  <c r="H28" i="8"/>
  <c r="G28" i="8"/>
  <c r="F28" i="8"/>
  <c r="E28" i="8"/>
  <c r="D28" i="8"/>
  <c r="C28" i="8"/>
  <c r="H27" i="8"/>
  <c r="G27" i="8"/>
  <c r="F27" i="8"/>
  <c r="E27" i="8"/>
  <c r="D27" i="8"/>
  <c r="C27" i="8"/>
  <c r="H26" i="8"/>
  <c r="G26" i="8"/>
  <c r="F26" i="8"/>
  <c r="E26" i="8"/>
  <c r="D26" i="8"/>
  <c r="C26" i="8"/>
  <c r="H25" i="8"/>
  <c r="G25" i="8"/>
  <c r="F25" i="8"/>
  <c r="E25" i="8"/>
  <c r="D25" i="8"/>
  <c r="C25" i="8"/>
  <c r="H24" i="8"/>
  <c r="G24" i="8"/>
  <c r="F24" i="8"/>
  <c r="E24" i="8"/>
  <c r="D24" i="8"/>
  <c r="C24" i="8"/>
  <c r="H23" i="8"/>
  <c r="G23" i="8"/>
  <c r="F23" i="8"/>
  <c r="E23" i="8"/>
  <c r="D23" i="8"/>
  <c r="C23" i="8"/>
  <c r="H21" i="8"/>
  <c r="G21" i="8"/>
  <c r="F21" i="8"/>
  <c r="E21" i="8"/>
  <c r="D21" i="8"/>
  <c r="C21" i="8"/>
  <c r="H20" i="8"/>
  <c r="G20" i="8"/>
  <c r="F20" i="8"/>
  <c r="E20" i="8"/>
  <c r="D20" i="8"/>
  <c r="C20" i="8"/>
  <c r="H19" i="8"/>
  <c r="G19" i="8"/>
  <c r="F19" i="8"/>
  <c r="E19" i="8"/>
  <c r="D19" i="8"/>
  <c r="C19" i="8"/>
  <c r="H18" i="8"/>
  <c r="G18" i="8"/>
  <c r="F18" i="8"/>
  <c r="E18" i="8"/>
  <c r="D18" i="8"/>
  <c r="C18" i="8"/>
  <c r="H17" i="8"/>
  <c r="G17" i="8"/>
  <c r="F17" i="8"/>
  <c r="E17" i="8"/>
  <c r="D17" i="8"/>
  <c r="C17" i="8"/>
  <c r="H16" i="8"/>
  <c r="G16" i="8"/>
  <c r="F16" i="8"/>
  <c r="E16" i="8"/>
  <c r="D16" i="8"/>
  <c r="C16" i="8"/>
  <c r="H15" i="8"/>
  <c r="G15" i="8"/>
  <c r="F15" i="8"/>
  <c r="E15" i="8"/>
  <c r="D15" i="8"/>
  <c r="C15" i="8"/>
  <c r="H14" i="8"/>
  <c r="G14" i="8"/>
  <c r="F14" i="8"/>
  <c r="E14" i="8"/>
  <c r="D14" i="8"/>
  <c r="C14" i="8"/>
  <c r="A8" i="8"/>
  <c r="B7" i="8"/>
  <c r="B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AW11" authorId="0" shapeId="0" xr:uid="{00000000-0006-0000-01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G11" authorId="0" shapeId="0" xr:uid="{00000000-0006-0000-01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1" authorId="0" shapeId="0" xr:uid="{00000000-0006-0000-01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K11" authorId="0" shapeId="0" xr:uid="{00000000-0006-0000-01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1" authorId="0" shapeId="0" xr:uid="{00000000-0006-0000-01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1" authorId="0" shapeId="0" xr:uid="{00000000-0006-0000-01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11" authorId="0" shapeId="0" xr:uid="{00000000-0006-0000-01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1" authorId="0" shapeId="0" xr:uid="{00000000-0006-0000-01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1" authorId="0" shapeId="0" xr:uid="{00000000-0006-0000-01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1" authorId="0" shapeId="0" xr:uid="{00000000-0006-0000-0100-00000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1" authorId="0" shapeId="0" xr:uid="{00000000-0006-0000-01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K11" authorId="0" shapeId="0" xr:uid="{00000000-0006-0000-0100-00000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C11" authorId="0" shapeId="0" xr:uid="{00000000-0006-0000-0100-00000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M11" authorId="0" shapeId="0" xr:uid="{00000000-0006-0000-01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2" authorId="0" shapeId="0" xr:uid="{00000000-0006-0000-01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2" authorId="0" shapeId="0" xr:uid="{00000000-0006-0000-01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2" authorId="0" shapeId="0" xr:uid="{00000000-0006-0000-0100-00001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W12" authorId="0" shapeId="0" xr:uid="{00000000-0006-0000-0100-00001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2" authorId="0" shapeId="0" xr:uid="{00000000-0006-0000-0100-00001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2" authorId="0" shapeId="0" xr:uid="{00000000-0006-0000-0100-00001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2" authorId="0" shapeId="0" xr:uid="{00000000-0006-0000-0100-00001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G12" authorId="0" shapeId="0" xr:uid="{00000000-0006-0000-0100-00001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M12" authorId="0" shapeId="0" xr:uid="{00000000-0006-0000-0100-00001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G13" authorId="0" shapeId="0" xr:uid="{00000000-0006-0000-0100-00001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3" authorId="0" shapeId="0" xr:uid="{00000000-0006-0000-0100-00001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3" authorId="0" shapeId="0" xr:uid="{00000000-0006-0000-0100-00001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3" authorId="0" shapeId="0" xr:uid="{00000000-0006-0000-0100-00001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3" authorId="0" shapeId="0" xr:uid="{00000000-0006-0000-0100-00001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3" authorId="0" shapeId="0" xr:uid="{00000000-0006-0000-0100-00001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3" authorId="0" shapeId="0" xr:uid="{00000000-0006-0000-0100-00001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3" authorId="0" shapeId="0" xr:uid="{00000000-0006-0000-0100-00002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G13" authorId="0" shapeId="0" xr:uid="{00000000-0006-0000-0100-00002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4" authorId="0" shapeId="0" xr:uid="{00000000-0006-0000-0100-00002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4" authorId="0" shapeId="0" xr:uid="{00000000-0006-0000-0100-00002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O14" authorId="0" shapeId="0" xr:uid="{00000000-0006-0000-0100-00002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4" authorId="0" shapeId="0" xr:uid="{00000000-0006-0000-0100-00002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G14" authorId="0" shapeId="0" xr:uid="{00000000-0006-0000-0100-00002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G14" authorId="0" shapeId="0" xr:uid="{00000000-0006-0000-0100-00002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M14" authorId="0" shapeId="0" xr:uid="{00000000-0006-0000-0100-00002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K15" authorId="0" shapeId="0" xr:uid="{00000000-0006-0000-0100-00002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5" authorId="0" shapeId="0" xr:uid="{00000000-0006-0000-0100-00002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W15" authorId="0" shapeId="0" xr:uid="{00000000-0006-0000-0100-00002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5" authorId="0" shapeId="0" xr:uid="{00000000-0006-0000-0100-00002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15" authorId="0" shapeId="0" xr:uid="{00000000-0006-0000-0100-00002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5" authorId="0" shapeId="0" xr:uid="{00000000-0006-0000-0100-00002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5" authorId="0" shapeId="0" xr:uid="{00000000-0006-0000-0100-00002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5" authorId="0" shapeId="0" xr:uid="{00000000-0006-0000-0100-00003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5" authorId="0" shapeId="0" xr:uid="{00000000-0006-0000-0100-000031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C15" authorId="0" shapeId="0" xr:uid="{00000000-0006-0000-0100-00003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M15" authorId="0" shapeId="0" xr:uid="{00000000-0006-0000-0100-00003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6" authorId="0" shapeId="0" xr:uid="{00000000-0006-0000-0100-00003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6" authorId="0" shapeId="0" xr:uid="{00000000-0006-0000-0100-00003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6" authorId="0" shapeId="0" xr:uid="{00000000-0006-0000-0100-00003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6" authorId="0" shapeId="0" xr:uid="{00000000-0006-0000-0100-00003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U16" authorId="0" shapeId="0" xr:uid="{00000000-0006-0000-0100-00003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6" authorId="0" shapeId="0" xr:uid="{00000000-0006-0000-0100-00003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6" authorId="0" shapeId="0" xr:uid="{00000000-0006-0000-0100-00003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C16" authorId="0" shapeId="0" xr:uid="{00000000-0006-0000-0100-00003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U16" authorId="0" shapeId="0" xr:uid="{00000000-0006-0000-0100-00003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7" authorId="0" shapeId="0" xr:uid="{00000000-0006-0000-0100-00003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7" authorId="0" shapeId="0" xr:uid="{00000000-0006-0000-0100-00003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O17" authorId="0" shapeId="0" xr:uid="{00000000-0006-0000-0100-00003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G17" authorId="0" shapeId="0" xr:uid="{00000000-0006-0000-0100-00004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2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C11" authorId="0" shapeId="0" xr:uid="{00000000-0006-0000-02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1" authorId="0" shapeId="0" xr:uid="{00000000-0006-0000-02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1" authorId="0" shapeId="0" xr:uid="{00000000-0006-0000-02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1" authorId="0" shapeId="0" xr:uid="{00000000-0006-0000-0200-00000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V11" authorId="0" shapeId="0" xr:uid="{00000000-0006-0000-0200-00000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W11" authorId="0" shapeId="0" xr:uid="{00000000-0006-0000-0200-00000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X11" authorId="0" shapeId="0" xr:uid="{00000000-0006-0000-0200-00000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Y11" authorId="0" shapeId="0" xr:uid="{00000000-0006-0000-0200-00000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Z11" authorId="0" shapeId="0" xr:uid="{00000000-0006-0000-0200-00000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A11" authorId="0" shapeId="0" xr:uid="{00000000-0006-0000-0200-00000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B11" authorId="0" shapeId="0" xr:uid="{00000000-0006-0000-0200-00000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C11" authorId="0" shapeId="0" xr:uid="{00000000-0006-0000-0200-00000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D11" authorId="0" shapeId="0" xr:uid="{00000000-0006-0000-0200-00000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E11" authorId="0" shapeId="0" xr:uid="{00000000-0006-0000-0200-00000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F11" authorId="0" shapeId="0" xr:uid="{00000000-0006-0000-0200-00001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G11" authorId="0" shapeId="0" xr:uid="{00000000-0006-0000-0200-00001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H11" authorId="0" shapeId="0" xr:uid="{00000000-0006-0000-0200-00001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I11" authorId="0" shapeId="0" xr:uid="{00000000-0006-0000-0200-00001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J11" authorId="0" shapeId="0" xr:uid="{00000000-0006-0000-0200-00001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K11" authorId="0" shapeId="0" xr:uid="{00000000-0006-0000-0200-00001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L11" authorId="0" shapeId="0" xr:uid="{00000000-0006-0000-0200-00001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M11" authorId="0" shapeId="0" xr:uid="{00000000-0006-0000-0200-00001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N11" authorId="0" shapeId="0" xr:uid="{00000000-0006-0000-0200-00001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O11" authorId="0" shapeId="0" xr:uid="{00000000-0006-0000-0200-00001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P11" authorId="0" shapeId="0" xr:uid="{00000000-0006-0000-0200-00001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Q11" authorId="0" shapeId="0" xr:uid="{00000000-0006-0000-0200-00001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R11" authorId="0" shapeId="0" xr:uid="{00000000-0006-0000-0200-00001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S11" authorId="0" shapeId="0" xr:uid="{00000000-0006-0000-0200-00001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T11" authorId="0" shapeId="0" xr:uid="{00000000-0006-0000-0200-00001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U11" authorId="0" shapeId="0" xr:uid="{00000000-0006-0000-0200-00001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V11" authorId="0" shapeId="0" xr:uid="{00000000-0006-0000-0200-00002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W11" authorId="0" shapeId="0" xr:uid="{00000000-0006-0000-0200-00002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X11" authorId="0" shapeId="0" xr:uid="{00000000-0006-0000-0200-00002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Y11" authorId="0" shapeId="0" xr:uid="{00000000-0006-0000-0200-00002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Z11" authorId="0" shapeId="0" xr:uid="{00000000-0006-0000-0200-00002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A11" authorId="0" shapeId="0" xr:uid="{00000000-0006-0000-0200-00002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B11" authorId="0" shapeId="0" xr:uid="{00000000-0006-0000-0200-00002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C11" authorId="0" shapeId="0" xr:uid="{00000000-0006-0000-0200-00002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D11" authorId="0" shapeId="0" xr:uid="{00000000-0006-0000-0200-00002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E11" authorId="0" shapeId="0" xr:uid="{00000000-0006-0000-0200-00002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F11" authorId="0" shapeId="0" xr:uid="{00000000-0006-0000-0200-00002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G11" authorId="0" shapeId="0" xr:uid="{00000000-0006-0000-0200-00002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H11" authorId="0" shapeId="0" xr:uid="{00000000-0006-0000-0200-00002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I11" authorId="0" shapeId="0" xr:uid="{00000000-0006-0000-0200-00002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J11" authorId="0" shapeId="0" xr:uid="{00000000-0006-0000-0200-00002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K11" authorId="0" shapeId="0" xr:uid="{00000000-0006-0000-0200-00002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L11" authorId="0" shapeId="0" xr:uid="{00000000-0006-0000-0200-00003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M11" authorId="0" shapeId="0" xr:uid="{00000000-0006-0000-0200-00003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N11" authorId="0" shapeId="0" xr:uid="{00000000-0006-0000-0200-00003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O11" authorId="0" shapeId="0" xr:uid="{00000000-0006-0000-0200-00003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P11" authorId="0" shapeId="0" xr:uid="{00000000-0006-0000-0200-00003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Q11" authorId="0" shapeId="0" xr:uid="{00000000-0006-0000-0200-00003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R11" authorId="0" shapeId="0" xr:uid="{00000000-0006-0000-0200-00003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S11" authorId="0" shapeId="0" xr:uid="{00000000-0006-0000-0200-00003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T11" authorId="0" shapeId="0" xr:uid="{00000000-0006-0000-0200-00003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U11" authorId="0" shapeId="0" xr:uid="{00000000-0006-0000-0200-00003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V11" authorId="0" shapeId="0" xr:uid="{00000000-0006-0000-0200-00003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W11" authorId="0" shapeId="0" xr:uid="{00000000-0006-0000-0200-00003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X11" authorId="0" shapeId="0" xr:uid="{00000000-0006-0000-0200-00003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Y11" authorId="0" shapeId="0" xr:uid="{00000000-0006-0000-0200-00003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Z11" authorId="0" shapeId="0" xr:uid="{00000000-0006-0000-0200-00003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A11" authorId="0" shapeId="0" xr:uid="{00000000-0006-0000-0200-00003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B11" authorId="0" shapeId="0" xr:uid="{00000000-0006-0000-0200-00004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C11" authorId="0" shapeId="0" xr:uid="{00000000-0006-0000-0200-00004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D11" authorId="0" shapeId="0" xr:uid="{00000000-0006-0000-0200-00004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E11" authorId="0" shapeId="0" xr:uid="{00000000-0006-0000-0200-00004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F11" authorId="0" shapeId="0" xr:uid="{00000000-0006-0000-0200-00004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G11" authorId="0" shapeId="0" xr:uid="{00000000-0006-0000-0200-00004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H11" authorId="0" shapeId="0" xr:uid="{00000000-0006-0000-0200-00004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I11" authorId="0" shapeId="0" xr:uid="{00000000-0006-0000-0200-00004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J11" authorId="0" shapeId="0" xr:uid="{00000000-0006-0000-0200-00004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K11" authorId="0" shapeId="0" xr:uid="{00000000-0006-0000-0200-00004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L11" authorId="0" shapeId="0" xr:uid="{00000000-0006-0000-0200-00004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M11" authorId="0" shapeId="0" xr:uid="{00000000-0006-0000-0200-00004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N11" authorId="0" shapeId="0" xr:uid="{00000000-0006-0000-0200-00004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O11" authorId="0" shapeId="0" xr:uid="{00000000-0006-0000-0200-00004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P11" authorId="0" shapeId="0" xr:uid="{00000000-0006-0000-0200-00004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Q11" authorId="0" shapeId="0" xr:uid="{00000000-0006-0000-0200-00004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R11" authorId="0" shapeId="0" xr:uid="{00000000-0006-0000-0200-00005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S11" authorId="0" shapeId="0" xr:uid="{00000000-0006-0000-0200-00005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T11" authorId="0" shapeId="0" xr:uid="{00000000-0006-0000-0200-00005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U11" authorId="0" shapeId="0" xr:uid="{00000000-0006-0000-0200-00005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V11" authorId="0" shapeId="0" xr:uid="{00000000-0006-0000-0200-00005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W11" authorId="0" shapeId="0" xr:uid="{00000000-0006-0000-0200-00005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X11" authorId="0" shapeId="0" xr:uid="{00000000-0006-0000-0200-00005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Y11" authorId="0" shapeId="0" xr:uid="{00000000-0006-0000-0200-00005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Z11" authorId="0" shapeId="0" xr:uid="{00000000-0006-0000-0200-00005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A11" authorId="0" shapeId="0" xr:uid="{00000000-0006-0000-0200-00005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B11" authorId="0" shapeId="0" xr:uid="{00000000-0006-0000-0200-00005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C11" authorId="0" shapeId="0" xr:uid="{00000000-0006-0000-0200-00005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D11" authorId="0" shapeId="0" xr:uid="{00000000-0006-0000-0200-00005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E11" authorId="0" shapeId="0" xr:uid="{00000000-0006-0000-0200-00005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F11" authorId="0" shapeId="0" xr:uid="{00000000-0006-0000-0200-00005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G11" authorId="0" shapeId="0" xr:uid="{00000000-0006-0000-0200-00005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H11" authorId="0" shapeId="0" xr:uid="{00000000-0006-0000-0200-00006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I11" authorId="0" shapeId="0" xr:uid="{00000000-0006-0000-0200-00006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J11" authorId="0" shapeId="0" xr:uid="{00000000-0006-0000-0200-00006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K11" authorId="0" shapeId="0" xr:uid="{00000000-0006-0000-0200-00006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L11" authorId="0" shapeId="0" xr:uid="{00000000-0006-0000-0200-00006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M11" authorId="0" shapeId="0" xr:uid="{00000000-0006-0000-0200-00006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N11" authorId="0" shapeId="0" xr:uid="{00000000-0006-0000-0200-00006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O11" authorId="0" shapeId="0" xr:uid="{00000000-0006-0000-0200-00006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P11" authorId="0" shapeId="0" xr:uid="{00000000-0006-0000-0200-00006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Q11" authorId="0" shapeId="0" xr:uid="{00000000-0006-0000-0200-00006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R11" authorId="0" shapeId="0" xr:uid="{00000000-0006-0000-0200-00006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S11" authorId="0" shapeId="0" xr:uid="{00000000-0006-0000-0200-00006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T11" authorId="0" shapeId="0" xr:uid="{00000000-0006-0000-0200-00006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U11" authorId="0" shapeId="0" xr:uid="{00000000-0006-0000-0200-00006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V11" authorId="0" shapeId="0" xr:uid="{00000000-0006-0000-0200-00006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W11" authorId="0" shapeId="0" xr:uid="{00000000-0006-0000-0200-00006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X11" authorId="0" shapeId="0" xr:uid="{00000000-0006-0000-0200-00007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Y11" authorId="0" shapeId="0" xr:uid="{00000000-0006-0000-0200-00007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Z11" authorId="0" shapeId="0" xr:uid="{00000000-0006-0000-0200-00007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A11" authorId="0" shapeId="0" xr:uid="{00000000-0006-0000-0200-00007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B11" authorId="0" shapeId="0" xr:uid="{00000000-0006-0000-0200-00007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C11" authorId="0" shapeId="0" xr:uid="{00000000-0006-0000-0200-00007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D11" authorId="0" shapeId="0" xr:uid="{00000000-0006-0000-0200-00007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E11" authorId="0" shapeId="0" xr:uid="{00000000-0006-0000-0200-00007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F11" authorId="0" shapeId="0" xr:uid="{00000000-0006-0000-0200-00007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G11" authorId="0" shapeId="0" xr:uid="{00000000-0006-0000-0200-00007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H11" authorId="0" shapeId="0" xr:uid="{00000000-0006-0000-0200-00007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I11" authorId="0" shapeId="0" xr:uid="{00000000-0006-0000-0200-00007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J11" authorId="0" shapeId="0" xr:uid="{00000000-0006-0000-0200-00007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K11" authorId="0" shapeId="0" xr:uid="{00000000-0006-0000-0200-00007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L11" authorId="0" shapeId="0" xr:uid="{00000000-0006-0000-0200-00007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M11" authorId="0" shapeId="0" xr:uid="{00000000-0006-0000-0200-00007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N11" authorId="0" shapeId="0" xr:uid="{00000000-0006-0000-0200-00008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O11" authorId="0" shapeId="0" xr:uid="{00000000-0006-0000-0200-00008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P11" authorId="0" shapeId="0" xr:uid="{00000000-0006-0000-0200-00008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Q11" authorId="0" shapeId="0" xr:uid="{00000000-0006-0000-0200-00008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R11" authorId="0" shapeId="0" xr:uid="{00000000-0006-0000-0200-00008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S11" authorId="0" shapeId="0" xr:uid="{00000000-0006-0000-0200-00008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T11" authorId="0" shapeId="0" xr:uid="{00000000-0006-0000-0200-00008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U11" authorId="0" shapeId="0" xr:uid="{00000000-0006-0000-0200-00008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V11" authorId="0" shapeId="0" xr:uid="{00000000-0006-0000-0200-00008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W11" authorId="0" shapeId="0" xr:uid="{00000000-0006-0000-0200-00008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X11" authorId="0" shapeId="0" xr:uid="{00000000-0006-0000-0200-00008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Z11" authorId="0" shapeId="0" xr:uid="{00000000-0006-0000-0200-00008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A11" authorId="0" shapeId="0" xr:uid="{00000000-0006-0000-0200-00008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B11" authorId="0" shapeId="0" xr:uid="{00000000-0006-0000-0200-00008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C11" authorId="0" shapeId="0" xr:uid="{00000000-0006-0000-0200-00008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D11" authorId="0" shapeId="0" xr:uid="{00000000-0006-0000-0200-00008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E11" authorId="0" shapeId="0" xr:uid="{00000000-0006-0000-0200-00009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F11" authorId="0" shapeId="0" xr:uid="{00000000-0006-0000-0200-00009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G11" authorId="0" shapeId="0" xr:uid="{00000000-0006-0000-0200-00009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H11" authorId="0" shapeId="0" xr:uid="{00000000-0006-0000-0200-00009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I11" authorId="0" shapeId="0" xr:uid="{00000000-0006-0000-0200-00009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J11" authorId="0" shapeId="0" xr:uid="{00000000-0006-0000-0200-00009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K11" authorId="0" shapeId="0" xr:uid="{00000000-0006-0000-0200-00009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L11" authorId="0" shapeId="0" xr:uid="{00000000-0006-0000-0200-00009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M11" authorId="0" shapeId="0" xr:uid="{00000000-0006-0000-0200-00009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N11" authorId="0" shapeId="0" xr:uid="{00000000-0006-0000-0200-00009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O11" authorId="0" shapeId="0" xr:uid="{00000000-0006-0000-0200-00009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P11" authorId="0" shapeId="0" xr:uid="{00000000-0006-0000-0200-00009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Q11" authorId="0" shapeId="0" xr:uid="{00000000-0006-0000-0200-00009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R11" authorId="0" shapeId="0" xr:uid="{00000000-0006-0000-0200-00009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S11" authorId="0" shapeId="0" xr:uid="{00000000-0006-0000-0200-00009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T11" authorId="0" shapeId="0" xr:uid="{00000000-0006-0000-0200-00009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U11" authorId="0" shapeId="0" xr:uid="{00000000-0006-0000-0200-0000A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V11" authorId="0" shapeId="0" xr:uid="{00000000-0006-0000-0200-0000A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W11" authorId="0" shapeId="0" xr:uid="{00000000-0006-0000-0200-0000A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X11" authorId="0" shapeId="0" xr:uid="{00000000-0006-0000-0200-0000A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Y11" authorId="0" shapeId="0" xr:uid="{00000000-0006-0000-0200-0000A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Z11" authorId="0" shapeId="0" xr:uid="{00000000-0006-0000-0200-0000A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A11" authorId="0" shapeId="0" xr:uid="{00000000-0006-0000-0200-0000A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B11" authorId="0" shapeId="0" xr:uid="{00000000-0006-0000-0200-0000A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C11" authorId="0" shapeId="0" xr:uid="{00000000-0006-0000-0200-0000A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D11" authorId="0" shapeId="0" xr:uid="{00000000-0006-0000-0200-0000A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E11" authorId="0" shapeId="0" xr:uid="{00000000-0006-0000-0200-0000A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F11" authorId="0" shapeId="0" xr:uid="{00000000-0006-0000-0200-0000A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G11" authorId="0" shapeId="0" xr:uid="{00000000-0006-0000-0200-0000A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H11" authorId="0" shapeId="0" xr:uid="{00000000-0006-0000-0200-0000A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I11" authorId="0" shapeId="0" xr:uid="{00000000-0006-0000-0200-0000A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J11" authorId="0" shapeId="0" xr:uid="{00000000-0006-0000-0200-0000A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K11" authorId="0" shapeId="0" xr:uid="{00000000-0006-0000-0200-0000B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L11" authorId="0" shapeId="0" xr:uid="{00000000-0006-0000-0200-0000B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M11" authorId="0" shapeId="0" xr:uid="{00000000-0006-0000-0200-0000B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N11" authorId="0" shapeId="0" xr:uid="{00000000-0006-0000-0200-0000B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O11" authorId="0" shapeId="0" xr:uid="{00000000-0006-0000-0200-0000B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P11" authorId="0" shapeId="0" xr:uid="{00000000-0006-0000-0200-0000B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Q11" authorId="0" shapeId="0" xr:uid="{00000000-0006-0000-0200-0000B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R11" authorId="0" shapeId="0" xr:uid="{00000000-0006-0000-0200-0000B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S11" authorId="0" shapeId="0" xr:uid="{00000000-0006-0000-0200-0000B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T11" authorId="0" shapeId="0" xr:uid="{00000000-0006-0000-0200-0000B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U11" authorId="0" shapeId="0" xr:uid="{00000000-0006-0000-0200-0000B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V11" authorId="0" shapeId="0" xr:uid="{00000000-0006-0000-0200-0000B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W11" authorId="0" shapeId="0" xr:uid="{00000000-0006-0000-0200-0000B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X11" authorId="0" shapeId="0" xr:uid="{00000000-0006-0000-0200-0000B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Y11" authorId="0" shapeId="0" xr:uid="{00000000-0006-0000-0200-0000B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Z11" authorId="0" shapeId="0" xr:uid="{00000000-0006-0000-0200-0000B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A11" authorId="0" shapeId="0" xr:uid="{00000000-0006-0000-0200-0000C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B11" authorId="0" shapeId="0" xr:uid="{00000000-0006-0000-0200-0000C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C11" authorId="0" shapeId="0" xr:uid="{00000000-0006-0000-0200-0000C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D11" authorId="0" shapeId="0" xr:uid="{00000000-0006-0000-0200-0000C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E11" authorId="0" shapeId="0" xr:uid="{00000000-0006-0000-0200-0000C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F11" authorId="0" shapeId="0" xr:uid="{00000000-0006-0000-0200-0000C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G11" authorId="0" shapeId="0" xr:uid="{00000000-0006-0000-0200-0000C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H11" authorId="0" shapeId="0" xr:uid="{00000000-0006-0000-0200-0000C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I11" authorId="0" shapeId="0" xr:uid="{00000000-0006-0000-0200-0000C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J11" authorId="0" shapeId="0" xr:uid="{00000000-0006-0000-0200-0000C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K11" authorId="0" shapeId="0" xr:uid="{00000000-0006-0000-0200-0000C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L11" authorId="0" shapeId="0" xr:uid="{00000000-0006-0000-0200-0000C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M11" authorId="0" shapeId="0" xr:uid="{00000000-0006-0000-0200-0000C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N11" authorId="0" shapeId="0" xr:uid="{00000000-0006-0000-0200-0000C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O11" authorId="0" shapeId="0" xr:uid="{00000000-0006-0000-0200-0000C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P11" authorId="0" shapeId="0" xr:uid="{00000000-0006-0000-0200-0000C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Q11" authorId="0" shapeId="0" xr:uid="{00000000-0006-0000-0200-0000D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R11" authorId="0" shapeId="0" xr:uid="{00000000-0006-0000-0200-0000D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S11" authorId="0" shapeId="0" xr:uid="{00000000-0006-0000-0200-0000D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T11" authorId="0" shapeId="0" xr:uid="{00000000-0006-0000-0200-0000D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U11" authorId="0" shapeId="0" xr:uid="{00000000-0006-0000-0200-0000D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V11" authorId="0" shapeId="0" xr:uid="{00000000-0006-0000-0200-0000D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W11" authorId="0" shapeId="0" xr:uid="{00000000-0006-0000-0200-0000D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X11" authorId="0" shapeId="0" xr:uid="{00000000-0006-0000-0200-0000D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Y11" authorId="0" shapeId="0" xr:uid="{00000000-0006-0000-0200-0000D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Z11" authorId="0" shapeId="0" xr:uid="{00000000-0006-0000-0200-0000D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A11" authorId="0" shapeId="0" xr:uid="{00000000-0006-0000-0200-0000D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B11" authorId="0" shapeId="0" xr:uid="{00000000-0006-0000-0200-0000D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C11" authorId="0" shapeId="0" xr:uid="{00000000-0006-0000-0200-0000D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12" authorId="0" shapeId="0" xr:uid="{00000000-0006-0000-0200-0000D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2" authorId="0" shapeId="0" xr:uid="{00000000-0006-0000-0200-0000D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2" authorId="0" shapeId="0" xr:uid="{00000000-0006-0000-0200-0000D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V12" authorId="0" shapeId="0" xr:uid="{00000000-0006-0000-0200-0000E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W12" authorId="0" shapeId="0" xr:uid="{00000000-0006-0000-0200-0000E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X12" authorId="0" shapeId="0" xr:uid="{00000000-0006-0000-0200-0000E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Y12" authorId="0" shapeId="0" xr:uid="{00000000-0006-0000-0200-0000E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Z12" authorId="0" shapeId="0" xr:uid="{00000000-0006-0000-0200-0000E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A12" authorId="0" shapeId="0" xr:uid="{00000000-0006-0000-0200-0000E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B12" authorId="0" shapeId="0" xr:uid="{00000000-0006-0000-0200-0000E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C12" authorId="0" shapeId="0" xr:uid="{00000000-0006-0000-0200-0000E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D12" authorId="0" shapeId="0" xr:uid="{00000000-0006-0000-0200-0000E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E12" authorId="0" shapeId="0" xr:uid="{00000000-0006-0000-0200-0000E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F12" authorId="0" shapeId="0" xr:uid="{00000000-0006-0000-0200-0000E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G12" authorId="0" shapeId="0" xr:uid="{00000000-0006-0000-0200-0000E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H12" authorId="0" shapeId="0" xr:uid="{00000000-0006-0000-0200-0000E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I12" authorId="0" shapeId="0" xr:uid="{00000000-0006-0000-0200-0000E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J12" authorId="0" shapeId="0" xr:uid="{00000000-0006-0000-0200-0000E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K12" authorId="0" shapeId="0" xr:uid="{00000000-0006-0000-0200-0000E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L12" authorId="0" shapeId="0" xr:uid="{00000000-0006-0000-0200-0000F0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M12" authorId="0" shapeId="0" xr:uid="{00000000-0006-0000-0200-0000F1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N12" authorId="0" shapeId="0" xr:uid="{00000000-0006-0000-0200-0000F2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O12" authorId="0" shapeId="0" xr:uid="{00000000-0006-0000-0200-0000F3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P12" authorId="0" shapeId="0" xr:uid="{00000000-0006-0000-0200-0000F4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Q12" authorId="0" shapeId="0" xr:uid="{00000000-0006-0000-0200-0000F5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R12" authorId="0" shapeId="0" xr:uid="{00000000-0006-0000-0200-0000F6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S12" authorId="0" shapeId="0" xr:uid="{00000000-0006-0000-0200-0000F7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T12" authorId="0" shapeId="0" xr:uid="{00000000-0006-0000-0200-0000F8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U12" authorId="0" shapeId="0" xr:uid="{00000000-0006-0000-0200-0000F9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V12" authorId="0" shapeId="0" xr:uid="{00000000-0006-0000-0200-0000FA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W12" authorId="0" shapeId="0" xr:uid="{00000000-0006-0000-0200-0000FB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X12" authorId="0" shapeId="0" xr:uid="{00000000-0006-0000-0200-0000FC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Y12" authorId="0" shapeId="0" xr:uid="{00000000-0006-0000-0200-0000FD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Z12" authorId="0" shapeId="0" xr:uid="{00000000-0006-0000-0200-0000FE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A12" authorId="0" shapeId="0" xr:uid="{00000000-0006-0000-0200-0000FF00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B12" authorId="0" shapeId="0" xr:uid="{00000000-0006-0000-0200-00000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C12" authorId="0" shapeId="0" xr:uid="{00000000-0006-0000-0200-00000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D12" authorId="0" shapeId="0" xr:uid="{00000000-0006-0000-0200-00000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E12" authorId="0" shapeId="0" xr:uid="{00000000-0006-0000-0200-00000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F12" authorId="0" shapeId="0" xr:uid="{00000000-0006-0000-0200-00000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G12" authorId="0" shapeId="0" xr:uid="{00000000-0006-0000-0200-00000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H12" authorId="0" shapeId="0" xr:uid="{00000000-0006-0000-0200-00000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I12" authorId="0" shapeId="0" xr:uid="{00000000-0006-0000-0200-00000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J12" authorId="0" shapeId="0" xr:uid="{00000000-0006-0000-0200-00000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K12" authorId="0" shapeId="0" xr:uid="{00000000-0006-0000-0200-00000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L12" authorId="0" shapeId="0" xr:uid="{00000000-0006-0000-0200-00000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M12" authorId="0" shapeId="0" xr:uid="{00000000-0006-0000-0200-00000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N12" authorId="0" shapeId="0" xr:uid="{00000000-0006-0000-0200-00000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O12" authorId="0" shapeId="0" xr:uid="{00000000-0006-0000-0200-00000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P12" authorId="0" shapeId="0" xr:uid="{00000000-0006-0000-0200-00000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Q12" authorId="0" shapeId="0" xr:uid="{00000000-0006-0000-0200-00000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R12" authorId="0" shapeId="0" xr:uid="{00000000-0006-0000-0200-00001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S12" authorId="0" shapeId="0" xr:uid="{00000000-0006-0000-0200-00001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T12" authorId="0" shapeId="0" xr:uid="{00000000-0006-0000-0200-00001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U12" authorId="0" shapeId="0" xr:uid="{00000000-0006-0000-0200-00001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V12" authorId="0" shapeId="0" xr:uid="{00000000-0006-0000-0200-00001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W12" authorId="0" shapeId="0" xr:uid="{00000000-0006-0000-0200-00001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X12" authorId="0" shapeId="0" xr:uid="{00000000-0006-0000-0200-00001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Y12" authorId="0" shapeId="0" xr:uid="{00000000-0006-0000-0200-00001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Z12" authorId="0" shapeId="0" xr:uid="{00000000-0006-0000-0200-00001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A12" authorId="0" shapeId="0" xr:uid="{00000000-0006-0000-0200-00001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B12" authorId="0" shapeId="0" xr:uid="{00000000-0006-0000-0200-00001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C12" authorId="0" shapeId="0" xr:uid="{00000000-0006-0000-0200-00001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D12" authorId="0" shapeId="0" xr:uid="{00000000-0006-0000-0200-00001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E12" authorId="0" shapeId="0" xr:uid="{00000000-0006-0000-0200-00001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F12" authorId="0" shapeId="0" xr:uid="{00000000-0006-0000-0200-00001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G12" authorId="0" shapeId="0" xr:uid="{00000000-0006-0000-0200-00001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H12" authorId="0" shapeId="0" xr:uid="{00000000-0006-0000-0200-00002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I12" authorId="0" shapeId="0" xr:uid="{00000000-0006-0000-0200-00002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J12" authorId="0" shapeId="0" xr:uid="{00000000-0006-0000-0200-00002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K12" authorId="0" shapeId="0" xr:uid="{00000000-0006-0000-0200-00002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L12" authorId="0" shapeId="0" xr:uid="{00000000-0006-0000-0200-00002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M12" authorId="0" shapeId="0" xr:uid="{00000000-0006-0000-0200-00002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N12" authorId="0" shapeId="0" xr:uid="{00000000-0006-0000-0200-00002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O12" authorId="0" shapeId="0" xr:uid="{00000000-0006-0000-0200-00002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P12" authorId="0" shapeId="0" xr:uid="{00000000-0006-0000-0200-00002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Q12" authorId="0" shapeId="0" xr:uid="{00000000-0006-0000-0200-00002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R12" authorId="0" shapeId="0" xr:uid="{00000000-0006-0000-0200-00002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S12" authorId="0" shapeId="0" xr:uid="{00000000-0006-0000-0200-00002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T12" authorId="0" shapeId="0" xr:uid="{00000000-0006-0000-0200-00002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U12" authorId="0" shapeId="0" xr:uid="{00000000-0006-0000-0200-00002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V12" authorId="0" shapeId="0" xr:uid="{00000000-0006-0000-0200-00002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W12" authorId="0" shapeId="0" xr:uid="{00000000-0006-0000-0200-00002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Y12" authorId="0" shapeId="0" xr:uid="{00000000-0006-0000-0200-00003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Z12" authorId="0" shapeId="0" xr:uid="{00000000-0006-0000-0200-00003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A12" authorId="0" shapeId="0" xr:uid="{00000000-0006-0000-0200-00003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B12" authorId="0" shapeId="0" xr:uid="{00000000-0006-0000-0200-00003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C12" authorId="0" shapeId="0" xr:uid="{00000000-0006-0000-0200-00003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D12" authorId="0" shapeId="0" xr:uid="{00000000-0006-0000-0200-00003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E12" authorId="0" shapeId="0" xr:uid="{00000000-0006-0000-0200-00003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F12" authorId="0" shapeId="0" xr:uid="{00000000-0006-0000-0200-00003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G12" authorId="0" shapeId="0" xr:uid="{00000000-0006-0000-0200-00003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H12" authorId="0" shapeId="0" xr:uid="{00000000-0006-0000-0200-00003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I12" authorId="0" shapeId="0" xr:uid="{00000000-0006-0000-0200-00003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J12" authorId="0" shapeId="0" xr:uid="{00000000-0006-0000-0200-00003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K12" authorId="0" shapeId="0" xr:uid="{00000000-0006-0000-0200-00003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L12" authorId="0" shapeId="0" xr:uid="{00000000-0006-0000-0200-00003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M12" authorId="0" shapeId="0" xr:uid="{00000000-0006-0000-0200-00003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N12" authorId="0" shapeId="0" xr:uid="{00000000-0006-0000-0200-00003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O12" authorId="0" shapeId="0" xr:uid="{00000000-0006-0000-0200-00004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P12" authorId="0" shapeId="0" xr:uid="{00000000-0006-0000-0200-00004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Q12" authorId="0" shapeId="0" xr:uid="{00000000-0006-0000-0200-00004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R12" authorId="0" shapeId="0" xr:uid="{00000000-0006-0000-0200-00004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S12" authorId="0" shapeId="0" xr:uid="{00000000-0006-0000-0200-00004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T12" authorId="0" shapeId="0" xr:uid="{00000000-0006-0000-0200-00004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U12" authorId="0" shapeId="0" xr:uid="{00000000-0006-0000-0200-00004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V12" authorId="0" shapeId="0" xr:uid="{00000000-0006-0000-0200-00004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W12" authorId="0" shapeId="0" xr:uid="{00000000-0006-0000-0200-00004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X12" authorId="0" shapeId="0" xr:uid="{00000000-0006-0000-0200-00004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Y12" authorId="0" shapeId="0" xr:uid="{00000000-0006-0000-0200-00004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Z12" authorId="0" shapeId="0" xr:uid="{00000000-0006-0000-0200-00004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A12" authorId="0" shapeId="0" xr:uid="{00000000-0006-0000-0200-00004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B12" authorId="0" shapeId="0" xr:uid="{00000000-0006-0000-0200-00004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C12" authorId="0" shapeId="0" xr:uid="{00000000-0006-0000-0200-00004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D12" authorId="0" shapeId="0" xr:uid="{00000000-0006-0000-0200-00004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E12" authorId="0" shapeId="0" xr:uid="{00000000-0006-0000-0200-00005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F12" authorId="0" shapeId="0" xr:uid="{00000000-0006-0000-0200-00005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G12" authorId="0" shapeId="0" xr:uid="{00000000-0006-0000-0200-00005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H12" authorId="0" shapeId="0" xr:uid="{00000000-0006-0000-0200-00005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I12" authorId="0" shapeId="0" xr:uid="{00000000-0006-0000-0200-00005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J12" authorId="0" shapeId="0" xr:uid="{00000000-0006-0000-0200-00005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K12" authorId="0" shapeId="0" xr:uid="{00000000-0006-0000-0200-00005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L12" authorId="0" shapeId="0" xr:uid="{00000000-0006-0000-0200-00005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M12" authorId="0" shapeId="0" xr:uid="{00000000-0006-0000-0200-00005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N12" authorId="0" shapeId="0" xr:uid="{00000000-0006-0000-0200-00005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O12" authorId="0" shapeId="0" xr:uid="{00000000-0006-0000-0200-00005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P12" authorId="0" shapeId="0" xr:uid="{00000000-0006-0000-0200-00005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Q12" authorId="0" shapeId="0" xr:uid="{00000000-0006-0000-0200-00005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R12" authorId="0" shapeId="0" xr:uid="{00000000-0006-0000-0200-00005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S12" authorId="0" shapeId="0" xr:uid="{00000000-0006-0000-0200-00005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T12" authorId="0" shapeId="0" xr:uid="{00000000-0006-0000-0200-00005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U12" authorId="0" shapeId="0" xr:uid="{00000000-0006-0000-0200-00006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V12" authorId="0" shapeId="0" xr:uid="{00000000-0006-0000-0200-00006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W12" authorId="0" shapeId="0" xr:uid="{00000000-0006-0000-0200-00006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X12" authorId="0" shapeId="0" xr:uid="{00000000-0006-0000-0200-00006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Y12" authorId="0" shapeId="0" xr:uid="{00000000-0006-0000-0200-00006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Z12" authorId="0" shapeId="0" xr:uid="{00000000-0006-0000-0200-00006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A12" authorId="0" shapeId="0" xr:uid="{00000000-0006-0000-0200-00006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B12" authorId="0" shapeId="0" xr:uid="{00000000-0006-0000-0200-00006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C12" authorId="0" shapeId="0" xr:uid="{00000000-0006-0000-0200-00006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D12" authorId="0" shapeId="0" xr:uid="{00000000-0006-0000-0200-00006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E12" authorId="0" shapeId="0" xr:uid="{00000000-0006-0000-0200-00006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F12" authorId="0" shapeId="0" xr:uid="{00000000-0006-0000-0200-00006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G12" authorId="0" shapeId="0" xr:uid="{00000000-0006-0000-0200-00006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H12" authorId="0" shapeId="0" xr:uid="{00000000-0006-0000-0200-00006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I12" authorId="0" shapeId="0" xr:uid="{00000000-0006-0000-0200-00006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J12" authorId="0" shapeId="0" xr:uid="{00000000-0006-0000-0200-00006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K12" authorId="0" shapeId="0" xr:uid="{00000000-0006-0000-0200-00007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L12" authorId="0" shapeId="0" xr:uid="{00000000-0006-0000-0200-00007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M12" authorId="0" shapeId="0" xr:uid="{00000000-0006-0000-0200-00007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N12" authorId="0" shapeId="0" xr:uid="{00000000-0006-0000-0200-00007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O12" authorId="0" shapeId="0" xr:uid="{00000000-0006-0000-0200-00007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P12" authorId="0" shapeId="0" xr:uid="{00000000-0006-0000-0200-00007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Q12" authorId="0" shapeId="0" xr:uid="{00000000-0006-0000-0200-00007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R12" authorId="0" shapeId="0" xr:uid="{00000000-0006-0000-0200-00007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S12" authorId="0" shapeId="0" xr:uid="{00000000-0006-0000-0200-00007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T12" authorId="0" shapeId="0" xr:uid="{00000000-0006-0000-0200-00007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U12" authorId="0" shapeId="0" xr:uid="{00000000-0006-0000-0200-00007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V12" authorId="0" shapeId="0" xr:uid="{00000000-0006-0000-0200-00007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W12" authorId="0" shapeId="0" xr:uid="{00000000-0006-0000-0200-00007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X12" authorId="0" shapeId="0" xr:uid="{00000000-0006-0000-0200-00007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Y12" authorId="0" shapeId="0" xr:uid="{00000000-0006-0000-0200-00007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Z12" authorId="0" shapeId="0" xr:uid="{00000000-0006-0000-0200-00007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A12" authorId="0" shapeId="0" xr:uid="{00000000-0006-0000-0200-00008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B12" authorId="0" shapeId="0" xr:uid="{00000000-0006-0000-0200-00008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C12" authorId="0" shapeId="0" xr:uid="{00000000-0006-0000-0200-00008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D12" authorId="0" shapeId="0" xr:uid="{00000000-0006-0000-0200-00008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E12" authorId="0" shapeId="0" xr:uid="{00000000-0006-0000-0200-00008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F12" authorId="0" shapeId="0" xr:uid="{00000000-0006-0000-0200-00008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G12" authorId="0" shapeId="0" xr:uid="{00000000-0006-0000-0200-00008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H12" authorId="0" shapeId="0" xr:uid="{00000000-0006-0000-0200-00008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I12" authorId="0" shapeId="0" xr:uid="{00000000-0006-0000-0200-00008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J12" authorId="0" shapeId="0" xr:uid="{00000000-0006-0000-0200-00008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K12" authorId="0" shapeId="0" xr:uid="{00000000-0006-0000-0200-00008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L12" authorId="0" shapeId="0" xr:uid="{00000000-0006-0000-0200-00008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M12" authorId="0" shapeId="0" xr:uid="{00000000-0006-0000-0200-00008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N12" authorId="0" shapeId="0" xr:uid="{00000000-0006-0000-0200-00008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O12" authorId="0" shapeId="0" xr:uid="{00000000-0006-0000-0200-00008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P12" authorId="0" shapeId="0" xr:uid="{00000000-0006-0000-0200-00008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Q12" authorId="0" shapeId="0" xr:uid="{00000000-0006-0000-0200-00009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R12" authorId="0" shapeId="0" xr:uid="{00000000-0006-0000-0200-00009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S12" authorId="0" shapeId="0" xr:uid="{00000000-0006-0000-0200-00009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T12" authorId="0" shapeId="0" xr:uid="{00000000-0006-0000-0200-00009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U12" authorId="0" shapeId="0" xr:uid="{00000000-0006-0000-0200-00009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V12" authorId="0" shapeId="0" xr:uid="{00000000-0006-0000-0200-00009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W12" authorId="0" shapeId="0" xr:uid="{00000000-0006-0000-0200-00009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X12" authorId="0" shapeId="0" xr:uid="{00000000-0006-0000-0200-00009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Y12" authorId="0" shapeId="0" xr:uid="{00000000-0006-0000-0200-00009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Z12" authorId="0" shapeId="0" xr:uid="{00000000-0006-0000-0200-00009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A12" authorId="0" shapeId="0" xr:uid="{00000000-0006-0000-0200-00009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B12" authorId="0" shapeId="0" xr:uid="{00000000-0006-0000-0200-00009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C12" authorId="0" shapeId="0" xr:uid="{00000000-0006-0000-0200-00009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D12" authorId="0" shapeId="0" xr:uid="{00000000-0006-0000-0200-00009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E12" authorId="0" shapeId="0" xr:uid="{00000000-0006-0000-0200-00009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F12" authorId="0" shapeId="0" xr:uid="{00000000-0006-0000-0200-00009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G12" authorId="0" shapeId="0" xr:uid="{00000000-0006-0000-0200-0000A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H12" authorId="0" shapeId="0" xr:uid="{00000000-0006-0000-0200-0000A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I12" authorId="0" shapeId="0" xr:uid="{00000000-0006-0000-0200-0000A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J12" authorId="0" shapeId="0" xr:uid="{00000000-0006-0000-0200-0000A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K12" authorId="0" shapeId="0" xr:uid="{00000000-0006-0000-0200-0000A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L12" authorId="0" shapeId="0" xr:uid="{00000000-0006-0000-0200-0000A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M12" authorId="0" shapeId="0" xr:uid="{00000000-0006-0000-0200-0000A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N12" authorId="0" shapeId="0" xr:uid="{00000000-0006-0000-0200-0000A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O12" authorId="0" shapeId="0" xr:uid="{00000000-0006-0000-0200-0000A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P12" authorId="0" shapeId="0" xr:uid="{00000000-0006-0000-0200-0000A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Q12" authorId="0" shapeId="0" xr:uid="{00000000-0006-0000-0200-0000A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R12" authorId="0" shapeId="0" xr:uid="{00000000-0006-0000-0200-0000A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S12" authorId="0" shapeId="0" xr:uid="{00000000-0006-0000-0200-0000A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T12" authorId="0" shapeId="0" xr:uid="{00000000-0006-0000-0200-0000A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U12" authorId="0" shapeId="0" xr:uid="{00000000-0006-0000-0200-0000A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V12" authorId="0" shapeId="0" xr:uid="{00000000-0006-0000-0200-0000A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W12" authorId="0" shapeId="0" xr:uid="{00000000-0006-0000-0200-0000B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X12" authorId="0" shapeId="0" xr:uid="{00000000-0006-0000-0200-0000B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Y12" authorId="0" shapeId="0" xr:uid="{00000000-0006-0000-0200-0000B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Z12" authorId="0" shapeId="0" xr:uid="{00000000-0006-0000-0200-0000B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A12" authorId="0" shapeId="0" xr:uid="{00000000-0006-0000-0200-0000B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B12" authorId="0" shapeId="0" xr:uid="{00000000-0006-0000-0200-0000B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C12" authorId="0" shapeId="0" xr:uid="{00000000-0006-0000-0200-0000B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13" authorId="0" shapeId="0" xr:uid="{00000000-0006-0000-0200-0000B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3" authorId="0" shapeId="0" xr:uid="{00000000-0006-0000-0200-0000B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3" authorId="0" shapeId="0" xr:uid="{00000000-0006-0000-0200-0000B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U13" authorId="0" shapeId="0" xr:uid="{00000000-0006-0000-0200-0000B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V13" authorId="0" shapeId="0" xr:uid="{00000000-0006-0000-0200-0000B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W13" authorId="0" shapeId="0" xr:uid="{00000000-0006-0000-0200-0000B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X13" authorId="0" shapeId="0" xr:uid="{00000000-0006-0000-0200-0000B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Y13" authorId="0" shapeId="0" xr:uid="{00000000-0006-0000-0200-0000B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Z13" authorId="0" shapeId="0" xr:uid="{00000000-0006-0000-0200-0000B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A13" authorId="0" shapeId="0" xr:uid="{00000000-0006-0000-0200-0000C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B13" authorId="0" shapeId="0" xr:uid="{00000000-0006-0000-0200-0000C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C13" authorId="0" shapeId="0" xr:uid="{00000000-0006-0000-0200-0000C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D13" authorId="0" shapeId="0" xr:uid="{00000000-0006-0000-0200-0000C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E13" authorId="0" shapeId="0" xr:uid="{00000000-0006-0000-0200-0000C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F13" authorId="0" shapeId="0" xr:uid="{00000000-0006-0000-0200-0000C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G13" authorId="0" shapeId="0" xr:uid="{00000000-0006-0000-0200-0000C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H13" authorId="0" shapeId="0" xr:uid="{00000000-0006-0000-0200-0000C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I13" authorId="0" shapeId="0" xr:uid="{00000000-0006-0000-0200-0000C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J13" authorId="0" shapeId="0" xr:uid="{00000000-0006-0000-0200-0000C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K13" authorId="0" shapeId="0" xr:uid="{00000000-0006-0000-0200-0000C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L13" authorId="0" shapeId="0" xr:uid="{00000000-0006-0000-0200-0000C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M13" authorId="0" shapeId="0" xr:uid="{00000000-0006-0000-0200-0000C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N13" authorId="0" shapeId="0" xr:uid="{00000000-0006-0000-0200-0000C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O13" authorId="0" shapeId="0" xr:uid="{00000000-0006-0000-0200-0000C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P13" authorId="0" shapeId="0" xr:uid="{00000000-0006-0000-0200-0000C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Q13" authorId="0" shapeId="0" xr:uid="{00000000-0006-0000-0200-0000D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R13" authorId="0" shapeId="0" xr:uid="{00000000-0006-0000-0200-0000D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S13" authorId="0" shapeId="0" xr:uid="{00000000-0006-0000-0200-0000D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T13" authorId="0" shapeId="0" xr:uid="{00000000-0006-0000-0200-0000D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U13" authorId="0" shapeId="0" xr:uid="{00000000-0006-0000-0200-0000D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V13" authorId="0" shapeId="0" xr:uid="{00000000-0006-0000-0200-0000D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W13" authorId="0" shapeId="0" xr:uid="{00000000-0006-0000-0200-0000D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X13" authorId="0" shapeId="0" xr:uid="{00000000-0006-0000-0200-0000D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Y13" authorId="0" shapeId="0" xr:uid="{00000000-0006-0000-0200-0000D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Z13" authorId="0" shapeId="0" xr:uid="{00000000-0006-0000-0200-0000D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A13" authorId="0" shapeId="0" xr:uid="{00000000-0006-0000-0200-0000D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B13" authorId="0" shapeId="0" xr:uid="{00000000-0006-0000-0200-0000D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C13" authorId="0" shapeId="0" xr:uid="{00000000-0006-0000-0200-0000D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D13" authorId="0" shapeId="0" xr:uid="{00000000-0006-0000-0200-0000D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E13" authorId="0" shapeId="0" xr:uid="{00000000-0006-0000-0200-0000D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F13" authorId="0" shapeId="0" xr:uid="{00000000-0006-0000-0200-0000D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G13" authorId="0" shapeId="0" xr:uid="{00000000-0006-0000-0200-0000E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H13" authorId="0" shapeId="0" xr:uid="{00000000-0006-0000-0200-0000E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I13" authorId="0" shapeId="0" xr:uid="{00000000-0006-0000-0200-0000E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J13" authorId="0" shapeId="0" xr:uid="{00000000-0006-0000-0200-0000E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K13" authorId="0" shapeId="0" xr:uid="{00000000-0006-0000-0200-0000E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L13" authorId="0" shapeId="0" xr:uid="{00000000-0006-0000-0200-0000E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M13" authorId="0" shapeId="0" xr:uid="{00000000-0006-0000-0200-0000E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N13" authorId="0" shapeId="0" xr:uid="{00000000-0006-0000-0200-0000E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O13" authorId="0" shapeId="0" xr:uid="{00000000-0006-0000-0200-0000E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P13" authorId="0" shapeId="0" xr:uid="{00000000-0006-0000-0200-0000E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Q13" authorId="0" shapeId="0" xr:uid="{00000000-0006-0000-0200-0000E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R13" authorId="0" shapeId="0" xr:uid="{00000000-0006-0000-0200-0000E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S13" authorId="0" shapeId="0" xr:uid="{00000000-0006-0000-0200-0000E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T13" authorId="0" shapeId="0" xr:uid="{00000000-0006-0000-0200-0000E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U13" authorId="0" shapeId="0" xr:uid="{00000000-0006-0000-0200-0000E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V13" authorId="0" shapeId="0" xr:uid="{00000000-0006-0000-0200-0000E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W13" authorId="0" shapeId="0" xr:uid="{00000000-0006-0000-0200-0000F0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X13" authorId="0" shapeId="0" xr:uid="{00000000-0006-0000-0200-0000F1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Y13" authorId="0" shapeId="0" xr:uid="{00000000-0006-0000-0200-0000F2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Z13" authorId="0" shapeId="0" xr:uid="{00000000-0006-0000-0200-0000F3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A13" authorId="0" shapeId="0" xr:uid="{00000000-0006-0000-0200-0000F4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B13" authorId="0" shapeId="0" xr:uid="{00000000-0006-0000-0200-0000F5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C13" authorId="0" shapeId="0" xr:uid="{00000000-0006-0000-0200-0000F6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D13" authorId="0" shapeId="0" xr:uid="{00000000-0006-0000-0200-0000F7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E13" authorId="0" shapeId="0" xr:uid="{00000000-0006-0000-0200-0000F8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F13" authorId="0" shapeId="0" xr:uid="{00000000-0006-0000-0200-0000F9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G13" authorId="0" shapeId="0" xr:uid="{00000000-0006-0000-0200-0000FA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H13" authorId="0" shapeId="0" xr:uid="{00000000-0006-0000-0200-0000FB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I13" authorId="0" shapeId="0" xr:uid="{00000000-0006-0000-0200-0000FC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J13" authorId="0" shapeId="0" xr:uid="{00000000-0006-0000-0200-0000FD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K13" authorId="0" shapeId="0" xr:uid="{00000000-0006-0000-0200-0000FE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L13" authorId="0" shapeId="0" xr:uid="{00000000-0006-0000-0200-0000FF01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M13" authorId="0" shapeId="0" xr:uid="{00000000-0006-0000-0200-00000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N13" authorId="0" shapeId="0" xr:uid="{00000000-0006-0000-0200-00000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O13" authorId="0" shapeId="0" xr:uid="{00000000-0006-0000-0200-00000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P13" authorId="0" shapeId="0" xr:uid="{00000000-0006-0000-0200-00000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Q13" authorId="0" shapeId="0" xr:uid="{00000000-0006-0000-0200-00000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R13" authorId="0" shapeId="0" xr:uid="{00000000-0006-0000-0200-00000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S13" authorId="0" shapeId="0" xr:uid="{00000000-0006-0000-0200-00000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T13" authorId="0" shapeId="0" xr:uid="{00000000-0006-0000-0200-00000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U13" authorId="0" shapeId="0" xr:uid="{00000000-0006-0000-0200-00000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V13" authorId="0" shapeId="0" xr:uid="{00000000-0006-0000-0200-00000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X13" authorId="0" shapeId="0" xr:uid="{00000000-0006-0000-0200-00000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Y13" authorId="0" shapeId="0" xr:uid="{00000000-0006-0000-0200-00000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Z13" authorId="0" shapeId="0" xr:uid="{00000000-0006-0000-0200-00000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A13" authorId="0" shapeId="0" xr:uid="{00000000-0006-0000-0200-00000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B13" authorId="0" shapeId="0" xr:uid="{00000000-0006-0000-0200-00000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C13" authorId="0" shapeId="0" xr:uid="{00000000-0006-0000-0200-00000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D13" authorId="0" shapeId="0" xr:uid="{00000000-0006-0000-0200-00001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E13" authorId="0" shapeId="0" xr:uid="{00000000-0006-0000-0200-00001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F13" authorId="0" shapeId="0" xr:uid="{00000000-0006-0000-0200-00001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G13" authorId="0" shapeId="0" xr:uid="{00000000-0006-0000-0200-00001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H13" authorId="0" shapeId="0" xr:uid="{00000000-0006-0000-0200-00001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I13" authorId="0" shapeId="0" xr:uid="{00000000-0006-0000-0200-00001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J13" authorId="0" shapeId="0" xr:uid="{00000000-0006-0000-0200-00001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K13" authorId="0" shapeId="0" xr:uid="{00000000-0006-0000-0200-00001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L13" authorId="0" shapeId="0" xr:uid="{00000000-0006-0000-0200-00001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M13" authorId="0" shapeId="0" xr:uid="{00000000-0006-0000-0200-00001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N13" authorId="0" shapeId="0" xr:uid="{00000000-0006-0000-0200-00001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O13" authorId="0" shapeId="0" xr:uid="{00000000-0006-0000-0200-00001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P13" authorId="0" shapeId="0" xr:uid="{00000000-0006-0000-0200-00001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Q13" authorId="0" shapeId="0" xr:uid="{00000000-0006-0000-0200-00001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R13" authorId="0" shapeId="0" xr:uid="{00000000-0006-0000-0200-00001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S13" authorId="0" shapeId="0" xr:uid="{00000000-0006-0000-0200-00001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T13" authorId="0" shapeId="0" xr:uid="{00000000-0006-0000-0200-00002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U13" authorId="0" shapeId="0" xr:uid="{00000000-0006-0000-0200-00002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V13" authorId="0" shapeId="0" xr:uid="{00000000-0006-0000-0200-00002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W13" authorId="0" shapeId="0" xr:uid="{00000000-0006-0000-0200-00002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X13" authorId="0" shapeId="0" xr:uid="{00000000-0006-0000-0200-00002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Y13" authorId="0" shapeId="0" xr:uid="{00000000-0006-0000-0200-00002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Z13" authorId="0" shapeId="0" xr:uid="{00000000-0006-0000-0200-00002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A13" authorId="0" shapeId="0" xr:uid="{00000000-0006-0000-0200-00002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B13" authorId="0" shapeId="0" xr:uid="{00000000-0006-0000-0200-00002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C13" authorId="0" shapeId="0" xr:uid="{00000000-0006-0000-0200-00002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D13" authorId="0" shapeId="0" xr:uid="{00000000-0006-0000-0200-00002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E13" authorId="0" shapeId="0" xr:uid="{00000000-0006-0000-0200-00002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F13" authorId="0" shapeId="0" xr:uid="{00000000-0006-0000-0200-00002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G13" authorId="0" shapeId="0" xr:uid="{00000000-0006-0000-0200-00002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H13" authorId="0" shapeId="0" xr:uid="{00000000-0006-0000-0200-00002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I13" authorId="0" shapeId="0" xr:uid="{00000000-0006-0000-0200-00002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J13" authorId="0" shapeId="0" xr:uid="{00000000-0006-0000-0200-00003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K13" authorId="0" shapeId="0" xr:uid="{00000000-0006-0000-0200-00003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L13" authorId="0" shapeId="0" xr:uid="{00000000-0006-0000-0200-00003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M13" authorId="0" shapeId="0" xr:uid="{00000000-0006-0000-0200-00003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N13" authorId="0" shapeId="0" xr:uid="{00000000-0006-0000-0200-00003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O13" authorId="0" shapeId="0" xr:uid="{00000000-0006-0000-0200-00003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P13" authorId="0" shapeId="0" xr:uid="{00000000-0006-0000-0200-00003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Q13" authorId="0" shapeId="0" xr:uid="{00000000-0006-0000-0200-00003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R13" authorId="0" shapeId="0" xr:uid="{00000000-0006-0000-0200-00003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S13" authorId="0" shapeId="0" xr:uid="{00000000-0006-0000-0200-00003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T13" authorId="0" shapeId="0" xr:uid="{00000000-0006-0000-0200-00003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U13" authorId="0" shapeId="0" xr:uid="{00000000-0006-0000-0200-00003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V13" authorId="0" shapeId="0" xr:uid="{00000000-0006-0000-0200-00003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W13" authorId="0" shapeId="0" xr:uid="{00000000-0006-0000-0200-00003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X13" authorId="0" shapeId="0" xr:uid="{00000000-0006-0000-0200-00003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Y13" authorId="0" shapeId="0" xr:uid="{00000000-0006-0000-0200-00003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Z13" authorId="0" shapeId="0" xr:uid="{00000000-0006-0000-0200-00004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A13" authorId="0" shapeId="0" xr:uid="{00000000-0006-0000-0200-00004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B13" authorId="0" shapeId="0" xr:uid="{00000000-0006-0000-0200-00004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C13" authorId="0" shapeId="0" xr:uid="{00000000-0006-0000-0200-00004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D13" authorId="0" shapeId="0" xr:uid="{00000000-0006-0000-0200-00004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E13" authorId="0" shapeId="0" xr:uid="{00000000-0006-0000-0200-00004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F13" authorId="0" shapeId="0" xr:uid="{00000000-0006-0000-0200-00004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G13" authorId="0" shapeId="0" xr:uid="{00000000-0006-0000-0200-00004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H13" authorId="0" shapeId="0" xr:uid="{00000000-0006-0000-0200-00004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I13" authorId="0" shapeId="0" xr:uid="{00000000-0006-0000-0200-00004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J13" authorId="0" shapeId="0" xr:uid="{00000000-0006-0000-0200-00004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K13" authorId="0" shapeId="0" xr:uid="{00000000-0006-0000-0200-00004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L13" authorId="0" shapeId="0" xr:uid="{00000000-0006-0000-0200-00004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M13" authorId="0" shapeId="0" xr:uid="{00000000-0006-0000-0200-00004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N13" authorId="0" shapeId="0" xr:uid="{00000000-0006-0000-0200-00004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O13" authorId="0" shapeId="0" xr:uid="{00000000-0006-0000-0200-00004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P13" authorId="0" shapeId="0" xr:uid="{00000000-0006-0000-0200-00005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Q13" authorId="0" shapeId="0" xr:uid="{00000000-0006-0000-0200-00005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R13" authorId="0" shapeId="0" xr:uid="{00000000-0006-0000-0200-00005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S13" authorId="0" shapeId="0" xr:uid="{00000000-0006-0000-0200-00005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T13" authorId="0" shapeId="0" xr:uid="{00000000-0006-0000-0200-00005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U13" authorId="0" shapeId="0" xr:uid="{00000000-0006-0000-0200-00005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V13" authorId="0" shapeId="0" xr:uid="{00000000-0006-0000-0200-00005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W13" authorId="0" shapeId="0" xr:uid="{00000000-0006-0000-0200-00005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X13" authorId="0" shapeId="0" xr:uid="{00000000-0006-0000-0200-00005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Y13" authorId="0" shapeId="0" xr:uid="{00000000-0006-0000-0200-00005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Z13" authorId="0" shapeId="0" xr:uid="{00000000-0006-0000-0200-00005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A13" authorId="0" shapeId="0" xr:uid="{00000000-0006-0000-0200-00005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B13" authorId="0" shapeId="0" xr:uid="{00000000-0006-0000-0200-00005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C13" authorId="0" shapeId="0" xr:uid="{00000000-0006-0000-0200-00005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D13" authorId="0" shapeId="0" xr:uid="{00000000-0006-0000-0200-00005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E13" authorId="0" shapeId="0" xr:uid="{00000000-0006-0000-0200-00005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F13" authorId="0" shapeId="0" xr:uid="{00000000-0006-0000-0200-00006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G13" authorId="0" shapeId="0" xr:uid="{00000000-0006-0000-0200-00006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H13" authorId="0" shapeId="0" xr:uid="{00000000-0006-0000-0200-00006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I13" authorId="0" shapeId="0" xr:uid="{00000000-0006-0000-0200-00006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J13" authorId="0" shapeId="0" xr:uid="{00000000-0006-0000-0200-00006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K13" authorId="0" shapeId="0" xr:uid="{00000000-0006-0000-0200-00006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L13" authorId="0" shapeId="0" xr:uid="{00000000-0006-0000-0200-00006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M13" authorId="0" shapeId="0" xr:uid="{00000000-0006-0000-0200-00006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N13" authorId="0" shapeId="0" xr:uid="{00000000-0006-0000-0200-00006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O13" authorId="0" shapeId="0" xr:uid="{00000000-0006-0000-0200-00006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P13" authorId="0" shapeId="0" xr:uid="{00000000-0006-0000-0200-00006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Q13" authorId="0" shapeId="0" xr:uid="{00000000-0006-0000-0200-00006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R13" authorId="0" shapeId="0" xr:uid="{00000000-0006-0000-0200-00006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S13" authorId="0" shapeId="0" xr:uid="{00000000-0006-0000-0200-00006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T13" authorId="0" shapeId="0" xr:uid="{00000000-0006-0000-0200-00006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U13" authorId="0" shapeId="0" xr:uid="{00000000-0006-0000-0200-00006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V13" authorId="0" shapeId="0" xr:uid="{00000000-0006-0000-0200-00007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W13" authorId="0" shapeId="0" xr:uid="{00000000-0006-0000-0200-00007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X13" authorId="0" shapeId="0" xr:uid="{00000000-0006-0000-0200-00007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Y13" authorId="0" shapeId="0" xr:uid="{00000000-0006-0000-0200-00007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Z13" authorId="0" shapeId="0" xr:uid="{00000000-0006-0000-0200-00007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A13" authorId="0" shapeId="0" xr:uid="{00000000-0006-0000-0200-00007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B13" authorId="0" shapeId="0" xr:uid="{00000000-0006-0000-0200-00007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C13" authorId="0" shapeId="0" xr:uid="{00000000-0006-0000-0200-00007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D13" authorId="0" shapeId="0" xr:uid="{00000000-0006-0000-0200-00007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E13" authorId="0" shapeId="0" xr:uid="{00000000-0006-0000-0200-00007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F13" authorId="0" shapeId="0" xr:uid="{00000000-0006-0000-0200-00007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G13" authorId="0" shapeId="0" xr:uid="{00000000-0006-0000-0200-00007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H13" authorId="0" shapeId="0" xr:uid="{00000000-0006-0000-0200-00007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I13" authorId="0" shapeId="0" xr:uid="{00000000-0006-0000-0200-00007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J13" authorId="0" shapeId="0" xr:uid="{00000000-0006-0000-0200-00007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K13" authorId="0" shapeId="0" xr:uid="{00000000-0006-0000-0200-00007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L13" authorId="0" shapeId="0" xr:uid="{00000000-0006-0000-0200-00008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M13" authorId="0" shapeId="0" xr:uid="{00000000-0006-0000-0200-00008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N13" authorId="0" shapeId="0" xr:uid="{00000000-0006-0000-0200-00008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O13" authorId="0" shapeId="0" xr:uid="{00000000-0006-0000-0200-00008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P13" authorId="0" shapeId="0" xr:uid="{00000000-0006-0000-0200-00008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Q13" authorId="0" shapeId="0" xr:uid="{00000000-0006-0000-0200-00008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R13" authorId="0" shapeId="0" xr:uid="{00000000-0006-0000-0200-00008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S13" authorId="0" shapeId="0" xr:uid="{00000000-0006-0000-0200-00008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T13" authorId="0" shapeId="0" xr:uid="{00000000-0006-0000-0200-00008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U13" authorId="0" shapeId="0" xr:uid="{00000000-0006-0000-0200-00008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V13" authorId="0" shapeId="0" xr:uid="{00000000-0006-0000-0200-00008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W13" authorId="0" shapeId="0" xr:uid="{00000000-0006-0000-0200-00008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X13" authorId="0" shapeId="0" xr:uid="{00000000-0006-0000-0200-00008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Y13" authorId="0" shapeId="0" xr:uid="{00000000-0006-0000-0200-00008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Z13" authorId="0" shapeId="0" xr:uid="{00000000-0006-0000-0200-00008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A13" authorId="0" shapeId="0" xr:uid="{00000000-0006-0000-0200-00008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B13" authorId="0" shapeId="0" xr:uid="{00000000-0006-0000-0200-00009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C13" authorId="0" shapeId="0" xr:uid="{00000000-0006-0000-0200-00009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14" authorId="0" shapeId="0" xr:uid="{00000000-0006-0000-0200-000092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4" authorId="0" shapeId="0" xr:uid="{00000000-0006-0000-0200-000093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4" authorId="0" shapeId="0" xr:uid="{00000000-0006-0000-0200-000094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4" authorId="0" shapeId="0" xr:uid="{00000000-0006-0000-0200-000095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V14" authorId="0" shapeId="0" xr:uid="{00000000-0006-0000-0200-00009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W14" authorId="0" shapeId="0" xr:uid="{00000000-0006-0000-0200-00009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X14" authorId="0" shapeId="0" xr:uid="{00000000-0006-0000-0200-00009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Y14" authorId="0" shapeId="0" xr:uid="{00000000-0006-0000-0200-00009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Z14" authorId="0" shapeId="0" xr:uid="{00000000-0006-0000-0200-00009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A14" authorId="0" shapeId="0" xr:uid="{00000000-0006-0000-0200-00009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B14" authorId="0" shapeId="0" xr:uid="{00000000-0006-0000-0200-00009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C14" authorId="0" shapeId="0" xr:uid="{00000000-0006-0000-0200-00009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D14" authorId="0" shapeId="0" xr:uid="{00000000-0006-0000-0200-00009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E14" authorId="0" shapeId="0" xr:uid="{00000000-0006-0000-0200-00009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F14" authorId="0" shapeId="0" xr:uid="{00000000-0006-0000-0200-0000A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G14" authorId="0" shapeId="0" xr:uid="{00000000-0006-0000-0200-0000A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H14" authorId="0" shapeId="0" xr:uid="{00000000-0006-0000-0200-0000A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I14" authorId="0" shapeId="0" xr:uid="{00000000-0006-0000-0200-0000A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J14" authorId="0" shapeId="0" xr:uid="{00000000-0006-0000-0200-0000A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K14" authorId="0" shapeId="0" xr:uid="{00000000-0006-0000-0200-0000A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L14" authorId="0" shapeId="0" xr:uid="{00000000-0006-0000-0200-0000A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M14" authorId="0" shapeId="0" xr:uid="{00000000-0006-0000-0200-0000A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N14" authorId="0" shapeId="0" xr:uid="{00000000-0006-0000-0200-0000A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O14" authorId="0" shapeId="0" xr:uid="{00000000-0006-0000-0200-0000A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P14" authorId="0" shapeId="0" xr:uid="{00000000-0006-0000-0200-0000A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Q14" authorId="0" shapeId="0" xr:uid="{00000000-0006-0000-0200-0000A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R14" authorId="0" shapeId="0" xr:uid="{00000000-0006-0000-0200-0000A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S14" authorId="0" shapeId="0" xr:uid="{00000000-0006-0000-0200-0000A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T14" authorId="0" shapeId="0" xr:uid="{00000000-0006-0000-0200-0000A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U14" authorId="0" shapeId="0" xr:uid="{00000000-0006-0000-0200-0000A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V14" authorId="0" shapeId="0" xr:uid="{00000000-0006-0000-0200-0000B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W14" authorId="0" shapeId="0" xr:uid="{00000000-0006-0000-0200-0000B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X14" authorId="0" shapeId="0" xr:uid="{00000000-0006-0000-0200-0000B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Y14" authorId="0" shapeId="0" xr:uid="{00000000-0006-0000-0200-0000B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AZ14" authorId="0" shapeId="0" xr:uid="{00000000-0006-0000-0200-0000B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A14" authorId="0" shapeId="0" xr:uid="{00000000-0006-0000-0200-0000B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B14" authorId="0" shapeId="0" xr:uid="{00000000-0006-0000-0200-0000B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C14" authorId="0" shapeId="0" xr:uid="{00000000-0006-0000-0200-0000B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D14" authorId="0" shapeId="0" xr:uid="{00000000-0006-0000-0200-0000B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E14" authorId="0" shapeId="0" xr:uid="{00000000-0006-0000-0200-0000B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F14" authorId="0" shapeId="0" xr:uid="{00000000-0006-0000-0200-0000B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G14" authorId="0" shapeId="0" xr:uid="{00000000-0006-0000-0200-0000B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H14" authorId="0" shapeId="0" xr:uid="{00000000-0006-0000-0200-0000B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I14" authorId="0" shapeId="0" xr:uid="{00000000-0006-0000-0200-0000B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J14" authorId="0" shapeId="0" xr:uid="{00000000-0006-0000-0200-0000B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K14" authorId="0" shapeId="0" xr:uid="{00000000-0006-0000-0200-0000B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L14" authorId="0" shapeId="0" xr:uid="{00000000-0006-0000-0200-0000C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M14" authorId="0" shapeId="0" xr:uid="{00000000-0006-0000-0200-0000C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N14" authorId="0" shapeId="0" xr:uid="{00000000-0006-0000-0200-0000C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O14" authorId="0" shapeId="0" xr:uid="{00000000-0006-0000-0200-0000C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P14" authorId="0" shapeId="0" xr:uid="{00000000-0006-0000-0200-0000C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Q14" authorId="0" shapeId="0" xr:uid="{00000000-0006-0000-0200-0000C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R14" authorId="0" shapeId="0" xr:uid="{00000000-0006-0000-0200-0000C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S14" authorId="0" shapeId="0" xr:uid="{00000000-0006-0000-0200-0000C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T14" authorId="0" shapeId="0" xr:uid="{00000000-0006-0000-0200-0000C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U14" authorId="0" shapeId="0" xr:uid="{00000000-0006-0000-0200-0000C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V14" authorId="0" shapeId="0" xr:uid="{00000000-0006-0000-0200-0000C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W14" authorId="0" shapeId="0" xr:uid="{00000000-0006-0000-0200-0000C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X14" authorId="0" shapeId="0" xr:uid="{00000000-0006-0000-0200-0000C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Y14" authorId="0" shapeId="0" xr:uid="{00000000-0006-0000-0200-0000C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BZ14" authorId="0" shapeId="0" xr:uid="{00000000-0006-0000-0200-0000C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A14" authorId="0" shapeId="0" xr:uid="{00000000-0006-0000-0200-0000C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B14" authorId="0" shapeId="0" xr:uid="{00000000-0006-0000-0200-0000D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C14" authorId="0" shapeId="0" xr:uid="{00000000-0006-0000-0200-0000D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D14" authorId="0" shapeId="0" xr:uid="{00000000-0006-0000-0200-0000D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E14" authorId="0" shapeId="0" xr:uid="{00000000-0006-0000-0200-0000D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F14" authorId="0" shapeId="0" xr:uid="{00000000-0006-0000-0200-0000D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G14" authorId="0" shapeId="0" xr:uid="{00000000-0006-0000-0200-0000D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H14" authorId="0" shapeId="0" xr:uid="{00000000-0006-0000-0200-0000D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I14" authorId="0" shapeId="0" xr:uid="{00000000-0006-0000-0200-0000D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J14" authorId="0" shapeId="0" xr:uid="{00000000-0006-0000-0200-0000D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K14" authorId="0" shapeId="0" xr:uid="{00000000-0006-0000-0200-0000D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L14" authorId="0" shapeId="0" xr:uid="{00000000-0006-0000-0200-0000D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M14" authorId="0" shapeId="0" xr:uid="{00000000-0006-0000-0200-0000D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N14" authorId="0" shapeId="0" xr:uid="{00000000-0006-0000-0200-0000D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O14" authorId="0" shapeId="0" xr:uid="{00000000-0006-0000-0200-0000D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P14" authorId="0" shapeId="0" xr:uid="{00000000-0006-0000-0200-0000D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Q14" authorId="0" shapeId="0" xr:uid="{00000000-0006-0000-0200-0000D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R14" authorId="0" shapeId="0" xr:uid="{00000000-0006-0000-0200-0000E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S14" authorId="0" shapeId="0" xr:uid="{00000000-0006-0000-0200-0000E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T14" authorId="0" shapeId="0" xr:uid="{00000000-0006-0000-0200-0000E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U14" authorId="0" shapeId="0" xr:uid="{00000000-0006-0000-0200-0000E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V14" authorId="0" shapeId="0" xr:uid="{00000000-0006-0000-0200-0000E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W14" authorId="0" shapeId="0" xr:uid="{00000000-0006-0000-0200-0000E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X14" authorId="0" shapeId="0" xr:uid="{00000000-0006-0000-0200-0000E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Y14" authorId="0" shapeId="0" xr:uid="{00000000-0006-0000-0200-0000E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Z14" authorId="0" shapeId="0" xr:uid="{00000000-0006-0000-0200-0000E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A14" authorId="0" shapeId="0" xr:uid="{00000000-0006-0000-0200-0000E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B14" authorId="0" shapeId="0" xr:uid="{00000000-0006-0000-0200-0000E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C14" authorId="0" shapeId="0" xr:uid="{00000000-0006-0000-0200-0000E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D14" authorId="0" shapeId="0" xr:uid="{00000000-0006-0000-0200-0000E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E14" authorId="0" shapeId="0" xr:uid="{00000000-0006-0000-0200-0000E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F14" authorId="0" shapeId="0" xr:uid="{00000000-0006-0000-0200-0000E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G14" authorId="0" shapeId="0" xr:uid="{00000000-0006-0000-0200-0000E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H14" authorId="0" shapeId="0" xr:uid="{00000000-0006-0000-0200-0000F0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I14" authorId="0" shapeId="0" xr:uid="{00000000-0006-0000-0200-0000F1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J14" authorId="0" shapeId="0" xr:uid="{00000000-0006-0000-0200-0000F2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K14" authorId="0" shapeId="0" xr:uid="{00000000-0006-0000-0200-0000F3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L14" authorId="0" shapeId="0" xr:uid="{00000000-0006-0000-0200-0000F4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M14" authorId="0" shapeId="0" xr:uid="{00000000-0006-0000-0200-0000F5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N14" authorId="0" shapeId="0" xr:uid="{00000000-0006-0000-0200-0000F6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O14" authorId="0" shapeId="0" xr:uid="{00000000-0006-0000-0200-0000F7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P14" authorId="0" shapeId="0" xr:uid="{00000000-0006-0000-0200-0000F8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Q14" authorId="0" shapeId="0" xr:uid="{00000000-0006-0000-0200-0000F9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R14" authorId="0" shapeId="0" xr:uid="{00000000-0006-0000-0200-0000FA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S14" authorId="0" shapeId="0" xr:uid="{00000000-0006-0000-0200-0000FB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T14" authorId="0" shapeId="0" xr:uid="{00000000-0006-0000-0200-0000FC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U14" authorId="0" shapeId="0" xr:uid="{00000000-0006-0000-0200-0000FD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V14" authorId="0" shapeId="0" xr:uid="{00000000-0006-0000-0200-0000FE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W14" authorId="0" shapeId="0" xr:uid="{00000000-0006-0000-0200-0000FF02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X14" authorId="0" shapeId="0" xr:uid="{00000000-0006-0000-0200-000000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Y14" authorId="0" shapeId="0" xr:uid="{00000000-0006-0000-0200-000001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DZ14" authorId="0" shapeId="0" xr:uid="{00000000-0006-0000-0200-000002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A14" authorId="0" shapeId="0" xr:uid="{00000000-0006-0000-0200-000003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B14" authorId="0" shapeId="0" xr:uid="{00000000-0006-0000-0200-000004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C14" authorId="0" shapeId="0" xr:uid="{00000000-0006-0000-0200-000005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D14" authorId="0" shapeId="0" xr:uid="{00000000-0006-0000-0200-000006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E14" authorId="0" shapeId="0" xr:uid="{00000000-0006-0000-0200-000007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F14" authorId="0" shapeId="0" xr:uid="{00000000-0006-0000-0200-000008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G14" authorId="0" shapeId="0" xr:uid="{00000000-0006-0000-0200-000009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H14" authorId="0" shapeId="0" xr:uid="{00000000-0006-0000-0200-00000A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I14" authorId="0" shapeId="0" xr:uid="{00000000-0006-0000-0200-00000B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J14" authorId="0" shapeId="0" xr:uid="{00000000-0006-0000-0200-00000C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K14" authorId="0" shapeId="0" xr:uid="{00000000-0006-0000-0200-00000D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L14" authorId="0" shapeId="0" xr:uid="{00000000-0006-0000-0200-00000E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M14" authorId="0" shapeId="0" xr:uid="{00000000-0006-0000-0200-00000F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N14" authorId="0" shapeId="0" xr:uid="{00000000-0006-0000-0200-000010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O14" authorId="0" shapeId="0" xr:uid="{00000000-0006-0000-0200-000011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P14" authorId="0" shapeId="0" xr:uid="{00000000-0006-0000-0200-000012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Q14" authorId="0" shapeId="0" xr:uid="{00000000-0006-0000-0200-000013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R14" authorId="0" shapeId="0" xr:uid="{00000000-0006-0000-0200-000014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S14" authorId="0" shapeId="0" xr:uid="{00000000-0006-0000-0200-000015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T14" authorId="0" shapeId="0" xr:uid="{00000000-0006-0000-0200-000016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U14" authorId="0" shapeId="0" xr:uid="{00000000-0006-0000-0200-000017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V14" authorId="0" shapeId="0" xr:uid="{00000000-0006-0000-0200-000018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W14" authorId="0" shapeId="0" xr:uid="{00000000-0006-0000-0200-000019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X14" authorId="0" shapeId="0" xr:uid="{00000000-0006-0000-0200-00001A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Y14" authorId="0" shapeId="0" xr:uid="{00000000-0006-0000-0200-00001B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EZ14" authorId="0" shapeId="0" xr:uid="{00000000-0006-0000-0200-00001C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A14" authorId="0" shapeId="0" xr:uid="{00000000-0006-0000-0200-00001D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B14" authorId="0" shapeId="0" xr:uid="{00000000-0006-0000-0200-00001E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C14" authorId="0" shapeId="0" xr:uid="{00000000-0006-0000-0200-00001F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D14" authorId="0" shapeId="0" xr:uid="{00000000-0006-0000-0200-000020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E14" authorId="0" shapeId="0" xr:uid="{00000000-0006-0000-0200-000021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F14" authorId="0" shapeId="0" xr:uid="{00000000-0006-0000-0200-000022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G14" authorId="0" shapeId="0" xr:uid="{00000000-0006-0000-0200-000023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H14" authorId="0" shapeId="0" xr:uid="{00000000-0006-0000-0200-000024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I14" authorId="0" shapeId="0" xr:uid="{00000000-0006-0000-0200-000025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J14" authorId="0" shapeId="0" xr:uid="{00000000-0006-0000-0200-000026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K14" authorId="0" shapeId="0" xr:uid="{00000000-0006-0000-0200-000027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L14" authorId="0" shapeId="0" xr:uid="{00000000-0006-0000-0200-000028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M14" authorId="0" shapeId="0" xr:uid="{00000000-0006-0000-0200-000029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N14" authorId="0" shapeId="0" xr:uid="{00000000-0006-0000-0200-00002A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O14" authorId="0" shapeId="0" xr:uid="{00000000-0006-0000-0200-00002B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P14" authorId="0" shapeId="0" xr:uid="{00000000-0006-0000-0200-00002C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Q14" authorId="0" shapeId="0" xr:uid="{00000000-0006-0000-0200-00002D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R14" authorId="0" shapeId="0" xr:uid="{00000000-0006-0000-0200-00002E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S14" authorId="0" shapeId="0" xr:uid="{00000000-0006-0000-0200-00002F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T14" authorId="0" shapeId="0" xr:uid="{00000000-0006-0000-0200-000030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U14" authorId="0" shapeId="0" xr:uid="{00000000-0006-0000-0200-000031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V14" authorId="0" shapeId="0" xr:uid="{00000000-0006-0000-0200-000032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W14" authorId="0" shapeId="0" xr:uid="{00000000-0006-0000-0200-000033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X14" authorId="0" shapeId="0" xr:uid="{00000000-0006-0000-0200-000034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Y14" authorId="0" shapeId="0" xr:uid="{00000000-0006-0000-0200-000035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FZ14" authorId="0" shapeId="0" xr:uid="{00000000-0006-0000-0200-000036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A14" authorId="0" shapeId="0" xr:uid="{00000000-0006-0000-0200-000037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B14" authorId="0" shapeId="0" xr:uid="{00000000-0006-0000-0200-000038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C14" authorId="0" shapeId="0" xr:uid="{00000000-0006-0000-0200-000039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D14" authorId="0" shapeId="0" xr:uid="{00000000-0006-0000-0200-00003A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E14" authorId="0" shapeId="0" xr:uid="{00000000-0006-0000-0200-00003B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F14" authorId="0" shapeId="0" xr:uid="{00000000-0006-0000-0200-00003C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G14" authorId="0" shapeId="0" xr:uid="{00000000-0006-0000-0200-00003D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H14" authorId="0" shapeId="0" xr:uid="{00000000-0006-0000-0200-00003E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I14" authorId="0" shapeId="0" xr:uid="{00000000-0006-0000-0200-00003F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J14" authorId="0" shapeId="0" xr:uid="{00000000-0006-0000-0200-000040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K14" authorId="0" shapeId="0" xr:uid="{00000000-0006-0000-0200-000041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L14" authorId="0" shapeId="0" xr:uid="{00000000-0006-0000-0200-000042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M14" authorId="0" shapeId="0" xr:uid="{00000000-0006-0000-0200-000043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N14" authorId="0" shapeId="0" xr:uid="{00000000-0006-0000-0200-000044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O14" authorId="0" shapeId="0" xr:uid="{00000000-0006-0000-0200-000045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P14" authorId="0" shapeId="0" xr:uid="{00000000-0006-0000-0200-000046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Q14" authorId="0" shapeId="0" xr:uid="{00000000-0006-0000-0200-000047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R14" authorId="0" shapeId="0" xr:uid="{00000000-0006-0000-0200-000048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S14" authorId="0" shapeId="0" xr:uid="{00000000-0006-0000-0200-000049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T14" authorId="0" shapeId="0" xr:uid="{00000000-0006-0000-0200-00004A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U14" authorId="0" shapeId="0" xr:uid="{00000000-0006-0000-0200-00004B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V14" authorId="0" shapeId="0" xr:uid="{00000000-0006-0000-0200-00004C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W14" authorId="0" shapeId="0" xr:uid="{00000000-0006-0000-0200-00004D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X14" authorId="0" shapeId="0" xr:uid="{00000000-0006-0000-0200-00004E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Y14" authorId="0" shapeId="0" xr:uid="{00000000-0006-0000-0200-00004F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GZ14" authorId="0" shapeId="0" xr:uid="{00000000-0006-0000-0200-000050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A14" authorId="0" shapeId="0" xr:uid="{00000000-0006-0000-0200-000051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B14" authorId="0" shapeId="0" xr:uid="{00000000-0006-0000-0200-000052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C14" authorId="0" shapeId="0" xr:uid="{00000000-0006-0000-0200-000053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D14" authorId="0" shapeId="0" xr:uid="{00000000-0006-0000-0200-000054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E14" authorId="0" shapeId="0" xr:uid="{00000000-0006-0000-0200-000055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F14" authorId="0" shapeId="0" xr:uid="{00000000-0006-0000-0200-000056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G14" authorId="0" shapeId="0" xr:uid="{00000000-0006-0000-0200-000057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H14" authorId="0" shapeId="0" xr:uid="{00000000-0006-0000-0200-000058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I14" authorId="0" shapeId="0" xr:uid="{00000000-0006-0000-0200-000059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J14" authorId="0" shapeId="0" xr:uid="{00000000-0006-0000-0200-00005A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K14" authorId="0" shapeId="0" xr:uid="{00000000-0006-0000-0200-00005B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L14" authorId="0" shapeId="0" xr:uid="{00000000-0006-0000-0200-00005C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M14" authorId="0" shapeId="0" xr:uid="{00000000-0006-0000-0200-00005D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N14" authorId="0" shapeId="0" xr:uid="{00000000-0006-0000-0200-00005E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O14" authorId="0" shapeId="0" xr:uid="{00000000-0006-0000-0200-00005F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P14" authorId="0" shapeId="0" xr:uid="{00000000-0006-0000-0200-000060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Q14" authorId="0" shapeId="0" xr:uid="{00000000-0006-0000-0200-000061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R14" authorId="0" shapeId="0" xr:uid="{00000000-0006-0000-0200-000062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T14" authorId="0" shapeId="0" xr:uid="{00000000-0006-0000-0200-000063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U14" authorId="0" shapeId="0" xr:uid="{00000000-0006-0000-0200-000064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V14" authorId="0" shapeId="0" xr:uid="{00000000-0006-0000-0200-000065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W14" authorId="0" shapeId="0" xr:uid="{00000000-0006-0000-0200-000066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X14" authorId="0" shapeId="0" xr:uid="{00000000-0006-0000-0200-000067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HY14" authorId="0" shapeId="0" xr:uid="{00000000-0006-0000-0200-000068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A14" authorId="0" shapeId="0" xr:uid="{00000000-0006-0000-0200-000069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B14" authorId="0" shapeId="0" xr:uid="{00000000-0006-0000-0200-00006A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IC14" authorId="0" shapeId="0" xr:uid="{00000000-0006-0000-0200-00006B030000}">
      <text>
        <r>
          <rPr>
            <sz val="9"/>
            <color indexed="81"/>
            <rFont val="Tahoma"/>
            <family val="2"/>
          </rPr>
          <t>not available for publication but included in totals where applicable, unless otherwise indicated</t>
        </r>
      </text>
    </comment>
    <comment ref="C15" authorId="0" shapeId="0" xr:uid="{00000000-0006-0000-0200-00006C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5" authorId="0" shapeId="0" xr:uid="{00000000-0006-0000-0200-00006D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5" authorId="0" shapeId="0" xr:uid="{00000000-0006-0000-0200-00006E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5" authorId="0" shapeId="0" xr:uid="{00000000-0006-0000-0200-00006F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5" authorId="0" shapeId="0" xr:uid="{00000000-0006-0000-0200-000070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5" authorId="0" shapeId="0" xr:uid="{00000000-0006-0000-0200-000071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G15" authorId="0" shapeId="0" xr:uid="{00000000-0006-0000-0200-000072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W15" authorId="0" shapeId="0" xr:uid="{00000000-0006-0000-0200-000073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C15" authorId="0" shapeId="0" xr:uid="{00000000-0006-0000-0200-000074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I15" authorId="0" shapeId="0" xr:uid="{00000000-0006-0000-0200-000075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U15" authorId="0" shapeId="0" xr:uid="{00000000-0006-0000-0200-000076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M15" authorId="0" shapeId="0" xr:uid="{00000000-0006-0000-0200-000077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E15" authorId="0" shapeId="0" xr:uid="{00000000-0006-0000-0200-000078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5" authorId="0" shapeId="0" xr:uid="{00000000-0006-0000-0200-000079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Q15" authorId="0" shapeId="0" xr:uid="{00000000-0006-0000-0200-00007A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X15" authorId="0" shapeId="0" xr:uid="{00000000-0006-0000-0200-00007B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6" authorId="0" shapeId="0" xr:uid="{00000000-0006-0000-0200-00007C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16" authorId="0" shapeId="0" xr:uid="{00000000-0006-0000-0200-00007D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6" authorId="0" shapeId="0" xr:uid="{00000000-0006-0000-0200-00007E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6" authorId="0" shapeId="0" xr:uid="{00000000-0006-0000-0200-00007F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6" authorId="0" shapeId="0" xr:uid="{00000000-0006-0000-0200-000080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16" authorId="0" shapeId="0" xr:uid="{00000000-0006-0000-0200-000081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S16" authorId="0" shapeId="0" xr:uid="{00000000-0006-0000-0200-000082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W16" authorId="0" shapeId="0" xr:uid="{00000000-0006-0000-0200-000083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C16" authorId="0" shapeId="0" xr:uid="{00000000-0006-0000-0200-000084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I16" authorId="0" shapeId="0" xr:uid="{00000000-0006-0000-0200-000085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16" authorId="0" shapeId="0" xr:uid="{00000000-0006-0000-0200-000086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A16" authorId="0" shapeId="0" xr:uid="{00000000-0006-0000-0200-000087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M16" authorId="0" shapeId="0" xr:uid="{00000000-0006-0000-0200-000088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Y16" authorId="0" shapeId="0" xr:uid="{00000000-0006-0000-0200-000089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E16" authorId="0" shapeId="0" xr:uid="{00000000-0006-0000-0200-00008A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6" authorId="0" shapeId="0" xr:uid="{00000000-0006-0000-0200-00008B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Q16" authorId="0" shapeId="0" xr:uid="{00000000-0006-0000-0200-00008C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W16" authorId="0" shapeId="0" xr:uid="{00000000-0006-0000-0200-00008D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C16" authorId="0" shapeId="0" xr:uid="{00000000-0006-0000-0200-00008E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17" authorId="0" shapeId="0" xr:uid="{00000000-0006-0000-0200-00008F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7" authorId="0" shapeId="0" xr:uid="{00000000-0006-0000-0200-000090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U17" authorId="0" shapeId="0" xr:uid="{00000000-0006-0000-0200-000091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A17" authorId="0" shapeId="0" xr:uid="{00000000-0006-0000-0200-000092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7" authorId="0" shapeId="0" xr:uid="{00000000-0006-0000-0200-000093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7" authorId="0" shapeId="0" xr:uid="{00000000-0006-0000-0200-000094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K17" authorId="0" shapeId="0" xr:uid="{00000000-0006-0000-0200-00009503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Q17" authorId="0" shapeId="0" xr:uid="{00000000-0006-0000-0200-000096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C17" authorId="0" shapeId="0" xr:uid="{00000000-0006-0000-0200-00009703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EM11" authorId="0" shapeId="0" xr:uid="{00000000-0006-0000-03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S11" authorId="0" shapeId="0" xr:uid="{00000000-0006-0000-03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Y11" authorId="0" shapeId="0" xr:uid="{00000000-0006-0000-03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2" authorId="0" shapeId="0" xr:uid="{00000000-0006-0000-03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2" authorId="0" shapeId="0" xr:uid="{00000000-0006-0000-03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G12" authorId="0" shapeId="0" xr:uid="{00000000-0006-0000-03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S12" authorId="0" shapeId="0" xr:uid="{00000000-0006-0000-03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E12" authorId="0" shapeId="0" xr:uid="{00000000-0006-0000-03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M13" authorId="0" shapeId="0" xr:uid="{00000000-0006-0000-03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E13" authorId="0" shapeId="0" xr:uid="{00000000-0006-0000-0300-00000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Q15" authorId="0" shapeId="0" xr:uid="{00000000-0006-0000-03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W15" authorId="0" shapeId="0" xr:uid="{00000000-0006-0000-0300-00000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A16" authorId="0" shapeId="0" xr:uid="{00000000-0006-0000-0300-00000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G16" authorId="0" shapeId="0" xr:uid="{00000000-0006-0000-03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6" authorId="0" shapeId="0" xr:uid="{00000000-0006-0000-03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M16" authorId="0" shapeId="0" xr:uid="{00000000-0006-0000-03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S16" authorId="0" shapeId="0" xr:uid="{00000000-0006-0000-0300-00001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Y16" authorId="0" shapeId="0" xr:uid="{00000000-0006-0000-0300-00001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E16" authorId="0" shapeId="0" xr:uid="{00000000-0006-0000-0300-00001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E17" authorId="0" shapeId="0" xr:uid="{00000000-0006-0000-0300-00001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<sst xmlns="http://schemas.openxmlformats.org/spreadsheetml/2006/main" count="10716" uniqueCount="1684">
  <si>
    <t>Persons ;  Underemployed part-time workers ;</t>
  </si>
  <si>
    <t>Persons ;  &gt; Fewer than 4 weeks of insufficient hours ;</t>
  </si>
  <si>
    <t>Persons ;  &gt; 4-12 weeks of insufficient hours ;</t>
  </si>
  <si>
    <t>Persons ;  &gt; 13-51 weeks of insufficient hours ;</t>
  </si>
  <si>
    <t>Persons ;  &gt; 52 weeks and over of insufficient hours ;</t>
  </si>
  <si>
    <t>Persons ;  Median duration of insufficient hours ;</t>
  </si>
  <si>
    <t>&gt; Males ;  Underemployed part-time workers ;</t>
  </si>
  <si>
    <t>&gt; Males ;  &gt; Fewer than 4 weeks of insufficient hours ;</t>
  </si>
  <si>
    <t>&gt; Males ;  &gt; 4-12 weeks of insufficient hours ;</t>
  </si>
  <si>
    <t>&gt; Males ;  &gt; 13-51 weeks of insufficient hours ;</t>
  </si>
  <si>
    <t>&gt; Males ;  &gt; 52 weeks and over of insufficient hours ;</t>
  </si>
  <si>
    <t>&gt; Males ;  Median duration of insufficient hours ;</t>
  </si>
  <si>
    <t>&gt; Females ;  Underemployed part-time workers ;</t>
  </si>
  <si>
    <t>&gt; Females ;  &gt; Fewer than 4 weeks of insufficient hours ;</t>
  </si>
  <si>
    <t>&gt; Females ;  &gt; 4-12 weeks of insufficient hours ;</t>
  </si>
  <si>
    <t>&gt; Females ;  &gt; 13-51 weeks of insufficient hours ;</t>
  </si>
  <si>
    <t>&gt; Females ;  &gt; 52 weeks and over of insufficient hours ;</t>
  </si>
  <si>
    <t>&gt; Females ;  Median duration of insufficient hours ;</t>
  </si>
  <si>
    <t>New South Wales ;  Persons ;  Underemployed part-time workers ;</t>
  </si>
  <si>
    <t>New South Wales ;  Persons ;  &gt; Fewer than 4 weeks of insufficient hours ;</t>
  </si>
  <si>
    <t>New South Wales ;  Persons ;  &gt; 4-12 weeks of insufficient hours ;</t>
  </si>
  <si>
    <t>New South Wales ;  Persons ;  &gt; 13-51 weeks of insufficient hours ;</t>
  </si>
  <si>
    <t>New South Wales ;  Persons ;  &gt; 52 weeks and over of insufficient hours ;</t>
  </si>
  <si>
    <t>New South Wales ;  Persons ;  Median duration of insufficient hours ;</t>
  </si>
  <si>
    <t>New South Wales ;  &gt; Males ;  Underemployed part-time workers ;</t>
  </si>
  <si>
    <t>New South Wales ;  &gt; Males ;  &gt; Fewer than 4 weeks of insufficient hours ;</t>
  </si>
  <si>
    <t>New South Wales ;  &gt; Males ;  &gt; 4-12 weeks of insufficient hours ;</t>
  </si>
  <si>
    <t>New South Wales ;  &gt; Males ;  &gt; 13-51 weeks of insufficient hours ;</t>
  </si>
  <si>
    <t>New South Wales ;  &gt; Males ;  &gt; 52 weeks and over of insufficient hours ;</t>
  </si>
  <si>
    <t>New South Wales ;  &gt; Males ;  Median duration of insufficient hours ;</t>
  </si>
  <si>
    <t>New South Wales ;  &gt; Females ;  Underemployed part-time workers ;</t>
  </si>
  <si>
    <t>New South Wales ;  &gt; Females ;  &gt; Fewer than 4 weeks of insufficient hours ;</t>
  </si>
  <si>
    <t>New South Wales ;  &gt; Females ;  &gt; 4-12 weeks of insufficient hours ;</t>
  </si>
  <si>
    <t>New South Wales ;  &gt; Females ;  &gt; 13-51 weeks of insufficient hours ;</t>
  </si>
  <si>
    <t>New South Wales ;  &gt; Females ;  &gt; 52 weeks and over of insufficient hours ;</t>
  </si>
  <si>
    <t>New South Wales ;  &gt; Females ;  Median duration of insufficient hours ;</t>
  </si>
  <si>
    <t>Victoria ;  Persons ;  Underemployed part-time workers ;</t>
  </si>
  <si>
    <t>Victoria ;  Persons ;  &gt; Fewer than 4 weeks of insufficient hours ;</t>
  </si>
  <si>
    <t>Victoria ;  Persons ;  &gt; 4-12 weeks of insufficient hours ;</t>
  </si>
  <si>
    <t>Victoria ;  Persons ;  &gt; 13-51 weeks of insufficient hours ;</t>
  </si>
  <si>
    <t>Victoria ;  Persons ;  &gt; 52 weeks and over of insufficient hours ;</t>
  </si>
  <si>
    <t>Victoria ;  Persons ;  Median duration of insufficient hours ;</t>
  </si>
  <si>
    <t>Victoria ;  &gt; Males ;  Underemployed part-time workers ;</t>
  </si>
  <si>
    <t>Victoria ;  &gt; Males ;  &gt; Fewer than 4 weeks of insufficient hours ;</t>
  </si>
  <si>
    <t>Victoria ;  &gt; Males ;  &gt; 4-12 weeks of insufficient hours ;</t>
  </si>
  <si>
    <t>Victoria ;  &gt; Males ;  &gt; 13-51 weeks of insufficient hours ;</t>
  </si>
  <si>
    <t>Victoria ;  &gt; Males ;  &gt; 52 weeks and over of insufficient hours ;</t>
  </si>
  <si>
    <t>Victoria ;  &gt; Males ;  Median duration of insufficient hours ;</t>
  </si>
  <si>
    <t>Victoria ;  &gt; Females ;  Underemployed part-time workers ;</t>
  </si>
  <si>
    <t>Victoria ;  &gt; Females ;  &gt; Fewer than 4 weeks of insufficient hours ;</t>
  </si>
  <si>
    <t>Victoria ;  &gt; Females ;  &gt; 4-12 weeks of insufficient hours ;</t>
  </si>
  <si>
    <t>Victoria ;  &gt; Females ;  &gt; 13-51 weeks of insufficient hours ;</t>
  </si>
  <si>
    <t>Victoria ;  &gt; Females ;  &gt; 52 weeks and over of insufficient hours ;</t>
  </si>
  <si>
    <t>Victoria ;  &gt; Females ;  Median duration of insufficient hours ;</t>
  </si>
  <si>
    <t>Queensland ;  Persons ;  Underemployed part-time workers ;</t>
  </si>
  <si>
    <t>Queensland ;  Persons ;  &gt; Fewer than 4 weeks of insufficient hours ;</t>
  </si>
  <si>
    <t>Queensland ;  Persons ;  &gt; 4-12 weeks of insufficient hours ;</t>
  </si>
  <si>
    <t>Queensland ;  Persons ;  &gt; 13-51 weeks of insufficient hours ;</t>
  </si>
  <si>
    <t>Queensland ;  Persons ;  &gt; 52 weeks and over of insufficient hours ;</t>
  </si>
  <si>
    <t>Queensland ;  Persons ;  Median duration of insufficient hours ;</t>
  </si>
  <si>
    <t>Queensland ;  &gt; Males ;  Underemployed part-time workers ;</t>
  </si>
  <si>
    <t>Queensland ;  &gt; Males ;  &gt; Fewer than 4 weeks of insufficient hours ;</t>
  </si>
  <si>
    <t>Queensland ;  &gt; Males ;  &gt; 4-12 weeks of insufficient hours ;</t>
  </si>
  <si>
    <t>Queensland ;  &gt; Males ;  &gt; 13-51 weeks of insufficient hours ;</t>
  </si>
  <si>
    <t>Queensland ;  &gt; Males ;  &gt; 52 weeks and over of insufficient hours ;</t>
  </si>
  <si>
    <t>Queensland ;  &gt; Males ;  Median duration of insufficient hours ;</t>
  </si>
  <si>
    <t>Queensland ;  &gt; Females ;  Underemployed part-time workers ;</t>
  </si>
  <si>
    <t>Queensland ;  &gt; Females ;  &gt; Fewer than 4 weeks of insufficient hours ;</t>
  </si>
  <si>
    <t>Queensland ;  &gt; Females ;  &gt; 4-12 weeks of insufficient hours ;</t>
  </si>
  <si>
    <t>Queensland ;  &gt; Females ;  &gt; 13-51 weeks of insufficient hours ;</t>
  </si>
  <si>
    <t>Queensland ;  &gt; Females ;  &gt; 52 weeks and over of insufficient hours ;</t>
  </si>
  <si>
    <t>Queensland ;  &gt; Females ;  Median duration of insufficient hours ;</t>
  </si>
  <si>
    <t>South Australia ;  Persons ;  Underemployed part-time workers ;</t>
  </si>
  <si>
    <t>South Australia ;  Persons ;  &gt; Fewer than 4 weeks of insufficient hours ;</t>
  </si>
  <si>
    <t>South Australia ;  Persons ;  &gt; 4-12 weeks of insufficient hours ;</t>
  </si>
  <si>
    <t>South Australia ;  Persons ;  &gt; 13-51 weeks of insufficient hours ;</t>
  </si>
  <si>
    <t>South Australia ;  Persons ;  &gt; 52 weeks and over of insufficient hours ;</t>
  </si>
  <si>
    <t>South Australia ;  Persons ;  Median duration of insufficient hours ;</t>
  </si>
  <si>
    <t>South Australia ;  &gt; Males ;  Underemployed part-time workers ;</t>
  </si>
  <si>
    <t>South Australia ;  &gt; Males ;  &gt; Fewer than 4 weeks of insufficient hours ;</t>
  </si>
  <si>
    <t>South Australia ;  &gt; Males ;  &gt; 4-12 weeks of insufficient hours ;</t>
  </si>
  <si>
    <t>South Australia ;  &gt; Males ;  &gt; 13-51 weeks of insufficient hours ;</t>
  </si>
  <si>
    <t>South Australia ;  &gt; Males ;  &gt; 52 weeks and over of insufficient hours ;</t>
  </si>
  <si>
    <t>South Australia ;  &gt; Males ;  Median duration of insufficient hours ;</t>
  </si>
  <si>
    <t>South Australia ;  &gt; Females ;  Underemployed part-time workers ;</t>
  </si>
  <si>
    <t>South Australia ;  &gt; Females ;  &gt; Fewer than 4 weeks of insufficient hours ;</t>
  </si>
  <si>
    <t>South Australia ;  &gt; Females ;  &gt; 4-12 weeks of insufficient hours ;</t>
  </si>
  <si>
    <t>South Australia ;  &gt; Females ;  &gt; 13-51 weeks of insufficient hours ;</t>
  </si>
  <si>
    <t>South Australia ;  &gt; Females ;  &gt; 52 weeks and over of insufficient hours ;</t>
  </si>
  <si>
    <t>South Australia ;  &gt; Females ;  Median duration of insufficient hours ;</t>
  </si>
  <si>
    <t>Western Australia ;  Persons ;  Underemployed part-time workers ;</t>
  </si>
  <si>
    <t>Western Australia ;  Persons ;  &gt; Fewer than 4 weeks of insufficient hours ;</t>
  </si>
  <si>
    <t>Western Australia ;  Persons ;  &gt; 4-12 weeks of insufficient hours ;</t>
  </si>
  <si>
    <t>Western Australia ;  Persons ;  &gt; 13-51 weeks of insufficient hours ;</t>
  </si>
  <si>
    <t>Western Australia ;  Persons ;  &gt; 52 weeks and over of insufficient hours ;</t>
  </si>
  <si>
    <t>Western Australia ;  Persons ;  Median duration of insufficient hours ;</t>
  </si>
  <si>
    <t>Western Australia ;  &gt; Males ;  Underemployed part-time workers ;</t>
  </si>
  <si>
    <t>Western Australia ;  &gt; Males ;  &gt; Fewer than 4 weeks of insufficient hours ;</t>
  </si>
  <si>
    <t>Western Australia ;  &gt; Males ;  &gt; 4-12 weeks of insufficient hours ;</t>
  </si>
  <si>
    <t>Western Australia ;  &gt; Males ;  &gt; 13-51 weeks of insufficient hours ;</t>
  </si>
  <si>
    <t>Western Australia ;  &gt; Males ;  &gt; 52 weeks and over of insufficient hours ;</t>
  </si>
  <si>
    <t>Western Australia ;  &gt; Males ;  Median duration of insufficient hours ;</t>
  </si>
  <si>
    <t>Western Australia ;  &gt; Females ;  Underemployed part-time workers ;</t>
  </si>
  <si>
    <t>Western Australia ;  &gt; Females ;  &gt; Fewer than 4 weeks of insufficient hours ;</t>
  </si>
  <si>
    <t>Western Australia ;  &gt; Females ;  &gt; 4-12 weeks of insufficient hours ;</t>
  </si>
  <si>
    <t>Western Australia ;  &gt; Females ;  &gt; 13-51 weeks of insufficient hours ;</t>
  </si>
  <si>
    <t>Western Australia ;  &gt; Females ;  &gt; 52 weeks and over of insufficient hours ;</t>
  </si>
  <si>
    <t>Western Australia ;  &gt; Females ;  Median duration of insufficient hours ;</t>
  </si>
  <si>
    <t>Tasmania ;  Persons ;  Underemployed part-time workers ;</t>
  </si>
  <si>
    <t>Tasmania ;  Persons ;  &gt; Fewer than 4 weeks of insufficient hours ;</t>
  </si>
  <si>
    <t>Tasmania ;  Persons ;  &gt; 4-12 weeks of insufficient hours ;</t>
  </si>
  <si>
    <t>Tasmania ;  Persons ;  &gt; 13-51 weeks of insufficient hours ;</t>
  </si>
  <si>
    <t>Tasmania ;  Persons ;  &gt; 52 weeks and over of insufficient hours ;</t>
  </si>
  <si>
    <t>Tasmania ;  Persons ;  Median duration of insufficient hours ;</t>
  </si>
  <si>
    <t>Tasmania ;  &gt; Males ;  Underemployed part-time workers ;</t>
  </si>
  <si>
    <t>Tasmania ;  &gt; Males ;  &gt; Fewer than 4 weeks of insufficient hours ;</t>
  </si>
  <si>
    <t>Tasmania ;  &gt; Males ;  &gt; 4-12 weeks of insufficient hours ;</t>
  </si>
  <si>
    <t>Tasmania ;  &gt; Males ;  &gt; 13-51 weeks of insufficient hours ;</t>
  </si>
  <si>
    <t>Tasmania ;  &gt; Males ;  &gt; 52 weeks and over of insufficient hours ;</t>
  </si>
  <si>
    <t>Tasmania ;  &gt; Males ;  Median duration of insufficient hours ;</t>
  </si>
  <si>
    <t>Tasmania ;  &gt; Females ;  Underemployed part-time workers ;</t>
  </si>
  <si>
    <t>Tasmania ;  &gt; Females ;  &gt; Fewer than 4 weeks of insufficient hours ;</t>
  </si>
  <si>
    <t>Tasmania ;  &gt; Females ;  &gt; 4-12 weeks of insufficient hours ;</t>
  </si>
  <si>
    <t>Tasmania ;  &gt; Females ;  &gt; 13-51 weeks of insufficient hours ;</t>
  </si>
  <si>
    <t>Tasmania ;  &gt; Females ;  &gt; 52 weeks and over of insufficient hours ;</t>
  </si>
  <si>
    <t>Tasmania ;  &gt; Females ;  Median duration of insufficient hours ;</t>
  </si>
  <si>
    <t>Northern Territory ;  Persons ;  Underemployed part-time workers ;</t>
  </si>
  <si>
    <t>Northern Territory ;  Persons ;  &gt; Fewer than 4 weeks of insufficient hours ;</t>
  </si>
  <si>
    <t>Northern Territory ;  Persons ;  &gt; 4-12 weeks of insufficient hours ;</t>
  </si>
  <si>
    <t>Northern Territory ;  Persons ;  &gt; 13-51 weeks of insufficient hours ;</t>
  </si>
  <si>
    <t>Northern Territory ;  Persons ;  &gt; 52 weeks and over of insufficient hours ;</t>
  </si>
  <si>
    <t>Northern Territory ;  Persons ;  Median duration of insufficient hours ;</t>
  </si>
  <si>
    <t>Northern Territory ;  &gt; Males ;  Underemployed part-time workers ;</t>
  </si>
  <si>
    <t>Northern Territory ;  &gt; Males ;  &gt; Fewer than 4 weeks of insufficient hours ;</t>
  </si>
  <si>
    <t>Northern Territory ;  &gt; Males ;  &gt; 4-12 weeks of insufficient hours ;</t>
  </si>
  <si>
    <t>Northern Territory ;  &gt; Males ;  &gt; 13-51 weeks of insufficient hours ;</t>
  </si>
  <si>
    <t>Northern Territory ;  &gt; Males ;  &gt; 52 weeks and over of insufficient hours ;</t>
  </si>
  <si>
    <t>Northern Territory ;  &gt; Males ;  Median duration of insufficient hours ;</t>
  </si>
  <si>
    <t>Northern Territory ;  &gt; Females ;  Underemployed part-time workers ;</t>
  </si>
  <si>
    <t>Northern Territory ;  &gt; Females ;  &gt; Fewer than 4 weeks of insufficient hours ;</t>
  </si>
  <si>
    <t>Northern Territory ;  &gt; Females ;  &gt; 4-12 weeks of insufficient hours ;</t>
  </si>
  <si>
    <t>Northern Territory ;  &gt; Females ;  &gt; 13-51 weeks of insufficient hours ;</t>
  </si>
  <si>
    <t>Northern Territory ;  &gt; Females ;  &gt; 52 weeks and over of insufficient hours ;</t>
  </si>
  <si>
    <t>Northern Territory ;  &gt; Females ;  Median duration of insufficient hours ;</t>
  </si>
  <si>
    <t>Australian Capital Territory ;  Persons ;  Underemployed part-time workers ;</t>
  </si>
  <si>
    <t>Australian Capital Territory ;  Persons ;  &gt; Fewer than 4 weeks of insufficient hours ;</t>
  </si>
  <si>
    <t>Australian Capital Territory ;  Persons ;  &gt; 4-12 weeks of insufficient hours ;</t>
  </si>
  <si>
    <t>Australian Capital Territory ;  Persons ;  &gt; 13-51 weeks of insufficient hours ;</t>
  </si>
  <si>
    <t>Australian Capital Territory ;  Persons ;  &gt; 52 weeks and over of insufficient hours ;</t>
  </si>
  <si>
    <t>Australian Capital Territory ;  Persons ;  Median duration of insufficient hours ;</t>
  </si>
  <si>
    <t>Australian Capital Territory ;  &gt; Males ;  Underemployed part-time workers ;</t>
  </si>
  <si>
    <t>Australian Capital Territory ;  &gt; Males ;  &gt; Fewer than 4 weeks of insufficient hours ;</t>
  </si>
  <si>
    <t>Australian Capital Territory ;  &gt; Males ;  &gt; 4-12 weeks of insufficient hours ;</t>
  </si>
  <si>
    <t>Australian Capital Territory ;  &gt; Males ;  &gt; 13-51 weeks of insufficient hours ;</t>
  </si>
  <si>
    <t>Australian Capital Territory ;  &gt; Males ;  &gt; 52 weeks and over of insufficient hours ;</t>
  </si>
  <si>
    <t>Australian Capital Territory ;  &gt; Males ;  Median duration of insufficient hours ;</t>
  </si>
  <si>
    <t>Australian Capital Territory ;  &gt; Females ;  Underemployed part-time workers ;</t>
  </si>
  <si>
    <t>Australian Capital Territory ;  &gt; Females ;  &gt; Fewer than 4 weeks of insufficient hours ;</t>
  </si>
  <si>
    <t>Australian Capital Territory ;  &gt; Females ;  &gt; 4-12 weeks of insufficient hours ;</t>
  </si>
  <si>
    <t>Australian Capital Territory ;  &gt; Females ;  &gt; 13-51 weeks of insufficient hours ;</t>
  </si>
  <si>
    <t>Australian Capital Territory ;  &gt; Females ;  &gt; 52 weeks and over of insufficient hours ;</t>
  </si>
  <si>
    <t>Australian Capital Territory ;  &gt; Females ;  Median duration of insufficient hours ;</t>
  </si>
  <si>
    <t>Aged 15–24 years ;  Persons ;  Underemployed part-time workers ;</t>
  </si>
  <si>
    <t>Aged 15–24 years ;  Persons ;  &gt; Fewer than 4 weeks of insufficient hours ;</t>
  </si>
  <si>
    <t>Aged 15–24 years ;  Persons ;  &gt; 4-12 weeks of insufficient hours ;</t>
  </si>
  <si>
    <t>Aged 15–24 years ;  Persons ;  &gt; 13-51 weeks of insufficient hours ;</t>
  </si>
  <si>
    <t>Aged 15–24 years ;  Persons ;  &gt; 52 weeks and over of insufficient hours ;</t>
  </si>
  <si>
    <t>Aged 15–24 years ;  Persons ;  Median duration of insufficient hours ;</t>
  </si>
  <si>
    <t>Aged 15–24 years ;  &gt; Males ;  Underemployed part-time workers ;</t>
  </si>
  <si>
    <t>Aged 15–24 years ;  &gt; Males ;  &gt; Fewer than 4 weeks of insufficient hours ;</t>
  </si>
  <si>
    <t>Aged 15–24 years ;  &gt; Males ;  &gt; 4-12 weeks of insufficient hours ;</t>
  </si>
  <si>
    <t>Aged 15–24 years ;  &gt; Males ;  &gt; 13-51 weeks of insufficient hours ;</t>
  </si>
  <si>
    <t>Aged 15–24 years ;  &gt; Males ;  &gt; 52 weeks and over of insufficient hours ;</t>
  </si>
  <si>
    <t>Aged 15–24 years ;  &gt; Males ;  Median duration of insufficient hours ;</t>
  </si>
  <si>
    <t>Aged 15–24 years ;  &gt; Females ;  Underemployed part-time workers ;</t>
  </si>
  <si>
    <t>Aged 15–24 years ;  &gt; Females ;  &gt; Fewer than 4 weeks of insufficient hours ;</t>
  </si>
  <si>
    <t>Aged 15–24 years ;  &gt; Females ;  &gt; 4-12 weeks of insufficient hours ;</t>
  </si>
  <si>
    <t>Aged 15–24 years ;  &gt; Females ;  &gt; 13-51 weeks of insufficient hours ;</t>
  </si>
  <si>
    <t>Aged 15–24 years ;  &gt; Females ;  &gt; 52 weeks and over of insufficient hours ;</t>
  </si>
  <si>
    <t>Aged 15–24 years ;  &gt; Females ;  Median duration of insufficient hours ;</t>
  </si>
  <si>
    <t>Aged 25–34 years ;  Persons ;  Underemployed part-time workers ;</t>
  </si>
  <si>
    <t>Aged 25–34 years ;  Persons ;  &gt; Fewer than 4 weeks of insufficient hours ;</t>
  </si>
  <si>
    <t>Aged 25–34 years ;  Persons ;  &gt; 4-12 weeks of insufficient hours ;</t>
  </si>
  <si>
    <t>Aged 25–34 years ;  Persons ;  &gt; 13-51 weeks of insufficient hours ;</t>
  </si>
  <si>
    <t>Aged 25–34 years ;  Persons ;  &gt; 52 weeks and over of insufficient hours ;</t>
  </si>
  <si>
    <t>Aged 25–34 years ;  Persons ;  Median duration of insufficient hours ;</t>
  </si>
  <si>
    <t>Aged 25–34 years ;  &gt; Males ;  Underemployed part-time workers ;</t>
  </si>
  <si>
    <t>Aged 25–34 years ;  &gt; Males ;  &gt; Fewer than 4 weeks of insufficient hours ;</t>
  </si>
  <si>
    <t>Aged 25–34 years ;  &gt; Males ;  &gt; 4-12 weeks of insufficient hours ;</t>
  </si>
  <si>
    <t>Aged 25–34 years ;  &gt; Males ;  &gt; 13-51 weeks of insufficient hours ;</t>
  </si>
  <si>
    <t>Aged 25–34 years ;  &gt; Males ;  &gt; 52 weeks and over of insufficient hours ;</t>
  </si>
  <si>
    <t>Aged 25–34 years ;  &gt; Males ;  Median duration of insufficient hours ;</t>
  </si>
  <si>
    <t>Aged 25–34 years ;  &gt; Females ;  Underemployed part-time workers ;</t>
  </si>
  <si>
    <t>Aged 25–34 years ;  &gt; Females ;  &gt; Fewer than 4 weeks of insufficient hours ;</t>
  </si>
  <si>
    <t>Aged 25–34 years ;  &gt; Females ;  &gt; 4-12 weeks of insufficient hours ;</t>
  </si>
  <si>
    <t>Aged 25–34 years ;  &gt; Females ;  &gt; 13-51 weeks of insufficient hours ;</t>
  </si>
  <si>
    <t>Aged 25–34 years ;  &gt; Females ;  &gt; 52 weeks and over of insufficient hours ;</t>
  </si>
  <si>
    <t>Aged 25–34 years ;  &gt; Females ;  Median duration of insufficient hours ;</t>
  </si>
  <si>
    <t>Aged 35–44 years ;  Persons ;  Underemployed part-time workers ;</t>
  </si>
  <si>
    <t>Aged 35–44 years ;  Persons ;  &gt; Fewer than 4 weeks of insufficient hours ;</t>
  </si>
  <si>
    <t>Aged 35–44 years ;  Persons ;  &gt; 4-12 weeks of insufficient hours ;</t>
  </si>
  <si>
    <t>Aged 35–44 years ;  Persons ;  &gt; 13-51 weeks of insufficient hours ;</t>
  </si>
  <si>
    <t>Aged 35–44 years ;  Persons ;  &gt; 52 weeks and over of insufficient hours ;</t>
  </si>
  <si>
    <t>Aged 35–44 years ;  Persons ;  Median duration of insufficient hours ;</t>
  </si>
  <si>
    <t>Aged 35–44 years ;  &gt; Males ;  Underemployed part-time workers ;</t>
  </si>
  <si>
    <t>Aged 35–44 years ;  &gt; Males ;  &gt; Fewer than 4 weeks of insufficient hours ;</t>
  </si>
  <si>
    <t>Aged 35–44 years ;  &gt; Males ;  &gt; 4-12 weeks of insufficient hours ;</t>
  </si>
  <si>
    <t>Aged 35–44 years ;  &gt; Males ;  &gt; 13-51 weeks of insufficient hours ;</t>
  </si>
  <si>
    <t>Aged 35–44 years ;  &gt; Males ;  &gt; 52 weeks and over of insufficient hours ;</t>
  </si>
  <si>
    <t>Aged 35–44 years ;  &gt; Males ;  Median duration of insufficient hours ;</t>
  </si>
  <si>
    <t>Aged 35–44 years ;  &gt; Females ;  Underemployed part-time workers ;</t>
  </si>
  <si>
    <t>Aged 35–44 years ;  &gt; Females ;  &gt; Fewer than 4 weeks of insufficient hours ;</t>
  </si>
  <si>
    <t>Aged 35–44 years ;  &gt; Females ;  &gt; 4-12 weeks of insufficient hours ;</t>
  </si>
  <si>
    <t>Aged 35–44 years ;  &gt; Females ;  &gt; 13-51 weeks of insufficient hours ;</t>
  </si>
  <si>
    <t>Aged 35–44 years ;  &gt; Females ;  &gt; 52 weeks and over of insufficient hours ;</t>
  </si>
  <si>
    <t>Aged 35–44 years ;  &gt; Females ;  Median duration of insufficient hours ;</t>
  </si>
  <si>
    <t>Aged 45–54 years ;  Persons ;  Underemployed part-time workers ;</t>
  </si>
  <si>
    <t>Aged 45–54 years ;  Persons ;  &gt; Fewer than 4 weeks of insufficient hours ;</t>
  </si>
  <si>
    <t>Aged 45–54 years ;  Persons ;  &gt; 4-12 weeks of insufficient hours ;</t>
  </si>
  <si>
    <t>Aged 45–54 years ;  Persons ;  &gt; 13-51 weeks of insufficient hours ;</t>
  </si>
  <si>
    <t>Aged 45–54 years ;  Persons ;  &gt; 52 weeks and over of insufficient hours ;</t>
  </si>
  <si>
    <t>Aged 45–54 years ;  Persons ;  Median duration of insufficient hours ;</t>
  </si>
  <si>
    <t>Aged 45–54 years ;  &gt; Males ;  Underemployed part-time workers ;</t>
  </si>
  <si>
    <t>Aged 45–54 years ;  &gt; Males ;  &gt; Fewer than 4 weeks of insufficient hours ;</t>
  </si>
  <si>
    <t>Aged 45–54 years ;  &gt; Males ;  &gt; 4-12 weeks of insufficient hours ;</t>
  </si>
  <si>
    <t>Aged 45–54 years ;  &gt; Males ;  &gt; 13-51 weeks of insufficient hours ;</t>
  </si>
  <si>
    <t>Aged 45–54 years ;  &gt; Males ;  &gt; 52 weeks and over of insufficient hours ;</t>
  </si>
  <si>
    <t>Aged 45–54 years ;  &gt; Males ;  Median duration of insufficient hours ;</t>
  </si>
  <si>
    <t>Aged 45–54 years ;  &gt; Females ;  Underemployed part-time workers ;</t>
  </si>
  <si>
    <t>Aged 45–54 years ;  &gt; Females ;  &gt; Fewer than 4 weeks of insufficient hours ;</t>
  </si>
  <si>
    <t>Aged 45–54 years ;  &gt; Females ;  &gt; 4-12 weeks of insufficient hours ;</t>
  </si>
  <si>
    <t>Aged 45–54 years ;  &gt; Females ;  &gt; 13-51 weeks of insufficient hours ;</t>
  </si>
  <si>
    <t>Aged 45–54 years ;  &gt; Females ;  &gt; 52 weeks and over of insufficient hours ;</t>
  </si>
  <si>
    <t>Aged 45–54 years ;  &gt; Females ;  Median duration of insufficient hours ;</t>
  </si>
  <si>
    <t>Aged 55–64 years ;  Persons ;  Underemployed part-time workers ;</t>
  </si>
  <si>
    <t>Aged 55–64 years ;  Persons ;  &gt; Fewer than 4 weeks of insufficient hours ;</t>
  </si>
  <si>
    <t>Aged 55–64 years ;  Persons ;  &gt; 4-12 weeks of insufficient hours ;</t>
  </si>
  <si>
    <t>Aged 55–64 years ;  Persons ;  &gt; 13-51 weeks of insufficient hours ;</t>
  </si>
  <si>
    <t>Aged 55–64 years ;  Persons ;  &gt; 52 weeks and over of insufficient hours ;</t>
  </si>
  <si>
    <t>Aged 55–64 years ;  Persons ;  Median duration of insufficient hours ;</t>
  </si>
  <si>
    <t>Aged 55–64 years ;  &gt; Males ;  Underemployed part-time workers ;</t>
  </si>
  <si>
    <t>Aged 55–64 years ;  &gt; Males ;  &gt; Fewer than 4 weeks of insufficient hours ;</t>
  </si>
  <si>
    <t>Aged 55–64 years ;  &gt; Males ;  &gt; 4-12 weeks of insufficient hours ;</t>
  </si>
  <si>
    <t>Aged 55–64 years ;  &gt; Males ;  &gt; 13-51 weeks of insufficient hours ;</t>
  </si>
  <si>
    <t>Aged 55–64 years ;  &gt; Males ;  &gt; 52 weeks and over of insufficient hours ;</t>
  </si>
  <si>
    <t>Aged 55–64 years ;  &gt; Males ;  Median duration of insufficient hours ;</t>
  </si>
  <si>
    <t>Aged 55–64 years ;  &gt; Females ;  Underemployed part-time workers ;</t>
  </si>
  <si>
    <t>Aged 55–64 years ;  &gt; Females ;  &gt; Fewer than 4 weeks of insufficient hours ;</t>
  </si>
  <si>
    <t>Aged 55–64 years ;  &gt; Females ;  &gt; 4-12 weeks of insufficient hours ;</t>
  </si>
  <si>
    <t>Aged 55–64 years ;  &gt; Females ;  &gt; 13-51 weeks of insufficient hours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</si>
  <si>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</si>
  <si>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</si>
  <si>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</si>
  <si>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</si>
  <si>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</si>
  <si>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</si>
  <si>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</si>
  <si>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</si>
  <si>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</si>
  <si>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</si>
  <si>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</si>
  <si>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</si>
  <si>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A124807616C</t>
  </si>
  <si>
    <t>A124808672R</t>
  </si>
  <si>
    <t>A124806560K</t>
  </si>
  <si>
    <t>A124809728J</t>
  </si>
  <si>
    <t>A124810784X</t>
  </si>
  <si>
    <t>Weeks</t>
  </si>
  <si>
    <t>A124807617F</t>
  </si>
  <si>
    <t>A124808320K</t>
  </si>
  <si>
    <t>A124809376R</t>
  </si>
  <si>
    <t>A124807264K</t>
  </si>
  <si>
    <t>A124810432V</t>
  </si>
  <si>
    <t>A124811488X</t>
  </si>
  <si>
    <t>A124808321L</t>
  </si>
  <si>
    <t>A124808472W</t>
  </si>
  <si>
    <t>A124809528R</t>
  </si>
  <si>
    <t>A124807416K</t>
  </si>
  <si>
    <t>A124810584F</t>
  </si>
  <si>
    <t>A124811640F</t>
  </si>
  <si>
    <t>A124808473X</t>
  </si>
  <si>
    <t>A124808368W</t>
  </si>
  <si>
    <t>A124809424W</t>
  </si>
  <si>
    <t>A124807312T</t>
  </si>
  <si>
    <t>A124810480L</t>
  </si>
  <si>
    <t>A124811536F</t>
  </si>
  <si>
    <t>A124808369X</t>
  </si>
  <si>
    <t>A124808024T</t>
  </si>
  <si>
    <t>A124809080C</t>
  </si>
  <si>
    <t>A124806968R</t>
  </si>
  <si>
    <t>A124810136A</t>
  </si>
  <si>
    <t>A124811192L</t>
  </si>
  <si>
    <t>A124808025V</t>
  </si>
  <si>
    <t>A124808328C</t>
  </si>
  <si>
    <t>A124809384R</t>
  </si>
  <si>
    <t>A124807272K</t>
  </si>
  <si>
    <t>A124810440V</t>
  </si>
  <si>
    <t>A124811496X</t>
  </si>
  <si>
    <t>A124808329F</t>
  </si>
  <si>
    <t>A124808096C</t>
  </si>
  <si>
    <t>A124809152C</t>
  </si>
  <si>
    <t>A124807040X</t>
  </si>
  <si>
    <t>A124810208A</t>
  </si>
  <si>
    <t>A124811264L</t>
  </si>
  <si>
    <t>A124808097F</t>
  </si>
  <si>
    <t>A124807744W</t>
  </si>
  <si>
    <t>A124808800W</t>
  </si>
  <si>
    <t>A124806688W</t>
  </si>
  <si>
    <t>A124809856A</t>
  </si>
  <si>
    <t>A124810912F</t>
  </si>
  <si>
    <t>A124807745X</t>
  </si>
  <si>
    <t>A124807688R</t>
  </si>
  <si>
    <t>A124808744R</t>
  </si>
  <si>
    <t>A124806632K</t>
  </si>
  <si>
    <t>A124809800R</t>
  </si>
  <si>
    <t>A124810856X</t>
  </si>
  <si>
    <t>A124807689T</t>
  </si>
  <si>
    <t>A124808376W</t>
  </si>
  <si>
    <t>A124809432W</t>
  </si>
  <si>
    <t>A124807320T</t>
  </si>
  <si>
    <t>A124810488F</t>
  </si>
  <si>
    <t>A124811544F</t>
  </si>
  <si>
    <t>A124808377X</t>
  </si>
  <si>
    <t>A124808176C</t>
  </si>
  <si>
    <t>A124809232C</t>
  </si>
  <si>
    <t>A124807120X</t>
  </si>
  <si>
    <t>A124810288L</t>
  </si>
  <si>
    <t>A124811344L</t>
  </si>
  <si>
    <t>A124808177F</t>
  </si>
  <si>
    <t>A124808056K</t>
  </si>
  <si>
    <t>A124809112K</t>
  </si>
  <si>
    <t>A124807000F</t>
  </si>
  <si>
    <t>A124810168V</t>
  </si>
  <si>
    <t>A124811224V</t>
  </si>
  <si>
    <t>A124808057L</t>
  </si>
  <si>
    <t>A124808384W</t>
  </si>
  <si>
    <t>A124809440W</t>
  </si>
  <si>
    <t>A124807328K</t>
  </si>
  <si>
    <t>A124810496F</t>
  </si>
  <si>
    <t>A124811552F</t>
  </si>
  <si>
    <t>A124808385X</t>
  </si>
  <si>
    <t>A124808184C</t>
  </si>
  <si>
    <t>A124809240C</t>
  </si>
  <si>
    <t>A124807128T</t>
  </si>
  <si>
    <t>A124810296L</t>
  </si>
  <si>
    <t>A124811352L</t>
  </si>
  <si>
    <t>A124808185F</t>
  </si>
  <si>
    <t>A124807904W</t>
  </si>
  <si>
    <t>A124808960J</t>
  </si>
  <si>
    <t>A124806848W</t>
  </si>
  <si>
    <t>A124810016J</t>
  </si>
  <si>
    <t>A124811072V</t>
  </si>
  <si>
    <t>A124807905X</t>
  </si>
  <si>
    <t>A124808104T</t>
  </si>
  <si>
    <t>A124809160C</t>
  </si>
  <si>
    <t>A124807048T</t>
  </si>
  <si>
    <t>A124810216A</t>
  </si>
  <si>
    <t>A124811272L</t>
  </si>
  <si>
    <t>A124808105V</t>
  </si>
  <si>
    <t>A124807856R</t>
  </si>
  <si>
    <t>A124808912R</t>
  </si>
  <si>
    <t>A124806800K</t>
  </si>
  <si>
    <t>A124809968V</t>
  </si>
  <si>
    <t>A124811024A</t>
  </si>
  <si>
    <t>A124807857T</t>
  </si>
  <si>
    <t>A124808064K</t>
  </si>
  <si>
    <t>A124809120K</t>
  </si>
  <si>
    <t>A124807008X</t>
  </si>
  <si>
    <t>A124810176V</t>
  </si>
  <si>
    <t>A124811232V</t>
  </si>
  <si>
    <t>A124808065L</t>
  </si>
  <si>
    <t>A124808112T</t>
  </si>
  <si>
    <t>A124809168W</t>
  </si>
  <si>
    <t>A124807056T</t>
  </si>
  <si>
    <t>A124810224A</t>
  </si>
  <si>
    <t>A124811280L</t>
  </si>
  <si>
    <t>A124808113V</t>
  </si>
  <si>
    <t>A124807624C</t>
  </si>
  <si>
    <t>A124808680R</t>
  </si>
  <si>
    <t>A124806568C</t>
  </si>
  <si>
    <t>A124809736J</t>
  </si>
  <si>
    <t>A124810792X</t>
  </si>
  <si>
    <t>A124807625F</t>
  </si>
  <si>
    <t>A124808072K</t>
  </si>
  <si>
    <t>A124809128C</t>
  </si>
  <si>
    <t>A124807016X</t>
  </si>
  <si>
    <t>A124810184V</t>
  </si>
  <si>
    <t>A124811240V</t>
  </si>
  <si>
    <t>A124808073L</t>
  </si>
  <si>
    <t>A124808256C</t>
  </si>
  <si>
    <t>A124809312C</t>
  </si>
  <si>
    <t>A124807200X</t>
  </si>
  <si>
    <t>A124810368L</t>
  </si>
  <si>
    <t>A124811424L</t>
  </si>
  <si>
    <t>A124808257F</t>
  </si>
  <si>
    <t>A124808512C</t>
  </si>
  <si>
    <t>A124809568J</t>
  </si>
  <si>
    <t>A124807456C</t>
  </si>
  <si>
    <t>A124810624L</t>
  </si>
  <si>
    <t>A124811680X</t>
  </si>
  <si>
    <t>A124808513F</t>
  </si>
  <si>
    <t>A124807784R</t>
  </si>
  <si>
    <t>A124808840R</t>
  </si>
  <si>
    <t>A124806728C</t>
  </si>
  <si>
    <t>A124809896V</t>
  </si>
  <si>
    <t>A124810952X</t>
  </si>
  <si>
    <t>A124807785T</t>
  </si>
  <si>
    <t>A124807968J</t>
  </si>
  <si>
    <t>A124809024K</t>
  </si>
  <si>
    <t>A124806912C</t>
  </si>
  <si>
    <t>A124810080A</t>
  </si>
  <si>
    <t>A124811136V</t>
  </si>
  <si>
    <t>A124807969K</t>
  </si>
  <si>
    <t>A124808032T</t>
  </si>
  <si>
    <t>A124809088W</t>
  </si>
  <si>
    <t>A124806976R</t>
  </si>
  <si>
    <t>A124810144A</t>
  </si>
  <si>
    <t>A124811200A</t>
  </si>
  <si>
    <t>A124808033V</t>
  </si>
  <si>
    <t>A124808448W</t>
  </si>
  <si>
    <t>A124809504W</t>
  </si>
  <si>
    <t>A124807392C</t>
  </si>
  <si>
    <t>A124810560L</t>
  </si>
  <si>
    <t>A124811616F</t>
  </si>
  <si>
    <t>A124808449X</t>
  </si>
  <si>
    <t>A124808392W</t>
  </si>
  <si>
    <t>A124809448R</t>
  </si>
  <si>
    <t>A124807336K</t>
  </si>
  <si>
    <t>A124810504V</t>
  </si>
  <si>
    <t>A124811560F</t>
  </si>
  <si>
    <t>A124808393X</t>
  </si>
  <si>
    <t>A124808296W</t>
  </si>
  <si>
    <t>A124809352W</t>
  </si>
  <si>
    <t>A124807240T</t>
  </si>
  <si>
    <t>A124810408V</t>
  </si>
  <si>
    <t>A124811464F</t>
  </si>
  <si>
    <t>A124808297X</t>
  </si>
  <si>
    <t>A124807912W</t>
  </si>
  <si>
    <t>A124808968A</t>
  </si>
  <si>
    <t>A124806856W</t>
  </si>
  <si>
    <t>A124810024J</t>
  </si>
  <si>
    <t>A124811080V</t>
  </si>
  <si>
    <t>A124807913X</t>
  </si>
  <si>
    <t>A124808264C</t>
  </si>
  <si>
    <t>A124809320C</t>
  </si>
  <si>
    <t>A124807208T</t>
  </si>
  <si>
    <t>A124810376L</t>
  </si>
  <si>
    <t>A124811432L</t>
  </si>
  <si>
    <t>A124808265F</t>
  </si>
  <si>
    <t>A124808520C</t>
  </si>
  <si>
    <t>A124809576J</t>
  </si>
  <si>
    <t>A124807464C</t>
  </si>
  <si>
    <t>A124810632L</t>
  </si>
  <si>
    <t>A124811688T</t>
  </si>
  <si>
    <t>A124808521F</t>
  </si>
  <si>
    <t>A124807792R</t>
  </si>
  <si>
    <t>A124808848J</t>
  </si>
  <si>
    <t>A124806736C</t>
  </si>
  <si>
    <t>A124809904J</t>
  </si>
  <si>
    <t>A124810960X</t>
  </si>
  <si>
    <t>A124807793T</t>
  </si>
  <si>
    <t>A124808480W</t>
  </si>
  <si>
    <t>A124809536R</t>
  </si>
  <si>
    <t>A124807424K</t>
  </si>
  <si>
    <t>A124810592F</t>
  </si>
  <si>
    <t>A124811648X</t>
  </si>
  <si>
    <t>A124808481X</t>
  </si>
  <si>
    <t>A124807632C</t>
  </si>
  <si>
    <t>A124808688J</t>
  </si>
  <si>
    <t>A124806576C</t>
  </si>
  <si>
    <t>A124809744J</t>
  </si>
  <si>
    <t>A124810800L</t>
  </si>
  <si>
    <t>A124807633F</t>
  </si>
  <si>
    <t>A124807920W</t>
  </si>
  <si>
    <t>A124808976A</t>
  </si>
  <si>
    <t>A124806864W</t>
  </si>
  <si>
    <t>A124810032J</t>
  </si>
  <si>
    <t>A124811088L</t>
  </si>
  <si>
    <t>A124807921X</t>
  </si>
  <si>
    <t>A124807976J</t>
  </si>
  <si>
    <t>A124809032K</t>
  </si>
  <si>
    <t>A124806920C</t>
  </si>
  <si>
    <t>A124810088V</t>
  </si>
  <si>
    <t>A124811144V</t>
  </si>
  <si>
    <t>A124807977K</t>
  </si>
  <si>
    <t>A124807864R</t>
  </si>
  <si>
    <t>A124808920R</t>
  </si>
  <si>
    <t>A124806808C</t>
  </si>
  <si>
    <t>A124809976V</t>
  </si>
  <si>
    <t>A124811032A</t>
  </si>
  <si>
    <t>A124807865T</t>
  </si>
  <si>
    <t>A124808456W</t>
  </si>
  <si>
    <t>A124809512W</t>
  </si>
  <si>
    <t>A124807400T</t>
  </si>
  <si>
    <t>A124810568F</t>
  </si>
  <si>
    <t>A124811624F</t>
  </si>
  <si>
    <t>A124808457X</t>
  </si>
  <si>
    <t>A124807576W</t>
  </si>
  <si>
    <t>A124808632W</t>
  </si>
  <si>
    <t>A124806520T</t>
  </si>
  <si>
    <t>A124809688A</t>
  </si>
  <si>
    <t>A124810744F</t>
  </si>
  <si>
    <t>A124807577X</t>
  </si>
  <si>
    <t>A124808192C</t>
  </si>
  <si>
    <t>A124809248W</t>
  </si>
  <si>
    <t>A124807136T</t>
  </si>
  <si>
    <t>A124810304A</t>
  </si>
  <si>
    <t>A124811360L</t>
  </si>
  <si>
    <t>A124808193F</t>
  </si>
  <si>
    <t>A124807928R</t>
  </si>
  <si>
    <t>A124808984A</t>
  </si>
  <si>
    <t>A124806872W</t>
  </si>
  <si>
    <t>A124810040J</t>
  </si>
  <si>
    <t>Aged 55–64 years ;  &gt; Females ;  &gt; 52 weeks and over of insufficient hours ;</t>
  </si>
  <si>
    <t>Aged 55–64 years ;  &gt; Females ;  Median duration of insufficient hours ;</t>
  </si>
  <si>
    <t>Aged 65 years and over ;  Persons ;  Underemployed part-time workers ;</t>
  </si>
  <si>
    <t>Aged 65 years and over ;  Persons ;  &gt; Fewer than 4 weeks of insufficient hours ;</t>
  </si>
  <si>
    <t>Aged 65 years and over ;  Persons ;  &gt; 4-12 weeks of insufficient hours ;</t>
  </si>
  <si>
    <t>Aged 65 years and over ;  Persons ;  &gt; 13-51 weeks of insufficient hours ;</t>
  </si>
  <si>
    <t>Aged 65 years and over ;  Persons ;  &gt; 52 weeks and over of insufficient hours ;</t>
  </si>
  <si>
    <t>Aged 65 years and over ;  Persons ;  Median duration of insufficient hours ;</t>
  </si>
  <si>
    <t>Aged 65 years and over ;  &gt; Males ;  Underemployed part-time workers ;</t>
  </si>
  <si>
    <t>Aged 65 years and over ;  &gt; Males ;  &gt; Fewer than 4 weeks of insufficient hours ;</t>
  </si>
  <si>
    <t>Aged 65 years and over ;  &gt; Males ;  &gt; 4-12 weeks of insufficient hours ;</t>
  </si>
  <si>
    <t>Aged 65 years and over ;  &gt; Males ;  &gt; 13-51 weeks of insufficient hours ;</t>
  </si>
  <si>
    <t>Aged 65 years and over ;  &gt; Males ;  &gt; 52 weeks and over of insufficient hours ;</t>
  </si>
  <si>
    <t>Aged 65 years and over ;  &gt; Males ;  Median duration of insufficient hours ;</t>
  </si>
  <si>
    <t>Aged 65 years and over ;  &gt; Females ;  Underemployed part-time workers ;</t>
  </si>
  <si>
    <t>Aged 65 years and over ;  &gt; Females ;  &gt; Fewer than 4 weeks of insufficient hours ;</t>
  </si>
  <si>
    <t>Aged 65 years and over ;  &gt; Females ;  &gt; 4-12 weeks of insufficient hours ;</t>
  </si>
  <si>
    <t>Aged 65 years and over ;  &gt; Females ;  &gt; 13-51 weeks of insufficient hours ;</t>
  </si>
  <si>
    <t>Aged 65 years and over ;  &gt; Females ;  &gt; 52 weeks and over of insufficient hours ;</t>
  </si>
  <si>
    <t>Aged 65 years and over ;  &gt; Females ;  Median duration of insufficient hours ;</t>
  </si>
  <si>
    <t>Family member ;  Persons ;  Underemployed part-time workers ;</t>
  </si>
  <si>
    <t>Family member ;  Persons ;  &gt; Fewer than 4 weeks of insufficient hours ;</t>
  </si>
  <si>
    <t>Family member ;  Persons ;  &gt; 4-12 weeks of insufficient hours ;</t>
  </si>
  <si>
    <t>Family member ;  Persons ;  &gt; 13-51 weeks of insufficient hours ;</t>
  </si>
  <si>
    <t>Family member ;  Persons ;  &gt; 52 weeks and over of insufficient hours ;</t>
  </si>
  <si>
    <t>Family member ;  Persons ;  Median duration of insufficient hours ;</t>
  </si>
  <si>
    <t>Family member ;  &gt; Males ;  Underemployed part-time workers ;</t>
  </si>
  <si>
    <t>Family member ;  &gt; Males ;  &gt; Fewer than 4 weeks of insufficient hours ;</t>
  </si>
  <si>
    <t>Family member ;  &gt; Males ;  &gt; 4-12 weeks of insufficient hours ;</t>
  </si>
  <si>
    <t>Family member ;  &gt; Males ;  &gt; 13-51 weeks of insufficient hours ;</t>
  </si>
  <si>
    <t>Family member ;  &gt; Males ;  &gt; 52 weeks and over of insufficient hours ;</t>
  </si>
  <si>
    <t>Family member ;  &gt; Males ;  Median duration of insufficient hours ;</t>
  </si>
  <si>
    <t>Family member ;  &gt; Females ;  Underemployed part-time workers ;</t>
  </si>
  <si>
    <t>Family member ;  &gt; Females ;  &gt; Fewer than 4 weeks of insufficient hours ;</t>
  </si>
  <si>
    <t>Family member ;  &gt; Females ;  &gt; 4-12 weeks of insufficient hours ;</t>
  </si>
  <si>
    <t>Family member ;  &gt; Females ;  &gt; 13-51 weeks of insufficient hours ;</t>
  </si>
  <si>
    <t>Family member ;  &gt; Females ;  &gt; 52 weeks and over of insufficient hours ;</t>
  </si>
  <si>
    <t>Family member ;  &gt; Females ;  Median duration of insufficient hours ;</t>
  </si>
  <si>
    <t>&gt; Husband, wife or partner ;  Persons ;  Underemployed part-time workers ;</t>
  </si>
  <si>
    <t>&gt; Husband, wife or partner ;  Persons ;  &gt; Fewer than 4 weeks of insufficient hours ;</t>
  </si>
  <si>
    <t>&gt; Husband, wife or partner ;  Persons ;  &gt; 4-12 weeks of insufficient hours ;</t>
  </si>
  <si>
    <t>&gt; Husband, wife or partner ;  Persons ;  &gt; 13-51 weeks of insufficient hours ;</t>
  </si>
  <si>
    <t>&gt; Husband, wife or partner ;  Persons ;  &gt; 52 weeks and over of insufficient hours ;</t>
  </si>
  <si>
    <t>&gt; Husband, wife or partner ;  Persons ;  Median duration of insufficient hours ;</t>
  </si>
  <si>
    <t>&gt; Husband, wife or partner ;  &gt; Males ;  Underemployed part-time workers ;</t>
  </si>
  <si>
    <t>&gt; Husband, wife or partner ;  &gt; Males ;  &gt; Fewer than 4 weeks of insufficient hours ;</t>
  </si>
  <si>
    <t>&gt; Husband, wife or partner ;  &gt; Males ;  &gt; 4-12 weeks of insufficient hours ;</t>
  </si>
  <si>
    <t>&gt; Husband, wife or partner ;  &gt; Males ;  &gt; 13-51 weeks of insufficient hours ;</t>
  </si>
  <si>
    <t>&gt; Husband, wife or partner ;  &gt; Males ;  &gt; 52 weeks and over of insufficient hours ;</t>
  </si>
  <si>
    <t>&gt; Husband, wife or partner ;  &gt; Males ;  Median duration of insufficient hours ;</t>
  </si>
  <si>
    <t>&gt; Husband, wife or partner ;  &gt; Females ;  Underemployed part-time workers ;</t>
  </si>
  <si>
    <t>&gt; Husband, wife or partner ;  &gt; Females ;  &gt; Fewer than 4 weeks of insufficient hours ;</t>
  </si>
  <si>
    <t>&gt; Husband, wife or partner ;  &gt; Females ;  &gt; 4-12 weeks of insufficient hours ;</t>
  </si>
  <si>
    <t>&gt; Husband, wife or partner ;  &gt; Females ;  &gt; 13-51 weeks of insufficient hours ;</t>
  </si>
  <si>
    <t>&gt; Husband, wife or partner ;  &gt; Females ;  &gt; 52 weeks and over of insufficient hours ;</t>
  </si>
  <si>
    <t>&gt; Husband, wife or partner ;  &gt; Females ;  Median duration of insufficient hours ;</t>
  </si>
  <si>
    <t>&gt;&gt; Husband, wife or partner with dependants ;  Persons ;  Underemployed part-time workers ;</t>
  </si>
  <si>
    <t>&gt;&gt; Husband, wife or partner with dependants ;  Persons ;  &gt; Fewer than 4 weeks of insufficient hours ;</t>
  </si>
  <si>
    <t>&gt;&gt; Husband, wife or partner with dependants ;  Persons ;  &gt; 4-12 weeks of insufficient hours ;</t>
  </si>
  <si>
    <t>&gt;&gt; Husband, wife or partner with dependants ;  Persons ;  &gt; 13-51 weeks of insufficient hours ;</t>
  </si>
  <si>
    <t>&gt;&gt; Husband, wife or partner with dependants ;  Persons ;  &gt; 52 weeks and over of insufficient hours ;</t>
  </si>
  <si>
    <t>&gt;&gt; Husband, wife or partner with dependants ;  Persons ;  Median duration of insufficient hours ;</t>
  </si>
  <si>
    <t>&gt;&gt; Husband, wife or partner with dependants ;  &gt; Males ;  Underemployed part-time workers ;</t>
  </si>
  <si>
    <t>&gt;&gt; Husband, wife or partner with dependants ;  &gt; Males ;  &gt; Fewer than 4 weeks of insufficient hours ;</t>
  </si>
  <si>
    <t>&gt;&gt; Husband, wife or partner with dependants ;  &gt; Males ;  &gt; 4-12 weeks of insufficient hours ;</t>
  </si>
  <si>
    <t>&gt;&gt; Husband, wife or partner with dependants ;  &gt; Males ;  &gt; 13-51 weeks of insufficient hours ;</t>
  </si>
  <si>
    <t>&gt;&gt; Husband, wife or partner with dependants ;  &gt; Males ;  &gt; 52 weeks and over of insufficient hours ;</t>
  </si>
  <si>
    <t>&gt;&gt; Husband, wife or partner with dependants ;  &gt; Males ;  Median duration of insufficient hours ;</t>
  </si>
  <si>
    <t>&gt;&gt; Husband, wife or partner with dependants ;  &gt; Females ;  Underemployed part-time workers ;</t>
  </si>
  <si>
    <t>&gt;&gt; Husband, wife or partner with dependants ;  &gt; Females ;  &gt; Fewer than 4 weeks of insufficient hours ;</t>
  </si>
  <si>
    <t>&gt;&gt; Husband, wife or partner with dependants ;  &gt; Females ;  &gt; 4-12 weeks of insufficient hours ;</t>
  </si>
  <si>
    <t>&gt;&gt; Husband, wife or partner with dependants ;  &gt; Females ;  &gt; 13-51 weeks of insufficient hours ;</t>
  </si>
  <si>
    <t>&gt;&gt; Husband, wife or partner with dependants ;  &gt; Females ;  &gt; 52 weeks and over of insufficient hours ;</t>
  </si>
  <si>
    <t>&gt;&gt; Husband, wife or partner with dependants ;  &gt; Females ;  Median duration of insufficient hours ;</t>
  </si>
  <si>
    <t>&gt;&gt; Husband, wife or partner without dependants ;  Persons ;  Underemployed part-time workers ;</t>
  </si>
  <si>
    <t>&gt;&gt; Husband, wife or partner without dependants ;  Persons ;  &gt; Fewer than 4 weeks of insufficient hours ;</t>
  </si>
  <si>
    <t>&gt;&gt; Husband, wife or partner without dependants ;  Persons ;  &gt; 4-12 weeks of insufficient hours ;</t>
  </si>
  <si>
    <t>&gt;&gt; Husband, wife or partner without dependants ;  Persons ;  &gt; 13-51 weeks of insufficient hours ;</t>
  </si>
  <si>
    <t>&gt;&gt; Husband, wife or partner without dependants ;  Persons ;  &gt; 52 weeks and over of insufficient hours ;</t>
  </si>
  <si>
    <t>&gt;&gt; Husband, wife or partner without dependants ;  Persons ;  Median duration of insufficient hours ;</t>
  </si>
  <si>
    <t>&gt;&gt; Husband, wife or partner without dependants ;  &gt; Males ;  Underemployed part-time workers ;</t>
  </si>
  <si>
    <t>&gt;&gt; Husband, wife or partner without dependants ;  &gt; Males ;  &gt; Fewer than 4 weeks of insufficient hours ;</t>
  </si>
  <si>
    <t>&gt;&gt; Husband, wife or partner without dependants ;  &gt; Males ;  &gt; 4-12 weeks of insufficient hours ;</t>
  </si>
  <si>
    <t>&gt;&gt; Husband, wife or partner without dependants ;  &gt; Males ;  &gt; 13-51 weeks of insufficient hours ;</t>
  </si>
  <si>
    <t>&gt;&gt; Husband, wife or partner without dependants ;  &gt; Males ;  &gt; 52 weeks and over of insufficient hours ;</t>
  </si>
  <si>
    <t>&gt;&gt; Husband, wife or partner without dependants ;  &gt; Males ;  Median duration of insufficient hours ;</t>
  </si>
  <si>
    <t>&gt;&gt; Husband, wife or partner without dependants ;  &gt; Females ;  Underemployed part-time workers ;</t>
  </si>
  <si>
    <t>&gt;&gt; Husband, wife or partner without dependants ;  &gt; Females ;  &gt; Fewer than 4 weeks of insufficient hours ;</t>
  </si>
  <si>
    <t>&gt;&gt; Husband, wife or partner without dependants ;  &gt; Females ;  &gt; 4-12 weeks of insufficient hours ;</t>
  </si>
  <si>
    <t>&gt;&gt; Husband, wife or partner without dependants ;  &gt; Females ;  &gt; 13-51 weeks of insufficient hours ;</t>
  </si>
  <si>
    <t>&gt;&gt; Husband, wife or partner without dependants ;  &gt; Females ;  &gt; 52 weeks and over of insufficient hours ;</t>
  </si>
  <si>
    <t>&gt;&gt; Husband, wife or partner without dependants ;  &gt; Females ;  Median duration of insufficient hours ;</t>
  </si>
  <si>
    <t>&gt; Lone parent ;  Persons ;  Underemployed part-time workers ;</t>
  </si>
  <si>
    <t>&gt; Lone parent ;  Persons ;  &gt; Fewer than 4 weeks of insufficient hours ;</t>
  </si>
  <si>
    <t>&gt; Lone parent ;  Persons ;  &gt; 4-12 weeks of insufficient hours ;</t>
  </si>
  <si>
    <t>&gt; Lone parent ;  Persons ;  &gt; 13-51 weeks of insufficient hours ;</t>
  </si>
  <si>
    <t>&gt; Lone parent ;  Persons ;  &gt; 52 weeks and over of insufficient hours ;</t>
  </si>
  <si>
    <t>&gt; Lone parent ;  Persons ;  Median duration of insufficient hours ;</t>
  </si>
  <si>
    <t>&gt; Lone parent ;  &gt; Males ;  Underemployed part-time workers ;</t>
  </si>
  <si>
    <t>&gt; Lone parent ;  &gt; Males ;  &gt; Fewer than 4 weeks of insufficient hours ;</t>
  </si>
  <si>
    <t>&gt; Lone parent ;  &gt; Males ;  &gt; 4-12 weeks of insufficient hours ;</t>
  </si>
  <si>
    <t>&gt; Lone parent ;  &gt; Males ;  &gt; 13-51 weeks of insufficient hours ;</t>
  </si>
  <si>
    <t>&gt; Lone parent ;  &gt; Males ;  &gt; 52 weeks and over of insufficient hours ;</t>
  </si>
  <si>
    <t>&gt; Lone parent ;  &gt; Males ;  Median duration of insufficient hours ;</t>
  </si>
  <si>
    <t>&gt; Lone parent ;  &gt; Females ;  Underemployed part-time workers ;</t>
  </si>
  <si>
    <t>&gt; Lone parent ;  &gt; Females ;  &gt; Fewer than 4 weeks of insufficient hours ;</t>
  </si>
  <si>
    <t>&gt; Lone parent ;  &gt; Females ;  &gt; 4-12 weeks of insufficient hours ;</t>
  </si>
  <si>
    <t>&gt; Lone parent ;  &gt; Females ;  &gt; 13-51 weeks of insufficient hours ;</t>
  </si>
  <si>
    <t>&gt; Lone parent ;  &gt; Females ;  &gt; 52 weeks and over of insufficient hours ;</t>
  </si>
  <si>
    <t>&gt; Lone parent ;  &gt; Females ;  Median duration of insufficient hours ;</t>
  </si>
  <si>
    <t>&gt; Dependent student ;  Persons ;  Underemployed part-time workers ;</t>
  </si>
  <si>
    <t>&gt; Dependent student ;  Persons ;  &gt; Fewer than 4 weeks of insufficient hours ;</t>
  </si>
  <si>
    <t>&gt; Dependent student ;  Persons ;  &gt; 4-12 weeks of insufficient hours ;</t>
  </si>
  <si>
    <t>&gt; Dependent student ;  Persons ;  &gt; 13-51 weeks of insufficient hours ;</t>
  </si>
  <si>
    <t>&gt; Dependent student ;  Persons ;  &gt; 52 weeks and over of insufficient hours ;</t>
  </si>
  <si>
    <t>&gt; Dependent student ;  Persons ;  Median duration of insufficient hours ;</t>
  </si>
  <si>
    <t>&gt; Dependent student ;  &gt; Males ;  Underemployed part-time workers ;</t>
  </si>
  <si>
    <t>&gt; Dependent student ;  &gt; Males ;  &gt; Fewer than 4 weeks of insufficient hours ;</t>
  </si>
  <si>
    <t>&gt; Dependent student ;  &gt; Males ;  &gt; 4-12 weeks of insufficient hours ;</t>
  </si>
  <si>
    <t>&gt; Dependent student ;  &gt; Males ;  &gt; 13-51 weeks of insufficient hours ;</t>
  </si>
  <si>
    <t>&gt; Dependent student ;  &gt; Males ;  &gt; 52 weeks and over of insufficient hours ;</t>
  </si>
  <si>
    <t>&gt; Dependent student ;  &gt; Males ;  Median duration of insufficient hours ;</t>
  </si>
  <si>
    <t>&gt; Dependent student ;  &gt; Females ;  Underemployed part-time workers ;</t>
  </si>
  <si>
    <t>&gt; Dependent student ;  &gt; Females ;  &gt; Fewer than 4 weeks of insufficient hours ;</t>
  </si>
  <si>
    <t>&gt; Dependent student ;  &gt; Females ;  &gt; 4-12 weeks of insufficient hours ;</t>
  </si>
  <si>
    <t>&gt; Dependent student ;  &gt; Females ;  &gt; 13-51 weeks of insufficient hours ;</t>
  </si>
  <si>
    <t>&gt; Dependent student ;  &gt; Females ;  &gt; 52 weeks and over of insufficient hours ;</t>
  </si>
  <si>
    <t>&gt; Dependent student ;  &gt; Females ;  Median duration of insufficient hours ;</t>
  </si>
  <si>
    <t>&gt; Non-dependent child ;  Persons ;  Underemployed part-time workers ;</t>
  </si>
  <si>
    <t>&gt; Non-dependent child ;  Persons ;  &gt; Fewer than 4 weeks of insufficient hours ;</t>
  </si>
  <si>
    <t>&gt; Non-dependent child ;  Persons ;  &gt; 4-12 weeks of insufficient hours ;</t>
  </si>
  <si>
    <t>&gt; Non-dependent child ;  Persons ;  &gt; 13-51 weeks of insufficient hours ;</t>
  </si>
  <si>
    <t>&gt; Non-dependent child ;  Persons ;  &gt; 52 weeks and over of insufficient hours ;</t>
  </si>
  <si>
    <t>&gt; Non-dependent child ;  Persons ;  Median duration of insufficient hours ;</t>
  </si>
  <si>
    <t>&gt; Non-dependent child ;  &gt; Males ;  Underemployed part-time workers ;</t>
  </si>
  <si>
    <t>&gt; Non-dependent child ;  &gt; Males ;  &gt; Fewer than 4 weeks of insufficient hours ;</t>
  </si>
  <si>
    <t>&gt; Non-dependent child ;  &gt; Males ;  &gt; 4-12 weeks of insufficient hours ;</t>
  </si>
  <si>
    <t>&gt; Non-dependent child ;  &gt; Males ;  &gt; 13-51 weeks of insufficient hours ;</t>
  </si>
  <si>
    <t>&gt; Non-dependent child ;  &gt; Males ;  &gt; 52 weeks and over of insufficient hours ;</t>
  </si>
  <si>
    <t>&gt; Non-dependent child ;  &gt; Males ;  Median duration of insufficient hours ;</t>
  </si>
  <si>
    <t>&gt; Non-dependent child ;  &gt; Females ;  Underemployed part-time workers ;</t>
  </si>
  <si>
    <t>&gt; Non-dependent child ;  &gt; Females ;  &gt; Fewer than 4 weeks of insufficient hours ;</t>
  </si>
  <si>
    <t>&gt; Non-dependent child ;  &gt; Females ;  &gt; 4-12 weeks of insufficient hours ;</t>
  </si>
  <si>
    <t>&gt; Non-dependent child ;  &gt; Females ;  &gt; 13-51 weeks of insufficient hours ;</t>
  </si>
  <si>
    <t>&gt; Non-dependent child ;  &gt; Females ;  &gt; 52 weeks and over of insufficient hours ;</t>
  </si>
  <si>
    <t>&gt; Non-dependent child ;  &gt; Females ;  Median duration of insufficient hours ;</t>
  </si>
  <si>
    <t>&gt; Other relative ;  Persons ;  Underemployed part-time workers ;</t>
  </si>
  <si>
    <t>&gt; Other relative ;  Persons ;  &gt; Fewer than 4 weeks of insufficient hours ;</t>
  </si>
  <si>
    <t>&gt; Other relative ;  Persons ;  &gt; 4-12 weeks of insufficient hours ;</t>
  </si>
  <si>
    <t>&gt; Other relative ;  Persons ;  &gt; 13-51 weeks of insufficient hours ;</t>
  </si>
  <si>
    <t>&gt; Other relative ;  Persons ;  &gt; 52 weeks and over of insufficient hours ;</t>
  </si>
  <si>
    <t>&gt; Other relative ;  Persons ;  Median duration of insufficient hours ;</t>
  </si>
  <si>
    <t>&gt; Other relative ;  &gt; Males ;  Underemployed part-time workers ;</t>
  </si>
  <si>
    <t>&gt; Other relative ;  &gt; Males ;  &gt; Fewer than 4 weeks of insufficient hours ;</t>
  </si>
  <si>
    <t>&gt; Other relative ;  &gt; Males ;  &gt; 4-12 weeks of insufficient hours ;</t>
  </si>
  <si>
    <t>&gt; Other relative ;  &gt; Males ;  &gt; 13-51 weeks of insufficient hours ;</t>
  </si>
  <si>
    <t>&gt; Other relative ;  &gt; Males ;  &gt; 52 weeks and over of insufficient hours ;</t>
  </si>
  <si>
    <t>&gt; Other relative ;  &gt; Males ;  Median duration of insufficient hours ;</t>
  </si>
  <si>
    <t>&gt; Other relative ;  &gt; Females ;  Underemployed part-time workers ;</t>
  </si>
  <si>
    <t>&gt; Other relative ;  &gt; Females ;  &gt; Fewer than 4 weeks of insufficient hours ;</t>
  </si>
  <si>
    <t>&gt; Other relative ;  &gt; Females ;  &gt; 4-12 weeks of insufficient hours ;</t>
  </si>
  <si>
    <t>&gt; Other relative ;  &gt; Females ;  &gt; 13-51 weeks of insufficient hours ;</t>
  </si>
  <si>
    <t>&gt; Other relative ;  &gt; Females ;  &gt; 52 weeks and over of insufficient hours ;</t>
  </si>
  <si>
    <t>&gt; Other relative ;  &gt; Females ;  Median duration of insufficient hours ;</t>
  </si>
  <si>
    <t>Not in a family ;  Persons ;  Underemployed part-time workers ;</t>
  </si>
  <si>
    <t>Not in a family ;  Persons ;  &gt; Fewer than 4 weeks of insufficient hours ;</t>
  </si>
  <si>
    <t>Not in a family ;  Persons ;  &gt; 4-12 weeks of insufficient hours ;</t>
  </si>
  <si>
    <t>Not in a family ;  Persons ;  &gt; 13-51 weeks of insufficient hours ;</t>
  </si>
  <si>
    <t>Not in a family ;  Persons ;  &gt; 52 weeks and over of insufficient hours ;</t>
  </si>
  <si>
    <t>Not in a family ;  Persons ;  Median duration of insufficient hours ;</t>
  </si>
  <si>
    <t>Not in a family ;  &gt; Males ;  Underemployed part-time workers ;</t>
  </si>
  <si>
    <t>Not in a family ;  &gt; Males ;  &gt; Fewer than 4 weeks of insufficient hours ;</t>
  </si>
  <si>
    <t>Not in a family ;  &gt; Males ;  &gt; 4-12 weeks of insufficient hours ;</t>
  </si>
  <si>
    <t>Not in a family ;  &gt; Males ;  &gt; 13-51 weeks of insufficient hours ;</t>
  </si>
  <si>
    <t>Not in a family ;  &gt; Males ;  &gt; 52 weeks and over of insufficient hours ;</t>
  </si>
  <si>
    <t>Not in a family ;  &gt; Males ;  Median duration of insufficient hours ;</t>
  </si>
  <si>
    <t>Not in a family ;  &gt; Females ;  Underemployed part-time workers ;</t>
  </si>
  <si>
    <t>Not in a family ;  &gt; Females ;  &gt; Fewer than 4 weeks of insufficient hours ;</t>
  </si>
  <si>
    <t>Not in a family ;  &gt; Females ;  &gt; 4-12 weeks of insufficient hours ;</t>
  </si>
  <si>
    <t>Not in a family ;  &gt; Females ;  &gt; 13-51 weeks of insufficient hours ;</t>
  </si>
  <si>
    <t>Not in a family ;  &gt; Females ;  &gt; 52 weeks and over of insufficient hours ;</t>
  </si>
  <si>
    <t>Not in a family ;  &gt; Females ;  Median duration of insufficient hours ;</t>
  </si>
  <si>
    <t>&gt; Person living alone ;  Persons ;  Underemployed part-time workers ;</t>
  </si>
  <si>
    <t>&gt; Person living alone ;  Persons ;  &gt; Fewer than 4 weeks of insufficient hours ;</t>
  </si>
  <si>
    <t>&gt; Person living alone ;  Persons ;  &gt; 4-12 weeks of insufficient hours ;</t>
  </si>
  <si>
    <t>&gt; Person living alone ;  Persons ;  &gt; 13-51 weeks of insufficient hours ;</t>
  </si>
  <si>
    <t>&gt; Person living alone ;  Persons ;  &gt; 52 weeks and over of insufficient hours ;</t>
  </si>
  <si>
    <t>&gt; Person living alone ;  Persons ;  Median duration of insufficient hours ;</t>
  </si>
  <si>
    <t>&gt; Person living alone ;  &gt; Males ;  Underemployed part-time workers ;</t>
  </si>
  <si>
    <t>&gt; Person living alone ;  &gt; Males ;  &gt; Fewer than 4 weeks of insufficient hours ;</t>
  </si>
  <si>
    <t>&gt; Person living alone ;  &gt; Males ;  &gt; 4-12 weeks of insufficient hours ;</t>
  </si>
  <si>
    <t>&gt; Person living alone ;  &gt; Males ;  &gt; 13-51 weeks of insufficient hours ;</t>
  </si>
  <si>
    <t>&gt; Person living alone ;  &gt; Males ;  &gt; 52 weeks and over of insufficient hours ;</t>
  </si>
  <si>
    <t>&gt; Person living alone ;  &gt; Males ;  Median duration of insufficient hours ;</t>
  </si>
  <si>
    <t>&gt; Person living alone ;  &gt; Females ;  Underemployed part-time workers ;</t>
  </si>
  <si>
    <t>&gt; Person living alone ;  &gt; Females ;  &gt; Fewer than 4 weeks of insufficient hours ;</t>
  </si>
  <si>
    <t>&gt; Person living alone ;  &gt; Females ;  &gt; 4-12 weeks of insufficient hours ;</t>
  </si>
  <si>
    <t>&gt; Person living alone ;  &gt; Females ;  &gt; 13-51 weeks of insufficient hours ;</t>
  </si>
  <si>
    <t>&gt; Person living alone ;  &gt; Females ;  &gt; 52 weeks and over of insufficient hours ;</t>
  </si>
  <si>
    <t>&gt; Person living alone ;  &gt; Females ;  Median duration of insufficient hours ;</t>
  </si>
  <si>
    <t>&gt; Person living with non-relatives ;  Persons ;  Underemployed part-time workers ;</t>
  </si>
  <si>
    <t>&gt; Person living with non-relatives ;  Persons ;  &gt; Fewer than 4 weeks of insufficient hours ;</t>
  </si>
  <si>
    <t>&gt; Person living with non-relatives ;  Persons ;  &gt; 4-12 weeks of insufficient hours ;</t>
  </si>
  <si>
    <t>&gt; Person living with non-relatives ;  Persons ;  &gt; 13-51 weeks of insufficient hours ;</t>
  </si>
  <si>
    <t>&gt; Person living with non-relatives ;  Persons ;  &gt; 52 weeks and over of insufficient hours ;</t>
  </si>
  <si>
    <t>&gt; Person living with non-relatives ;  Persons ;  Median duration of insufficient hours ;</t>
  </si>
  <si>
    <t>&gt; Person living with non-relatives ;  &gt; Males ;  Underemployed part-time workers ;</t>
  </si>
  <si>
    <t>&gt; Person living with non-relatives ;  &gt; Males ;  &gt; Fewer than 4 weeks of insufficient hours ;</t>
  </si>
  <si>
    <t>&gt; Person living with non-relatives ;  &gt; Males ;  &gt; 4-12 weeks of insufficient hours ;</t>
  </si>
  <si>
    <t>&gt; Person living with non-relatives ;  &gt; Males ;  &gt; 13-51 weeks of insufficient hours ;</t>
  </si>
  <si>
    <t>&gt; Person living with non-relatives ;  &gt; Males ;  &gt; 52 weeks and over of insufficient hours ;</t>
  </si>
  <si>
    <t>&gt; Person living with non-relatives ;  &gt; Males ;  Median duration of insufficient hours ;</t>
  </si>
  <si>
    <t>&gt; Person living with non-relatives ;  &gt; Females ;  Underemployed part-time workers ;</t>
  </si>
  <si>
    <t>&gt; Person living with non-relatives ;  &gt; Females ;  &gt; Fewer than 4 weeks of insufficient hours ;</t>
  </si>
  <si>
    <t>&gt; Person living with non-relatives ;  &gt; Females ;  &gt; 4-12 weeks of insufficient hours ;</t>
  </si>
  <si>
    <t>&gt; Person living with non-relatives ;  &gt; Females ;  &gt; 13-51 weeks of insufficient hours ;</t>
  </si>
  <si>
    <t>&gt; Person living with non-relatives ;  &gt; Females ;  &gt; 52 weeks and over of insufficient hours ;</t>
  </si>
  <si>
    <t>&gt; Person living with non-relatives ;  &gt; Females ;  Median duration of insufficient hours ;</t>
  </si>
  <si>
    <t>Relationship not determined ;  Persons ;  Underemployed part-time workers ;</t>
  </si>
  <si>
    <t>Relationship not determined ;  Persons ;  &gt; Fewer than 4 weeks of insufficient hours ;</t>
  </si>
  <si>
    <t>Relationship not determined ;  Persons ;  &gt; 4-12 weeks of insufficient hours ;</t>
  </si>
  <si>
    <t>Relationship not determined ;  Persons ;  &gt; 13-51 weeks of insufficient hours ;</t>
  </si>
  <si>
    <t>Relationship not determined ;  Persons ;  &gt; 52 weeks and over of insufficient hours ;</t>
  </si>
  <si>
    <t>Relationship not determined ;  Persons ;  Median duration of insufficient hours ;</t>
  </si>
  <si>
    <t>Relationship not determined ;  &gt; Males ;  Underemployed part-time workers ;</t>
  </si>
  <si>
    <t>Relationship not determined ;  &gt; Males ;  &gt; Fewer than 4 weeks of insufficient hours ;</t>
  </si>
  <si>
    <t>Relationship not determined ;  &gt; Males ;  &gt; 4-12 weeks of insufficient hours ;</t>
  </si>
  <si>
    <t>Relationship not determined ;  &gt; Males ;  &gt; 13-51 weeks of insufficient hours ;</t>
  </si>
  <si>
    <t>Relationship not determined ;  &gt; Males ;  &gt; 52 weeks and over of insufficient hours ;</t>
  </si>
  <si>
    <t>Relationship not determined ;  &gt; Males ;  Median duration of insufficient hours ;</t>
  </si>
  <si>
    <t>Relationship not determined ;  &gt; Females ;  Underemployed part-time workers ;</t>
  </si>
  <si>
    <t>Relationship not determined ;  &gt; Females ;  &gt; Fewer than 4 weeks of insufficient hours ;</t>
  </si>
  <si>
    <t>Relationship not determined ;  &gt; Females ;  &gt; 4-12 weeks of insufficient hours ;</t>
  </si>
  <si>
    <t>Relationship not determined ;  &gt; Females ;  &gt; 13-51 weeks of insufficient hours ;</t>
  </si>
  <si>
    <t>Relationship not determined ;  &gt; Females ;  &gt; 52 weeks and over of insufficient hours ;</t>
  </si>
  <si>
    <t>Relationship not determined ;  &gt; Females ;  Median duration of insufficient hours ;</t>
  </si>
  <si>
    <t>Employee ;  Persons ;  Underemployed part-time workers ;</t>
  </si>
  <si>
    <t>Employee ;  Persons ;  &gt; Fewer than 4 weeks of insufficient hours ;</t>
  </si>
  <si>
    <t>Employee ;  Persons ;  &gt; 4-12 weeks of insufficient hours ;</t>
  </si>
  <si>
    <t>Employee ;  Persons ;  &gt; 13-51 weeks of insufficient hours ;</t>
  </si>
  <si>
    <t>Employee ;  Persons ;  &gt; 52 weeks and over of insufficient hours ;</t>
  </si>
  <si>
    <t>Employee ;  Persons ;  Median duration of insufficient hours ;</t>
  </si>
  <si>
    <t>Employee ;  &gt; Males ;  Underemployed part-time workers ;</t>
  </si>
  <si>
    <t>Employee ;  &gt; Males ;  &gt; Fewer than 4 weeks of insufficient hours ;</t>
  </si>
  <si>
    <t>Employee ;  &gt; Males ;  &gt; 4-12 weeks of insufficient hours ;</t>
  </si>
  <si>
    <t>Employee ;  &gt; Males ;  &gt; 13-51 weeks of insufficient hours ;</t>
  </si>
  <si>
    <t>Employee ;  &gt; Males ;  &gt; 52 weeks and over of insufficient hours ;</t>
  </si>
  <si>
    <t>Employee ;  &gt; Males ;  Median duration of insufficient hours ;</t>
  </si>
  <si>
    <t>Employee ;  &gt; Females ;  Underemployed part-time workers ;</t>
  </si>
  <si>
    <t>Employee ;  &gt; Females ;  &gt; Fewer than 4 weeks of insufficient hours ;</t>
  </si>
  <si>
    <t>A124811096L</t>
  </si>
  <si>
    <t>A124807929T</t>
  </si>
  <si>
    <t>A124807720C</t>
  </si>
  <si>
    <t>A124808776J</t>
  </si>
  <si>
    <t>A124806664C</t>
  </si>
  <si>
    <t>A124809832J</t>
  </si>
  <si>
    <t>A124810888T</t>
  </si>
  <si>
    <t>A124807721F</t>
  </si>
  <si>
    <t>A124807872R</t>
  </si>
  <si>
    <t>A124808928J</t>
  </si>
  <si>
    <t>A124806816C</t>
  </si>
  <si>
    <t>A124809984V</t>
  </si>
  <si>
    <t>A124811040A</t>
  </si>
  <si>
    <t>A124807873T</t>
  </si>
  <si>
    <t>A124808568R</t>
  </si>
  <si>
    <t>A124809624R</t>
  </si>
  <si>
    <t>A124807512K</t>
  </si>
  <si>
    <t>A124810680F</t>
  </si>
  <si>
    <t>A124811736X</t>
  </si>
  <si>
    <t>A124808569T</t>
  </si>
  <si>
    <t>A124808120T</t>
  </si>
  <si>
    <t>A124809176W</t>
  </si>
  <si>
    <t>A124807064T</t>
  </si>
  <si>
    <t>A124810232A</t>
  </si>
  <si>
    <t>A124811288F</t>
  </si>
  <si>
    <t>A124808121V</t>
  </si>
  <si>
    <t>A124808416C</t>
  </si>
  <si>
    <t>A124809472R</t>
  </si>
  <si>
    <t>A124807360K</t>
  </si>
  <si>
    <t>A124810528L</t>
  </si>
  <si>
    <t>A124811584X</t>
  </si>
  <si>
    <t>A124808417F</t>
  </si>
  <si>
    <t>A124808464W</t>
  </si>
  <si>
    <t>A124809520W</t>
  </si>
  <si>
    <t>A124807408K</t>
  </si>
  <si>
    <t>A124810576F</t>
  </si>
  <si>
    <t>A124811632F</t>
  </si>
  <si>
    <t>A124808465X</t>
  </si>
  <si>
    <t>A124807728W</t>
  </si>
  <si>
    <t>A124808784J</t>
  </si>
  <si>
    <t>A124806672C</t>
  </si>
  <si>
    <t>A124809840J</t>
  </si>
  <si>
    <t>A124810896T</t>
  </si>
  <si>
    <t>A124807729X</t>
  </si>
  <si>
    <t>A124807640C</t>
  </si>
  <si>
    <t>A124808696J</t>
  </si>
  <si>
    <t>A124806584C</t>
  </si>
  <si>
    <t>A124809752J</t>
  </si>
  <si>
    <t>A124810808F</t>
  </si>
  <si>
    <t>A124807641F</t>
  </si>
  <si>
    <t>A124807800C</t>
  </si>
  <si>
    <t>A124808856J</t>
  </si>
  <si>
    <t>A124806744C</t>
  </si>
  <si>
    <t>A124809912J</t>
  </si>
  <si>
    <t>A124810968T</t>
  </si>
  <si>
    <t>A124807801F</t>
  </si>
  <si>
    <t>A124808128K</t>
  </si>
  <si>
    <t>A124809184W</t>
  </si>
  <si>
    <t>A124807072T</t>
  </si>
  <si>
    <t>A124810240A</t>
  </si>
  <si>
    <t>A124811296F</t>
  </si>
  <si>
    <t>A124808129L</t>
  </si>
  <si>
    <t>A124808424C</t>
  </si>
  <si>
    <t>A124809480R</t>
  </si>
  <si>
    <t>A124807368C</t>
  </si>
  <si>
    <t>A124810536L</t>
  </si>
  <si>
    <t>A124811592X</t>
  </si>
  <si>
    <t>A124808425F</t>
  </si>
  <si>
    <t>A124807936R</t>
  </si>
  <si>
    <t>A124808992A</t>
  </si>
  <si>
    <t>A124806880W</t>
  </si>
  <si>
    <t>A124810048A</t>
  </si>
  <si>
    <t>A124811104A</t>
  </si>
  <si>
    <t>A124807937T</t>
  </si>
  <si>
    <t>A124808136K</t>
  </si>
  <si>
    <t>A124809192W</t>
  </si>
  <si>
    <t>A124807080T</t>
  </si>
  <si>
    <t>A124810248V</t>
  </si>
  <si>
    <t>A124811304V</t>
  </si>
  <si>
    <t>A124808137L</t>
  </si>
  <si>
    <t>A124808040T</t>
  </si>
  <si>
    <t>A124809096W</t>
  </si>
  <si>
    <t>A124806984R</t>
  </si>
  <si>
    <t>A124810152A</t>
  </si>
  <si>
    <t>A124811208V</t>
  </si>
  <si>
    <t>A124808041V</t>
  </si>
  <si>
    <t>A124808080K</t>
  </si>
  <si>
    <t>A124809136C</t>
  </si>
  <si>
    <t>A124807024X</t>
  </si>
  <si>
    <t>A124810192V</t>
  </si>
  <si>
    <t>A124811248L</t>
  </si>
  <si>
    <t>A124808081L</t>
  </si>
  <si>
    <t>A124808488R</t>
  </si>
  <si>
    <t>A124809544R</t>
  </si>
  <si>
    <t>A124807432K</t>
  </si>
  <si>
    <t>A124810600V</t>
  </si>
  <si>
    <t>A124811656X</t>
  </si>
  <si>
    <t>A124808489T</t>
  </si>
  <si>
    <t>A124807752W</t>
  </si>
  <si>
    <t>A124808808R</t>
  </si>
  <si>
    <t>A124806696W</t>
  </si>
  <si>
    <t>A124809864A</t>
  </si>
  <si>
    <t>A124810920F</t>
  </si>
  <si>
    <t>A124807753X</t>
  </si>
  <si>
    <t>A124807808W</t>
  </si>
  <si>
    <t>A124808864J</t>
  </si>
  <si>
    <t>A124806752C</t>
  </si>
  <si>
    <t>A124809920J</t>
  </si>
  <si>
    <t>A124810976T</t>
  </si>
  <si>
    <t>A124807809X</t>
  </si>
  <si>
    <t>A124807584W</t>
  </si>
  <si>
    <t>A124808640W</t>
  </si>
  <si>
    <t>A124806528K</t>
  </si>
  <si>
    <t>A124809696A</t>
  </si>
  <si>
    <t>A124810752F</t>
  </si>
  <si>
    <t>A124807585X</t>
  </si>
  <si>
    <t>A124808304K</t>
  </si>
  <si>
    <t>A124809360W</t>
  </si>
  <si>
    <t>A124807248K</t>
  </si>
  <si>
    <t>A124810416V</t>
  </si>
  <si>
    <t>A124811472F</t>
  </si>
  <si>
    <t>A124808305L</t>
  </si>
  <si>
    <t>A124808224K</t>
  </si>
  <si>
    <t>A124809280W</t>
  </si>
  <si>
    <t>A124807168K</t>
  </si>
  <si>
    <t>A124810336V</t>
  </si>
  <si>
    <t>A124811392F</t>
  </si>
  <si>
    <t>A124808225L</t>
  </si>
  <si>
    <t>A124808400K</t>
  </si>
  <si>
    <t>A124809456R</t>
  </si>
  <si>
    <t>A124807344K</t>
  </si>
  <si>
    <t>A124810512V</t>
  </si>
  <si>
    <t>A124811568X</t>
  </si>
  <si>
    <t>A124808401L</t>
  </si>
  <si>
    <t>A124808528W</t>
  </si>
  <si>
    <t>A124809584J</t>
  </si>
  <si>
    <t>A124807472C</t>
  </si>
  <si>
    <t>A124810640L</t>
  </si>
  <si>
    <t>A124811696T</t>
  </si>
  <si>
    <t>A124808529X</t>
  </si>
  <si>
    <t>A124808576R</t>
  </si>
  <si>
    <t>A124809632R</t>
  </si>
  <si>
    <t>A124807520K</t>
  </si>
  <si>
    <t>A124810688X</t>
  </si>
  <si>
    <t>A124811744X</t>
  </si>
  <si>
    <t>A124808577T</t>
  </si>
  <si>
    <t>A124808408C</t>
  </si>
  <si>
    <t>A124809464R</t>
  </si>
  <si>
    <t>A124807352K</t>
  </si>
  <si>
    <t>A124810520V</t>
  </si>
  <si>
    <t>A124811576X</t>
  </si>
  <si>
    <t>A124808409F</t>
  </si>
  <si>
    <t>A124807760W</t>
  </si>
  <si>
    <t>A124808816R</t>
  </si>
  <si>
    <t>A124806704K</t>
  </si>
  <si>
    <t>A124809872A</t>
  </si>
  <si>
    <t>A124810928X</t>
  </si>
  <si>
    <t>A124807761X</t>
  </si>
  <si>
    <t>A124808584R</t>
  </si>
  <si>
    <t>A124809640R</t>
  </si>
  <si>
    <t>A124807528C</t>
  </si>
  <si>
    <t>A124810696X</t>
  </si>
  <si>
    <t>A124811752X</t>
  </si>
  <si>
    <t>A124808585T</t>
  </si>
  <si>
    <t>A124807592W</t>
  </si>
  <si>
    <t>A124808648R</t>
  </si>
  <si>
    <t>A124806536K</t>
  </si>
  <si>
    <t>A124809704R</t>
  </si>
  <si>
    <t>A124810760F</t>
  </si>
  <si>
    <t>A124807593X</t>
  </si>
  <si>
    <t>A124808048K</t>
  </si>
  <si>
    <t>A124809104K</t>
  </si>
  <si>
    <t>A124806992R</t>
  </si>
  <si>
    <t>A124810160A</t>
  </si>
  <si>
    <t>A124811216V</t>
  </si>
  <si>
    <t>A124808049L</t>
  </si>
  <si>
    <t>A124808336C</t>
  </si>
  <si>
    <t>A124809392R</t>
  </si>
  <si>
    <t>A124807280K</t>
  </si>
  <si>
    <t>A124810448L</t>
  </si>
  <si>
    <t>A124811504L</t>
  </si>
  <si>
    <t>A124808337F</t>
  </si>
  <si>
    <t>A124807984J</t>
  </si>
  <si>
    <t>A124809040K</t>
  </si>
  <si>
    <t>A124806928W</t>
  </si>
  <si>
    <t>A124810096V</t>
  </si>
  <si>
    <t>A124811152V</t>
  </si>
  <si>
    <t>A124807985K</t>
  </si>
  <si>
    <t>A124808432C</t>
  </si>
  <si>
    <t>A124809488J</t>
  </si>
  <si>
    <t>A124807376C</t>
  </si>
  <si>
    <t>A124810544L</t>
  </si>
  <si>
    <t>A124811600L</t>
  </si>
  <si>
    <t>A124808433F</t>
  </si>
  <si>
    <t>A124808232K</t>
  </si>
  <si>
    <t>A124809288R</t>
  </si>
  <si>
    <t>A124807176K</t>
  </si>
  <si>
    <t>A124810344V</t>
  </si>
  <si>
    <t>A124811400V</t>
  </si>
  <si>
    <t>A124808233L</t>
  </si>
  <si>
    <t>A124808144K</t>
  </si>
  <si>
    <t>A124809200K</t>
  </si>
  <si>
    <t>A124807088K</t>
  </si>
  <si>
    <t>A124810256V</t>
  </si>
  <si>
    <t>A124811312V</t>
  </si>
  <si>
    <t>A124808145L</t>
  </si>
  <si>
    <t>A124808440C</t>
  </si>
  <si>
    <t>A124809496J</t>
  </si>
  <si>
    <t>A124807384C</t>
  </si>
  <si>
    <t>A124810552L</t>
  </si>
  <si>
    <t>A124811608F</t>
  </si>
  <si>
    <t>A124808441F</t>
  </si>
  <si>
    <t>A124808592R</t>
  </si>
  <si>
    <t>A124809648J</t>
  </si>
  <si>
    <t>A124807536C</t>
  </si>
  <si>
    <t>A124810704L</t>
  </si>
  <si>
    <t>A124811760X</t>
  </si>
  <si>
    <t>A124808593T</t>
  </si>
  <si>
    <t>A124808496R</t>
  </si>
  <si>
    <t>A124809552R</t>
  </si>
  <si>
    <t>A124807440K</t>
  </si>
  <si>
    <t>A124810608L</t>
  </si>
  <si>
    <t>A124811664X</t>
  </si>
  <si>
    <t>A124808497T</t>
  </si>
  <si>
    <t>A124808536W</t>
  </si>
  <si>
    <t>A124809592J</t>
  </si>
  <si>
    <t>A124807480C</t>
  </si>
  <si>
    <t>A124810648F</t>
  </si>
  <si>
    <t>A124811704F</t>
  </si>
  <si>
    <t>A124808537X</t>
  </si>
  <si>
    <t>A124807816W</t>
  </si>
  <si>
    <t>A124808872J</t>
  </si>
  <si>
    <t>A124806760C</t>
  </si>
  <si>
    <t>A124809928A</t>
  </si>
  <si>
    <t>A124810984T</t>
  </si>
  <si>
    <t>A124807817X</t>
  </si>
  <si>
    <t>A124807600K</t>
  </si>
  <si>
    <t>A124808656R</t>
  </si>
  <si>
    <t>A124806544K</t>
  </si>
  <si>
    <t>A124809712R</t>
  </si>
  <si>
    <t>A124810768X</t>
  </si>
  <si>
    <t>A124807601L</t>
  </si>
  <si>
    <t>A124808544W</t>
  </si>
  <si>
    <t>A124809600W</t>
  </si>
  <si>
    <t>A124807488W</t>
  </si>
  <si>
    <t>A124810656F</t>
  </si>
  <si>
    <t>A124811712F</t>
  </si>
  <si>
    <t>A124808545X</t>
  </si>
  <si>
    <t>A124808600C</t>
  </si>
  <si>
    <t>A124809656J</t>
  </si>
  <si>
    <t>Employee ;  &gt; Females ;  &gt; 4-12 weeks of insufficient hours ;</t>
  </si>
  <si>
    <t>Employee ;  &gt; Females ;  &gt; 13-51 weeks of insufficient hours ;</t>
  </si>
  <si>
    <t>Employee ;  &gt; Females ;  &gt; 52 weeks and over of insufficient hours ;</t>
  </si>
  <si>
    <t>Employee ;  &gt; Females ;  Median duration of insufficient hours ;</t>
  </si>
  <si>
    <t>&gt; Employee with paid leave entitlements  ;  Persons ;  Underemployed part-time workers ;</t>
  </si>
  <si>
    <t>&gt; Employee with paid leave entitlements  ;  Persons ;  &gt; Fewer than 4 weeks of insufficient hours ;</t>
  </si>
  <si>
    <t>&gt; Employee with paid leave entitlements  ;  Persons ;  &gt; 4-12 weeks of insufficient hours ;</t>
  </si>
  <si>
    <t>&gt; Employee with paid leave entitlements  ;  Persons ;  &gt; 13-51 weeks of insufficient hours ;</t>
  </si>
  <si>
    <t>&gt; Employee with paid leave entitlements  ;  Persons ;  &gt; 52 weeks and over of insufficient hours ;</t>
  </si>
  <si>
    <t>&gt; Employee with paid leave entitlements  ;  Persons ;  Median duration of insufficient hours ;</t>
  </si>
  <si>
    <t>&gt; Employee with paid leave entitlements  ;  &gt; Males ;  Underemployed part-time workers ;</t>
  </si>
  <si>
    <t>&gt; Employee with paid leave entitlements  ;  &gt; Males ;  &gt; Fewer than 4 weeks of insufficient hours ;</t>
  </si>
  <si>
    <t>&gt; Employee with paid leave entitlements  ;  &gt; Males ;  &gt; 4-12 weeks of insufficient hours ;</t>
  </si>
  <si>
    <t>&gt; Employee with paid leave entitlements  ;  &gt; Males ;  &gt; 13-51 weeks of insufficient hours ;</t>
  </si>
  <si>
    <t>&gt; Employee with paid leave entitlements  ;  &gt; Males ;  &gt; 52 weeks and over of insufficient hours ;</t>
  </si>
  <si>
    <t>&gt; Employee with paid leave entitlements  ;  &gt; Males ;  Median duration of insufficient hours ;</t>
  </si>
  <si>
    <t>&gt; Employee with paid leave entitlements  ;  &gt; Females ;  Underemployed part-time workers ;</t>
  </si>
  <si>
    <t>&gt; Employee with paid leave entitlements  ;  &gt; Females ;  &gt; Fewer than 4 weeks of insufficient hours ;</t>
  </si>
  <si>
    <t>&gt; Employee with paid leave entitlements  ;  &gt; Females ;  &gt; 4-12 weeks of insufficient hours ;</t>
  </si>
  <si>
    <t>&gt; Employee with paid leave entitlements  ;  &gt; Females ;  &gt; 13-51 weeks of insufficient hours ;</t>
  </si>
  <si>
    <t>&gt; Employee with paid leave entitlements  ;  &gt; Females ;  &gt; 52 weeks and over of insufficient hours ;</t>
  </si>
  <si>
    <t>&gt; Employee with paid leave entitlements  ;  &gt; Females ;  Median duration of insufficient hours ;</t>
  </si>
  <si>
    <t>&gt; Employee without paid leave entitlements  ;  Persons ;  Underemployed part-time workers ;</t>
  </si>
  <si>
    <t>&gt; Employee without paid leave entitlements  ;  Persons ;  &gt; Fewer than 4 weeks of insufficient hours ;</t>
  </si>
  <si>
    <t>&gt; Employee without paid leave entitlements  ;  Persons ;  &gt; 4-12 weeks of insufficient hours ;</t>
  </si>
  <si>
    <t>&gt; Employee without paid leave entitlements  ;  Persons ;  &gt; 13-51 weeks of insufficient hours ;</t>
  </si>
  <si>
    <t>&gt; Employee without paid leave entitlements  ;  Persons ;  &gt; 52 weeks and over of insufficient hours ;</t>
  </si>
  <si>
    <t>&gt; Employee without paid leave entitlements  ;  Persons ;  Median duration of insufficient hours ;</t>
  </si>
  <si>
    <t>&gt; Employee without paid leave entitlements  ;  &gt; Males ;  Underemployed part-time workers ;</t>
  </si>
  <si>
    <t>&gt; Employee without paid leave entitlements  ;  &gt; Males ;  &gt; Fewer than 4 weeks of insufficient hours ;</t>
  </si>
  <si>
    <t>&gt; Employee without paid leave entitlements  ;  &gt; Males ;  &gt; 4-12 weeks of insufficient hours ;</t>
  </si>
  <si>
    <t>&gt; Employee without paid leave entitlements  ;  &gt; Males ;  &gt; 13-51 weeks of insufficient hours ;</t>
  </si>
  <si>
    <t>&gt; Employee without paid leave entitlements  ;  &gt; Males ;  &gt; 52 weeks and over of insufficient hours ;</t>
  </si>
  <si>
    <t>&gt; Employee without paid leave entitlements  ;  &gt; Males ;  Median duration of insufficient hours ;</t>
  </si>
  <si>
    <t>&gt; Employee without paid leave entitlements  ;  &gt; Females ;  Underemployed part-time workers ;</t>
  </si>
  <si>
    <t>&gt; Employee without paid leave entitlements  ;  &gt; Females ;  &gt; Fewer than 4 weeks of insufficient hours ;</t>
  </si>
  <si>
    <t>&gt; Employee without paid leave entitlements  ;  &gt; Females ;  &gt; 4-12 weeks of insufficient hours ;</t>
  </si>
  <si>
    <t>&gt; Employee without paid leave entitlements  ;  &gt; Females ;  &gt; 13-51 weeks of insufficient hours ;</t>
  </si>
  <si>
    <t>&gt; Employee without paid leave entitlements  ;  &gt; Females ;  &gt; 52 weeks and over of insufficient hours ;</t>
  </si>
  <si>
    <t>&gt; Employee without paid leave entitlements  ;  &gt; Females ;  Median duration of insufficient hours ;</t>
  </si>
  <si>
    <t>Not an employee ;  Persons ;  Underemployed part-time workers ;</t>
  </si>
  <si>
    <t>Not an employee ;  Persons ;  &gt; Fewer than 4 weeks of insufficient hours ;</t>
  </si>
  <si>
    <t>Not an employee ;  Persons ;  &gt; 4-12 weeks of insufficient hours ;</t>
  </si>
  <si>
    <t>Not an employee ;  Persons ;  &gt; 13-51 weeks of insufficient hours ;</t>
  </si>
  <si>
    <t>Not an employee ;  Persons ;  &gt; 52 weeks and over of insufficient hours ;</t>
  </si>
  <si>
    <t>Not an employee ;  Persons ;  Median duration of insufficient hours ;</t>
  </si>
  <si>
    <t>Not an employee ;  &gt; Males ;  Underemployed part-time workers ;</t>
  </si>
  <si>
    <t>Not an employee ;  &gt; Males ;  &gt; Fewer than 4 weeks of insufficient hours ;</t>
  </si>
  <si>
    <t>Not an employee ;  &gt; Males ;  &gt; 4-12 weeks of insufficient hours ;</t>
  </si>
  <si>
    <t>Not an employee ;  &gt; Males ;  &gt; 13-51 weeks of insufficient hours ;</t>
  </si>
  <si>
    <t>Not an employee ;  &gt; Males ;  &gt; 52 weeks and over of insufficient hours ;</t>
  </si>
  <si>
    <t>Not an employee ;  &gt; Males ;  Median duration of insufficient hours ;</t>
  </si>
  <si>
    <t>Not an employee ;  &gt; Females ;  Underemployed part-time workers ;</t>
  </si>
  <si>
    <t>Not an employee ;  &gt; Females ;  &gt; Fewer than 4 weeks of insufficient hours ;</t>
  </si>
  <si>
    <t>Not an employee ;  &gt; Females ;  &gt; 4-12 weeks of insufficient hours ;</t>
  </si>
  <si>
    <t>Not an employee ;  &gt; Females ;  &gt; 13-51 weeks of insufficient hours ;</t>
  </si>
  <si>
    <t>Not an employee ;  &gt; Females ;  &gt; 52 weeks and over of insufficient hours ;</t>
  </si>
  <si>
    <t>Not an employee ;  &gt; Females ;  Median duration of insufficient hours ;</t>
  </si>
  <si>
    <t>Prefers more part-time hours ;  Persons ;  Underemployed part-time workers ;</t>
  </si>
  <si>
    <t>Prefers more part-time hours ;  Persons ;  &gt; Fewer than 4 weeks of insufficient hours ;</t>
  </si>
  <si>
    <t>Prefers more part-time hours ;  Persons ;  &gt; 4-12 weeks of insufficient hours ;</t>
  </si>
  <si>
    <t>Prefers more part-time hours ;  Persons ;  &gt; 13-51 weeks of insufficient hours ;</t>
  </si>
  <si>
    <t>Prefers more part-time hours ;  Persons ;  &gt; 52 weeks and over of insufficient hours ;</t>
  </si>
  <si>
    <t>Prefers more part-time hours ;  Persons ;  Median duration of insufficient hours ;</t>
  </si>
  <si>
    <t>Prefers more part-time hours ;  &gt; Males ;  Underemployed part-time workers ;</t>
  </si>
  <si>
    <t>Prefers more part-time hours ;  &gt; Males ;  &gt; Fewer than 4 weeks of insufficient hours ;</t>
  </si>
  <si>
    <t>Prefers more part-time hours ;  &gt; Males ;  &gt; 4-12 weeks of insufficient hours ;</t>
  </si>
  <si>
    <t>Prefers more part-time hours ;  &gt; Males ;  &gt; 13-51 weeks of insufficient hours ;</t>
  </si>
  <si>
    <t>Prefers more part-time hours ;  &gt; Males ;  &gt; 52 weeks and over of insufficient hours ;</t>
  </si>
  <si>
    <t>Prefers more part-time hours ;  &gt; Males ;  Median duration of insufficient hours ;</t>
  </si>
  <si>
    <t>Prefers more part-time hours ;  &gt; Females ;  Underemployed part-time workers ;</t>
  </si>
  <si>
    <t>Prefers more part-time hours ;  &gt; Females ;  &gt; Fewer than 4 weeks of insufficient hours ;</t>
  </si>
  <si>
    <t>Prefers more part-time hours ;  &gt; Females ;  &gt; 4-12 weeks of insufficient hours ;</t>
  </si>
  <si>
    <t>Prefers more part-time hours ;  &gt; Females ;  &gt; 13-51 weeks of insufficient hours ;</t>
  </si>
  <si>
    <t>Prefers more part-time hours ;  &gt; Females ;  &gt; 52 weeks and over of insufficient hours ;</t>
  </si>
  <si>
    <t>Prefers more part-time hours ;  &gt; Females ;  Median duration of insufficient hours ;</t>
  </si>
  <si>
    <t>&gt; Prefers less than 30 hours ;  Persons ;  Underemployed part-time workers ;</t>
  </si>
  <si>
    <t>&gt; Prefers less than 30 hours ;  Persons ;  &gt; Fewer than 4 weeks of insufficient hours ;</t>
  </si>
  <si>
    <t>&gt; Prefers less than 30 hours ;  Persons ;  &gt; 4-12 weeks of insufficient hours ;</t>
  </si>
  <si>
    <t>&gt; Prefers less than 30 hours ;  Persons ;  &gt; 13-51 weeks of insufficient hours ;</t>
  </si>
  <si>
    <t>&gt; Prefers less than 30 hours ;  Persons ;  &gt; 52 weeks and over of insufficient hours ;</t>
  </si>
  <si>
    <t>&gt; Prefers less than 30 hours ;  Persons ;  Median duration of insufficient hours ;</t>
  </si>
  <si>
    <t>&gt; Prefers less than 30 hours ;  &gt; Males ;  Underemployed part-time workers ;</t>
  </si>
  <si>
    <t>&gt; Prefers less than 30 hours ;  &gt; Males ;  &gt; Fewer than 4 weeks of insufficient hours ;</t>
  </si>
  <si>
    <t>&gt; Prefers less than 30 hours ;  &gt; Males ;  &gt; 4-12 weeks of insufficient hours ;</t>
  </si>
  <si>
    <t>&gt; Prefers less than 30 hours ;  &gt; Males ;  &gt; 13-51 weeks of insufficient hours ;</t>
  </si>
  <si>
    <t>&gt; Prefers less than 30 hours ;  &gt; Males ;  &gt; 52 weeks and over of insufficient hours ;</t>
  </si>
  <si>
    <t>&gt; Prefers less than 30 hours ;  &gt; Males ;  Median duration of insufficient hours ;</t>
  </si>
  <si>
    <t>&gt; Prefers less than 30 hours ;  &gt; Females ;  Underemployed part-time workers ;</t>
  </si>
  <si>
    <t>&gt; Prefers less than 30 hours ;  &gt; Females ;  &gt; Fewer than 4 weeks of insufficient hours ;</t>
  </si>
  <si>
    <t>&gt; Prefers less than 30 hours ;  &gt; Females ;  &gt; 4-12 weeks of insufficient hours ;</t>
  </si>
  <si>
    <t>&gt; Prefers less than 30 hours ;  &gt; Females ;  &gt; 13-51 weeks of insufficient hours ;</t>
  </si>
  <si>
    <t>&gt; Prefers less than 30 hours ;  &gt; Females ;  &gt; 52 weeks and over of insufficient hours ;</t>
  </si>
  <si>
    <t>&gt; Prefers less than 30 hours ;  &gt; Females ;  Median duration of insufficient hours ;</t>
  </si>
  <si>
    <t>&gt; Prefers 30–34 hours ;  Persons ;  Underemployed part-time workers ;</t>
  </si>
  <si>
    <t>&gt; Prefers 30–34 hours ;  Persons ;  &gt; Fewer than 4 weeks of insufficient hours ;</t>
  </si>
  <si>
    <t>&gt; Prefers 30–34 hours ;  Persons ;  &gt; 4-12 weeks of insufficient hours ;</t>
  </si>
  <si>
    <t>&gt; Prefers 30–34 hours ;  Persons ;  &gt; 13-51 weeks of insufficient hours ;</t>
  </si>
  <si>
    <t>&gt; Prefers 30–34 hours ;  Persons ;  &gt; 52 weeks and over of insufficient hours ;</t>
  </si>
  <si>
    <t>&gt; Prefers 30–34 hours ;  Persons ;  Median duration of insufficient hours ;</t>
  </si>
  <si>
    <t>&gt; Prefers 30–34 hours ;  &gt; Males ;  Underemployed part-time workers ;</t>
  </si>
  <si>
    <t>&gt; Prefers 30–34 hours ;  &gt; Males ;  &gt; Fewer than 4 weeks of insufficient hours ;</t>
  </si>
  <si>
    <t>&gt; Prefers 30–34 hours ;  &gt; Males ;  &gt; 4-12 weeks of insufficient hours ;</t>
  </si>
  <si>
    <t>&gt; Prefers 30–34 hours ;  &gt; Males ;  &gt; 13-51 weeks of insufficient hours ;</t>
  </si>
  <si>
    <t>&gt; Prefers 30–34 hours ;  &gt; Males ;  &gt; 52 weeks and over of insufficient hours ;</t>
  </si>
  <si>
    <t>&gt; Prefers 30–34 hours ;  &gt; Males ;  Median duration of insufficient hours ;</t>
  </si>
  <si>
    <t>&gt; Prefers 30–34 hours ;  &gt; Females ;  Underemployed part-time workers ;</t>
  </si>
  <si>
    <t>&gt; Prefers 30–34 hours ;  &gt; Females ;  &gt; Fewer than 4 weeks of insufficient hours ;</t>
  </si>
  <si>
    <t>&gt; Prefers 30–34 hours ;  &gt; Females ;  &gt; 4-12 weeks of insufficient hours ;</t>
  </si>
  <si>
    <t>&gt; Prefers 30–34 hours ;  &gt; Females ;  &gt; 13-51 weeks of insufficient hours ;</t>
  </si>
  <si>
    <t>&gt; Prefers 30–34 hours ;  &gt; Females ;  &gt; 52 weeks and over of insufficient hours ;</t>
  </si>
  <si>
    <t>&gt; Prefers 30–34 hours ;  &gt; Females ;  Median duration of insufficient hours ;</t>
  </si>
  <si>
    <t>Prefers full-time hours ;  Persons ;  Underemployed part-time workers ;</t>
  </si>
  <si>
    <t>Prefers full-time hours ;  Persons ;  &gt; Fewer than 4 weeks of insufficient hours ;</t>
  </si>
  <si>
    <t>Prefers full-time hours ;  Persons ;  &gt; 4-12 weeks of insufficient hours ;</t>
  </si>
  <si>
    <t>Prefers full-time hours ;  Persons ;  &gt; 13-51 weeks of insufficient hours ;</t>
  </si>
  <si>
    <t>Prefers full-time hours ;  Persons ;  &gt; 52 weeks and over of insufficient hours ;</t>
  </si>
  <si>
    <t>Prefers full-time hours ;  Persons ;  Median duration of insufficient hours ;</t>
  </si>
  <si>
    <t>Prefers full-time hours ;  &gt; Males ;  Underemployed part-time workers ;</t>
  </si>
  <si>
    <t>Prefers full-time hours ;  &gt; Males ;  &gt; Fewer than 4 weeks of insufficient hours ;</t>
  </si>
  <si>
    <t>Prefers full-time hours ;  &gt; Males ;  &gt; 4-12 weeks of insufficient hours ;</t>
  </si>
  <si>
    <t>Prefers full-time hours ;  &gt; Males ;  &gt; 13-51 weeks of insufficient hours ;</t>
  </si>
  <si>
    <t>Prefers full-time hours ;  &gt; Males ;  &gt; 52 weeks and over of insufficient hours ;</t>
  </si>
  <si>
    <t>Prefers full-time hours ;  &gt; Males ;  Median duration of insufficient hours ;</t>
  </si>
  <si>
    <t>Prefers full-time hours ;  &gt; Females ;  Underemployed part-time workers ;</t>
  </si>
  <si>
    <t>Prefers full-time hours ;  &gt; Females ;  &gt; Fewer than 4 weeks of insufficient hours ;</t>
  </si>
  <si>
    <t>Prefers full-time hours ;  &gt; Females ;  &gt; 4-12 weeks of insufficient hours ;</t>
  </si>
  <si>
    <t>Prefers full-time hours ;  &gt; Females ;  &gt; 13-51 weeks of insufficient hours ;</t>
  </si>
  <si>
    <t>Prefers full-time hours ;  &gt; Females ;  &gt; 52 weeks and over of insufficient hours ;</t>
  </si>
  <si>
    <t>Prefers full-time hours ;  &gt; Females ;  Median duration of insufficient hours ;</t>
  </si>
  <si>
    <t>&gt; Prefers 35–39 hours ;  Persons ;  Underemployed part-time workers ;</t>
  </si>
  <si>
    <t>&gt; Prefers 35–39 hours ;  Persons ;  &gt; Fewer than 4 weeks of insufficient hours ;</t>
  </si>
  <si>
    <t>&gt; Prefers 35–39 hours ;  Persons ;  &gt; 4-12 weeks of insufficient hours ;</t>
  </si>
  <si>
    <t>&gt; Prefers 35–39 hours ;  Persons ;  &gt; 13-51 weeks of insufficient hours ;</t>
  </si>
  <si>
    <t>&gt; Prefers 35–39 hours ;  Persons ;  &gt; 52 weeks and over of insufficient hours ;</t>
  </si>
  <si>
    <t>&gt; Prefers 35–39 hours ;  Persons ;  Median duration of insufficient hours ;</t>
  </si>
  <si>
    <t>&gt; Prefers 35–39 hours ;  &gt; Males ;  Underemployed part-time workers ;</t>
  </si>
  <si>
    <t>&gt; Prefers 35–39 hours ;  &gt; Males ;  &gt; Fewer than 4 weeks of insufficient hours ;</t>
  </si>
  <si>
    <t>&gt; Prefers 35–39 hours ;  &gt; Males ;  &gt; 4-12 weeks of insufficient hours ;</t>
  </si>
  <si>
    <t>&gt; Prefers 35–39 hours ;  &gt; Males ;  &gt; 13-51 weeks of insufficient hours ;</t>
  </si>
  <si>
    <t>&gt; Prefers 35–39 hours ;  &gt; Males ;  &gt; 52 weeks and over of insufficient hours ;</t>
  </si>
  <si>
    <t>&gt; Prefers 35–39 hours ;  &gt; Males ;  Median duration of insufficient hours ;</t>
  </si>
  <si>
    <t>&gt; Prefers 35–39 hours ;  &gt; Females ;  Underemployed part-time workers ;</t>
  </si>
  <si>
    <t>&gt; Prefers 35–39 hours ;  &gt; Females ;  &gt; Fewer than 4 weeks of insufficient hours ;</t>
  </si>
  <si>
    <t>&gt; Prefers 35–39 hours ;  &gt; Females ;  &gt; 4-12 weeks of insufficient hours ;</t>
  </si>
  <si>
    <t>&gt; Prefers 35–39 hours ;  &gt; Females ;  &gt; 13-51 weeks of insufficient hours ;</t>
  </si>
  <si>
    <t>&gt; Prefers 35–39 hours ;  &gt; Females ;  &gt; 52 weeks and over of insufficient hours ;</t>
  </si>
  <si>
    <t>&gt; Prefers 35–39 hours ;  &gt; Females ;  Median duration of insufficient hours ;</t>
  </si>
  <si>
    <t>&gt; Prefers 40 hours or more ;  Persons ;  Underemployed part-time workers ;</t>
  </si>
  <si>
    <t>&gt; Prefers 40 hours or more ;  Persons ;  &gt; Fewer than 4 weeks of insufficient hours ;</t>
  </si>
  <si>
    <t>&gt; Prefers 40 hours or more ;  Persons ;  &gt; 4-12 weeks of insufficient hours ;</t>
  </si>
  <si>
    <t>&gt; Prefers 40 hours or more ;  Persons ;  &gt; 13-51 weeks of insufficient hours ;</t>
  </si>
  <si>
    <t>&gt; Prefers 40 hours or more ;  Persons ;  &gt; 52 weeks and over of insufficient hours ;</t>
  </si>
  <si>
    <t>&gt; Prefers 40 hours or more ;  Persons ;  Median duration of insufficient hours ;</t>
  </si>
  <si>
    <t>&gt; Prefers 40 hours or more ;  &gt; Males ;  Underemployed part-time workers ;</t>
  </si>
  <si>
    <t>&gt; Prefers 40 hours or more ;  &gt; Males ;  &gt; Fewer than 4 weeks of insufficient hours ;</t>
  </si>
  <si>
    <t>&gt; Prefers 40 hours or more ;  &gt; Males ;  &gt; 4-12 weeks of insufficient hours ;</t>
  </si>
  <si>
    <t>&gt; Prefers 40 hours or more ;  &gt; Males ;  &gt; 13-51 weeks of insufficient hours ;</t>
  </si>
  <si>
    <t>&gt; Prefers 40 hours or more ;  &gt; Males ;  &gt; 52 weeks and over of insufficient hours ;</t>
  </si>
  <si>
    <t>&gt; Prefers 40 hours or more ;  &gt; Males ;  Median duration of insufficient hours ;</t>
  </si>
  <si>
    <t>&gt; Prefers 40 hours or more ;  &gt; Females ;  Underemployed part-time workers ;</t>
  </si>
  <si>
    <t>&gt; Prefers 40 hours or more ;  &gt; Females ;  &gt; Fewer than 4 weeks of insufficient hours ;</t>
  </si>
  <si>
    <t>&gt; Prefers 40 hours or more ;  &gt; Females ;  &gt; 4-12 weeks of insufficient hours ;</t>
  </si>
  <si>
    <t>&gt; Prefers 40 hours or more ;  &gt; Females ;  &gt; 13-51 weeks of insufficient hours ;</t>
  </si>
  <si>
    <t>&gt; Prefers 40 hours or more ;  &gt; Females ;  &gt; 52 weeks and over of insufficient hours ;</t>
  </si>
  <si>
    <t>&gt; Prefers 40 hours or more ;  &gt; Females ;  Median duration of insufficient hours ;</t>
  </si>
  <si>
    <t>Prefers less than 10 extra hours ;  Persons ;  Underemployed part-time workers ;</t>
  </si>
  <si>
    <t>Prefers less than 10 extra hours ;  Persons ;  &gt; Fewer than 4 weeks of insufficient hours ;</t>
  </si>
  <si>
    <t>Prefers less than 10 extra hours ;  Persons ;  &gt; 4-12 weeks of insufficient hours ;</t>
  </si>
  <si>
    <t>Prefers less than 10 extra hours ;  Persons ;  &gt; 13-51 weeks of insufficient hours ;</t>
  </si>
  <si>
    <t>Prefers less than 10 extra hours ;  Persons ;  &gt; 52 weeks and over of insufficient hours ;</t>
  </si>
  <si>
    <t>Prefers less than 10 extra hours ;  Persons ;  Median duration of insufficient hours ;</t>
  </si>
  <si>
    <t>Prefers less than 10 extra hours ;  &gt; Males ;  Underemployed part-time workers ;</t>
  </si>
  <si>
    <t>Prefers less than 10 extra hours ;  &gt; Males ;  &gt; Fewer than 4 weeks of insufficient hours ;</t>
  </si>
  <si>
    <t>Prefers less than 10 extra hours ;  &gt; Males ;  &gt; 4-12 weeks of insufficient hours ;</t>
  </si>
  <si>
    <t>Prefers less than 10 extra hours ;  &gt; Males ;  &gt; 13-51 weeks of insufficient hours ;</t>
  </si>
  <si>
    <t>Prefers less than 10 extra hours ;  &gt; Males ;  &gt; 52 weeks and over of insufficient hours ;</t>
  </si>
  <si>
    <t>Prefers less than 10 extra hours ;  &gt; Males ;  Median duration of insufficient hours ;</t>
  </si>
  <si>
    <t>Prefers less than 10 extra hours ;  &gt; Females ;  Underemployed part-time workers ;</t>
  </si>
  <si>
    <t>Prefers less than 10 extra hours ;  &gt; Females ;  &gt; Fewer than 4 weeks of insufficient hours ;</t>
  </si>
  <si>
    <t>Prefers less than 10 extra hours ;  &gt; Females ;  &gt; 4-12 weeks of insufficient hours ;</t>
  </si>
  <si>
    <t>Prefers less than 10 extra hours ;  &gt; Females ;  &gt; 13-51 weeks of insufficient hours ;</t>
  </si>
  <si>
    <t>Prefers less than 10 extra hours ;  &gt; Females ;  &gt; 52 weeks and over of insufficient hours ;</t>
  </si>
  <si>
    <t>Prefers less than 10 extra hours ;  &gt; Females ;  Median duration of insufficient hours ;</t>
  </si>
  <si>
    <t>Prefers 10–19 extra hours ;  Persons ;  Underemployed part-time workers ;</t>
  </si>
  <si>
    <t>Prefers 10–19 extra hours ;  Persons ;  &gt; Fewer than 4 weeks of insufficient hours ;</t>
  </si>
  <si>
    <t>Prefers 10–19 extra hours ;  Persons ;  &gt; 4-12 weeks of insufficient hours ;</t>
  </si>
  <si>
    <t>Prefers 10–19 extra hours ;  Persons ;  &gt; 13-51 weeks of insufficient hours ;</t>
  </si>
  <si>
    <t>Prefers 10–19 extra hours ;  Persons ;  &gt; 52 weeks and over of insufficient hours ;</t>
  </si>
  <si>
    <t>Prefers 10–19 extra hours ;  Persons ;  Median duration of insufficient hours ;</t>
  </si>
  <si>
    <t>Prefers 10–19 extra hours ;  &gt; Males ;  Underemployed part-time workers ;</t>
  </si>
  <si>
    <t>Prefers 10–19 extra hours ;  &gt; Males ;  &gt; Fewer than 4 weeks of insufficient hours ;</t>
  </si>
  <si>
    <t>Prefers 10–19 extra hours ;  &gt; Males ;  &gt; 4-12 weeks of insufficient hours ;</t>
  </si>
  <si>
    <t>Prefers 10–19 extra hours ;  &gt; Males ;  &gt; 13-51 weeks of insufficient hours ;</t>
  </si>
  <si>
    <t>Prefers 10–19 extra hours ;  &gt; Males ;  &gt; 52 weeks and over of insufficient hours ;</t>
  </si>
  <si>
    <t>Prefers 10–19 extra hours ;  &gt; Males ;  Median duration of insufficient hours ;</t>
  </si>
  <si>
    <t>Prefers 10–19 extra hours ;  &gt; Females ;  Underemployed part-time workers ;</t>
  </si>
  <si>
    <t>Prefers 10–19 extra hours ;  &gt; Females ;  &gt; Fewer than 4 weeks of insufficient hours ;</t>
  </si>
  <si>
    <t>Prefers 10–19 extra hours ;  &gt; Females ;  &gt; 4-12 weeks of insufficient hours ;</t>
  </si>
  <si>
    <t>Prefers 10–19 extra hours ;  &gt; Females ;  &gt; 13-51 weeks of insufficient hours ;</t>
  </si>
  <si>
    <t>Prefers 10–19 extra hours ;  &gt; Females ;  &gt; 52 weeks and over of insufficient hours ;</t>
  </si>
  <si>
    <t>Prefers 10–19 extra hours ;  &gt; Females ;  Median duration of insufficient hours ;</t>
  </si>
  <si>
    <t>Prefers 20–29 extra hours ;  Persons ;  Underemployed part-time workers ;</t>
  </si>
  <si>
    <t>Prefers 20–29 extra hours ;  Persons ;  &gt; Fewer than 4 weeks of insufficient hours ;</t>
  </si>
  <si>
    <t>Prefers 20–29 extra hours ;  Persons ;  &gt; 4-12 weeks of insufficient hours ;</t>
  </si>
  <si>
    <t>Prefers 20–29 extra hours ;  Persons ;  &gt; 13-51 weeks of insufficient hours ;</t>
  </si>
  <si>
    <t>Prefers 20–29 extra hours ;  Persons ;  &gt; 52 weeks and over of insufficient hours ;</t>
  </si>
  <si>
    <t>Prefers 20–29 extra hours ;  Persons ;  Median duration of insufficient hours ;</t>
  </si>
  <si>
    <t>Prefers 20–29 extra hours ;  &gt; Males ;  Underemployed part-time workers ;</t>
  </si>
  <si>
    <t>Prefers 20–29 extra hours ;  &gt; Males ;  &gt; Fewer than 4 weeks of insufficient hours ;</t>
  </si>
  <si>
    <t>Prefers 20–29 extra hours ;  &gt; Males ;  &gt; 4-12 weeks of insufficient hours ;</t>
  </si>
  <si>
    <t>Prefers 20–29 extra hours ;  &gt; Males ;  &gt; 13-51 weeks of insufficient hours ;</t>
  </si>
  <si>
    <t>Prefers 20–29 extra hours ;  &gt; Males ;  &gt; 52 weeks and over of insufficient hours ;</t>
  </si>
  <si>
    <t>Prefers 20–29 extra hours ;  &gt; Males ;  Median duration of insufficient hours ;</t>
  </si>
  <si>
    <t>Prefers 20–29 extra hours ;  &gt; Females ;  Underemployed part-time workers ;</t>
  </si>
  <si>
    <t>Prefers 20–29 extra hours ;  &gt; Females ;  &gt; Fewer than 4 weeks of insufficient hours ;</t>
  </si>
  <si>
    <t>Prefers 20–29 extra hours ;  &gt; Females ;  &gt; 4-12 weeks of insufficient hours ;</t>
  </si>
  <si>
    <t>Prefers 20–29 extra hours ;  &gt; Females ;  &gt; 13-51 weeks of insufficient hours ;</t>
  </si>
  <si>
    <t>Prefers 20–29 extra hours ;  &gt; Females ;  &gt; 52 weeks and over of insufficient hours ;</t>
  </si>
  <si>
    <t>Prefers 20–29 extra hours ;  &gt; Females ;  Median duration of insufficient hours ;</t>
  </si>
  <si>
    <t>Prefers 30 extra hours or more ;  Persons ;  Underemployed part-time workers ;</t>
  </si>
  <si>
    <t>Prefers 30 extra hours or more ;  Persons ;  &gt; Fewer than 4 weeks of insufficient hours ;</t>
  </si>
  <si>
    <t>Prefers 30 extra hours or more ;  Persons ;  &gt; 4-12 weeks of insufficient hours ;</t>
  </si>
  <si>
    <t>Prefers 30 extra hours or more ;  Persons ;  &gt; 13-51 weeks of insufficient hours ;</t>
  </si>
  <si>
    <t>Prefers 30 extra hours or more ;  Persons ;  &gt; 52 weeks and over of insufficient hours ;</t>
  </si>
  <si>
    <t>Prefers 30 extra hours or more ;  Persons ;  Median duration of insufficient hours ;</t>
  </si>
  <si>
    <t>Prefers 30 extra hours or more ;  &gt; Males ;  Underemployed part-time workers ;</t>
  </si>
  <si>
    <t>Prefers 30 extra hours or more ;  &gt; Males ;  &gt; Fewer than 4 weeks of insufficient hours ;</t>
  </si>
  <si>
    <t>Prefers 30 extra hours or more ;  &gt; Males ;  &gt; 4-12 weeks of insufficient hours ;</t>
  </si>
  <si>
    <t>Prefers 30 extra hours or more ;  &gt; Males ;  &gt; 13-51 weeks of insufficient hours ;</t>
  </si>
  <si>
    <t>Prefers 30 extra hours or more ;  &gt; Males ;  &gt; 52 weeks and over of insufficient hours ;</t>
  </si>
  <si>
    <t>Prefers 30 extra hours or more ;  &gt; Males ;  Median duration of insufficient hours ;</t>
  </si>
  <si>
    <t>Prefers 30 extra hours or more ;  &gt; Females ;  Underemployed part-time workers ;</t>
  </si>
  <si>
    <t>Prefers 30 extra hours or more ;  &gt; Females ;  &gt; Fewer than 4 weeks of insufficient hours ;</t>
  </si>
  <si>
    <t>Prefers 30 extra hours or more ;  &gt; Females ;  &gt; 4-12 weeks of insufficient hours ;</t>
  </si>
  <si>
    <t>Prefers 30 extra hours or more ;  &gt; Females ;  &gt; 13-51 weeks of insufficient hours ;</t>
  </si>
  <si>
    <t>Prefers 30 extra hours or more ;  &gt; Females ;  &gt; 52 weeks and over of insufficient hours ;</t>
  </si>
  <si>
    <t>Prefers 30 extra hours or more ;  &gt; Females ;  Median duration of insufficient hours ;</t>
  </si>
  <si>
    <t>Would prefer to change employer to work more hours ;  Persons ;  Underemployed part-time workers ;</t>
  </si>
  <si>
    <t>Would prefer to change employer to work more hours ;  Persons ;  &gt; Fewer than 4 weeks of insufficient hours ;</t>
  </si>
  <si>
    <t>Would prefer to change employer to work more hours ;  Persons ;  &gt; 4-12 weeks of insufficient hours ;</t>
  </si>
  <si>
    <t>Would prefer to change employer to work more hours ;  Persons ;  &gt; 13-51 weeks of insufficient hours ;</t>
  </si>
  <si>
    <t>Would prefer to change employer to work more hours ;  Persons ;  &gt; 52 weeks and over of insufficient hours ;</t>
  </si>
  <si>
    <t>Would prefer to change employer to work more hours ;  Persons ;  Median duration of insufficient hours ;</t>
  </si>
  <si>
    <t>Would prefer to change employer to work more hours ;  &gt; Males ;  Underemployed part-time workers ;</t>
  </si>
  <si>
    <t>Would prefer to change employer to work more hours ;  &gt; Males ;  &gt; Fewer than 4 weeks of insufficient hours ;</t>
  </si>
  <si>
    <t>Would prefer to change employer to work more hours ;  &gt; Males ;  &gt; 4-12 weeks of insufficient hours ;</t>
  </si>
  <si>
    <t>Would prefer to change employer to work more hours ;  &gt; Males ;  &gt; 13-51 weeks of insufficient hours ;</t>
  </si>
  <si>
    <t>Would prefer to change employer to work more hours ;  &gt; Males ;  &gt; 52 weeks and over of insufficient hours ;</t>
  </si>
  <si>
    <t>Would prefer to change employer to work more hours ;  &gt; Males ;  Median duration of insufficient hours ;</t>
  </si>
  <si>
    <t>A124807544C</t>
  </si>
  <si>
    <t>A124810712L</t>
  </si>
  <si>
    <t>A124811768T</t>
  </si>
  <si>
    <t>A124808601F</t>
  </si>
  <si>
    <t>A124808272C</t>
  </si>
  <si>
    <t>A124809328W</t>
  </si>
  <si>
    <t>A124807216T</t>
  </si>
  <si>
    <t>A124810384L</t>
  </si>
  <si>
    <t>A124811440L</t>
  </si>
  <si>
    <t>A124808273F</t>
  </si>
  <si>
    <t>A124807648W</t>
  </si>
  <si>
    <t>A124808704W</t>
  </si>
  <si>
    <t>A124806592C</t>
  </si>
  <si>
    <t>A124809760J</t>
  </si>
  <si>
    <t>A124810816F</t>
  </si>
  <si>
    <t>A124807649X</t>
  </si>
  <si>
    <t>A124808088C</t>
  </si>
  <si>
    <t>A124809144C</t>
  </si>
  <si>
    <t>A124807032X</t>
  </si>
  <si>
    <t>A124810200J</t>
  </si>
  <si>
    <t>A124811256L</t>
  </si>
  <si>
    <t>A124808089F</t>
  </si>
  <si>
    <t>A124808280C</t>
  </si>
  <si>
    <t>A124809336W</t>
  </si>
  <si>
    <t>A124807224T</t>
  </si>
  <si>
    <t>A124810392L</t>
  </si>
  <si>
    <t>A124811448F</t>
  </si>
  <si>
    <t>A124808281F</t>
  </si>
  <si>
    <t>A124807768R</t>
  </si>
  <si>
    <t>A124808824R</t>
  </si>
  <si>
    <t>A124806712K</t>
  </si>
  <si>
    <t>A124809880A</t>
  </si>
  <si>
    <t>A124810936X</t>
  </si>
  <si>
    <t>A124807769T</t>
  </si>
  <si>
    <t>A124808240K</t>
  </si>
  <si>
    <t>A124809296R</t>
  </si>
  <si>
    <t>A124807184K</t>
  </si>
  <si>
    <t>A124810352V</t>
  </si>
  <si>
    <t>A124811408L</t>
  </si>
  <si>
    <t>A124808241L</t>
  </si>
  <si>
    <t>A124807832W</t>
  </si>
  <si>
    <t>A124808888A</t>
  </si>
  <si>
    <t>A124806776W</t>
  </si>
  <si>
    <t>A124809944A</t>
  </si>
  <si>
    <t>A124811000J</t>
  </si>
  <si>
    <t>A124807833X</t>
  </si>
  <si>
    <t>A124807880R</t>
  </si>
  <si>
    <t>A124808936J</t>
  </si>
  <si>
    <t>A124806824C</t>
  </si>
  <si>
    <t>A124809992V</t>
  </si>
  <si>
    <t>A124811048V</t>
  </si>
  <si>
    <t>A124807881T</t>
  </si>
  <si>
    <t>A124807696R</t>
  </si>
  <si>
    <t>A124808752R</t>
  </si>
  <si>
    <t>A124806640K</t>
  </si>
  <si>
    <t>A124809808J</t>
  </si>
  <si>
    <t>A124810864X</t>
  </si>
  <si>
    <t>A124807697T</t>
  </si>
  <si>
    <t>A124807608C</t>
  </si>
  <si>
    <t>A124808664R</t>
  </si>
  <si>
    <t>A124806552K</t>
  </si>
  <si>
    <t>A124809720R</t>
  </si>
  <si>
    <t>A124810776X</t>
  </si>
  <si>
    <t>A124807609F</t>
  </si>
  <si>
    <t>A124807656W</t>
  </si>
  <si>
    <t>A124808712W</t>
  </si>
  <si>
    <t>A124806600T</t>
  </si>
  <si>
    <t>A124809768A</t>
  </si>
  <si>
    <t>A124810824F</t>
  </si>
  <si>
    <t>A124807657X</t>
  </si>
  <si>
    <t>A124807944R</t>
  </si>
  <si>
    <t>A124809000T</t>
  </si>
  <si>
    <t>A124806888R</t>
  </si>
  <si>
    <t>A124810056A</t>
  </si>
  <si>
    <t>A124811112A</t>
  </si>
  <si>
    <t>A124807945T</t>
  </si>
  <si>
    <t>A124807736W</t>
  </si>
  <si>
    <t>A124808792J</t>
  </si>
  <si>
    <t>A124806680C</t>
  </si>
  <si>
    <t>A124809848A</t>
  </si>
  <si>
    <t>A124810904F</t>
  </si>
  <si>
    <t>A124807737X</t>
  </si>
  <si>
    <t>A124807664W</t>
  </si>
  <si>
    <t>A124808720W</t>
  </si>
  <si>
    <t>A124806608K</t>
  </si>
  <si>
    <t>A124809776A</t>
  </si>
  <si>
    <t>A124810832F</t>
  </si>
  <si>
    <t>A124807665X</t>
  </si>
  <si>
    <t>A124808344C</t>
  </si>
  <si>
    <t>A124809400C</t>
  </si>
  <si>
    <t>A124807288C</t>
  </si>
  <si>
    <t>A124810456L</t>
  </si>
  <si>
    <t>A124811512L</t>
  </si>
  <si>
    <t>A124808345F</t>
  </si>
  <si>
    <t>A124808000X</t>
  </si>
  <si>
    <t>A124809056C</t>
  </si>
  <si>
    <t>A124806944W</t>
  </si>
  <si>
    <t>A124810112J</t>
  </si>
  <si>
    <t>A124811168L</t>
  </si>
  <si>
    <t>A124808001A</t>
  </si>
  <si>
    <t>A124808552W</t>
  </si>
  <si>
    <t>A124809608R</t>
  </si>
  <si>
    <t>A124807496W</t>
  </si>
  <si>
    <t>A124810664F</t>
  </si>
  <si>
    <t>A124811720F</t>
  </si>
  <si>
    <t>A124808553X</t>
  </si>
  <si>
    <t>A124808608W</t>
  </si>
  <si>
    <t>A124809664J</t>
  </si>
  <si>
    <t>A124807552C</t>
  </si>
  <si>
    <t>A124810720L</t>
  </si>
  <si>
    <t>A124811776T</t>
  </si>
  <si>
    <t>A124808609X</t>
  </si>
  <si>
    <t>A124807992J</t>
  </si>
  <si>
    <t>A124809048C</t>
  </si>
  <si>
    <t>A124806936W</t>
  </si>
  <si>
    <t>A124810104J</t>
  </si>
  <si>
    <t>A124811160V</t>
  </si>
  <si>
    <t>A124807993K</t>
  </si>
  <si>
    <t>A124807776R</t>
  </si>
  <si>
    <t>A124808832R</t>
  </si>
  <si>
    <t>A124806720K</t>
  </si>
  <si>
    <t>A124809888V</t>
  </si>
  <si>
    <t>A124810944X</t>
  </si>
  <si>
    <t>A124807777T</t>
  </si>
  <si>
    <t>A124807952R</t>
  </si>
  <si>
    <t>A124809008K</t>
  </si>
  <si>
    <t>A124806896R</t>
  </si>
  <si>
    <t>A124810064A</t>
  </si>
  <si>
    <t>A124811120A</t>
  </si>
  <si>
    <t>A124807953T</t>
  </si>
  <si>
    <t>A124807840W</t>
  </si>
  <si>
    <t>A124808896A</t>
  </si>
  <si>
    <t>A124806784W</t>
  </si>
  <si>
    <t>A124809952A</t>
  </si>
  <si>
    <t>A124811008A</t>
  </si>
  <si>
    <t>A124807841X</t>
  </si>
  <si>
    <t>A124808560W</t>
  </si>
  <si>
    <t>A124809616R</t>
  </si>
  <si>
    <t>A124807504K</t>
  </si>
  <si>
    <t>A124810672F</t>
  </si>
  <si>
    <t>A124811728X</t>
  </si>
  <si>
    <t>A124808561X</t>
  </si>
  <si>
    <t>A124808352C</t>
  </si>
  <si>
    <t>A124809408W</t>
  </si>
  <si>
    <t>A124807296C</t>
  </si>
  <si>
    <t>A124810464L</t>
  </si>
  <si>
    <t>A124811520L</t>
  </si>
  <si>
    <t>A124808353F</t>
  </si>
  <si>
    <t>A124808008T</t>
  </si>
  <si>
    <t>A124809064C</t>
  </si>
  <si>
    <t>A124806952W</t>
  </si>
  <si>
    <t>A124810120J</t>
  </si>
  <si>
    <t>A124811176L</t>
  </si>
  <si>
    <t>A124808009V</t>
  </si>
  <si>
    <t>A124808200T</t>
  </si>
  <si>
    <t>A124809256W</t>
  </si>
  <si>
    <t>A124807144T</t>
  </si>
  <si>
    <t>A124810312A</t>
  </si>
  <si>
    <t>A124811368F</t>
  </si>
  <si>
    <t>A124808201V</t>
  </si>
  <si>
    <t>A124808248C</t>
  </si>
  <si>
    <t>A124809304C</t>
  </si>
  <si>
    <t>A124807192K</t>
  </si>
  <si>
    <t>A124810360V</t>
  </si>
  <si>
    <t>A124811416L</t>
  </si>
  <si>
    <t>A124808249F</t>
  </si>
  <si>
    <t>A124808152K</t>
  </si>
  <si>
    <t>A124809208C</t>
  </si>
  <si>
    <t>A124807096K</t>
  </si>
  <si>
    <t>A124810264V</t>
  </si>
  <si>
    <t>A124811320V</t>
  </si>
  <si>
    <t>A124808153L</t>
  </si>
  <si>
    <t>A124808312K</t>
  </si>
  <si>
    <t>A124809368R</t>
  </si>
  <si>
    <t>A124807256K</t>
  </si>
  <si>
    <t>A124810424V</t>
  </si>
  <si>
    <t>A124811480F</t>
  </si>
  <si>
    <t>A124808313L</t>
  </si>
  <si>
    <t>A124807704C</t>
  </si>
  <si>
    <t>A124808760R</t>
  </si>
  <si>
    <t>A124806648C</t>
  </si>
  <si>
    <t>A124809816J</t>
  </si>
  <si>
    <t>A124810872X</t>
  </si>
  <si>
    <t>A124807705F</t>
  </si>
  <si>
    <t>A124808016T</t>
  </si>
  <si>
    <t>A124809072C</t>
  </si>
  <si>
    <t>A124806960W</t>
  </si>
  <si>
    <t>A124810128A</t>
  </si>
  <si>
    <t>A124811184L</t>
  </si>
  <si>
    <t>A124808017V</t>
  </si>
  <si>
    <t>A124807672W</t>
  </si>
  <si>
    <t>A124808728R</t>
  </si>
  <si>
    <t>A124806616K</t>
  </si>
  <si>
    <t>A124809784A</t>
  </si>
  <si>
    <t>A124810840F</t>
  </si>
  <si>
    <t>A124807673X</t>
  </si>
  <si>
    <t>A124808616W</t>
  </si>
  <si>
    <t>A124809672J</t>
  </si>
  <si>
    <t>A124807560C</t>
  </si>
  <si>
    <t>A124810728F</t>
  </si>
  <si>
    <t>A124811784T</t>
  </si>
  <si>
    <t>A124808617X</t>
  </si>
  <si>
    <t>A124807848R</t>
  </si>
  <si>
    <t>A124808904R</t>
  </si>
  <si>
    <t>A124806792W</t>
  </si>
  <si>
    <t>A124809960A</t>
  </si>
  <si>
    <t>A124811016A</t>
  </si>
  <si>
    <t>A124807849T</t>
  </si>
  <si>
    <t>A124807888J</t>
  </si>
  <si>
    <t>A124808944J</t>
  </si>
  <si>
    <t>A124806832C</t>
  </si>
  <si>
    <t>A124810000R</t>
  </si>
  <si>
    <t>A124811056V</t>
  </si>
  <si>
    <t>A124807889K</t>
  </si>
  <si>
    <t>A124807712C</t>
  </si>
  <si>
    <t>A124808768J</t>
  </si>
  <si>
    <t>A124806656C</t>
  </si>
  <si>
    <t>A124809824J</t>
  </si>
  <si>
    <t>A124810880X</t>
  </si>
  <si>
    <t>A124807713F</t>
  </si>
  <si>
    <t>A124808288W</t>
  </si>
  <si>
    <t>A124809344W</t>
  </si>
  <si>
    <t>A124807232T</t>
  </si>
  <si>
    <t>A124810400A</t>
  </si>
  <si>
    <t>A124811456F</t>
  </si>
  <si>
    <t>A124808289X</t>
  </si>
  <si>
    <t>A124808208K</t>
  </si>
  <si>
    <t>A124809264W</t>
  </si>
  <si>
    <t>A124807152T</t>
  </si>
  <si>
    <t>A124810320A</t>
  </si>
  <si>
    <t>A124811376F</t>
  </si>
  <si>
    <t>A124808209L</t>
  </si>
  <si>
    <t>A124808624W</t>
  </si>
  <si>
    <t>A124809680J</t>
  </si>
  <si>
    <t>A124807568W</t>
  </si>
  <si>
    <t>A124810736F</t>
  </si>
  <si>
    <t>A124811792T</t>
  </si>
  <si>
    <t>A124808625X</t>
  </si>
  <si>
    <t>A124808160K</t>
  </si>
  <si>
    <t>A124809216C</t>
  </si>
  <si>
    <t>A124807104X</t>
  </si>
  <si>
    <t>A124810272V</t>
  </si>
  <si>
    <t>A124811328L</t>
  </si>
  <si>
    <t>A124808161L</t>
  </si>
  <si>
    <t>A124807680W</t>
  </si>
  <si>
    <t>A124808736R</t>
  </si>
  <si>
    <t>A124806624K</t>
  </si>
  <si>
    <t>A124809792A</t>
  </si>
  <si>
    <t>A124810848X</t>
  </si>
  <si>
    <t>A124807681X</t>
  </si>
  <si>
    <t>Would prefer to change employer to work more hours ;  &gt; Females ;  Underemployed part-time workers ;</t>
  </si>
  <si>
    <t>Would prefer to change employer to work more hours ;  &gt; Females ;  &gt; Fewer than 4 weeks of insufficient hours ;</t>
  </si>
  <si>
    <t>Would prefer to change employer to work more hours ;  &gt; Females ;  &gt; 4-12 weeks of insufficient hours ;</t>
  </si>
  <si>
    <t>Would prefer to change employer to work more hours ;  &gt; Females ;  &gt; 13-51 weeks of insufficient hours ;</t>
  </si>
  <si>
    <t>Would prefer to change employer to work more hours ;  &gt; Females ;  &gt; 52 weeks and over of insufficient hours ;</t>
  </si>
  <si>
    <t>Would prefer to change employer to work more hours ;  &gt; Females ;  Median duration of insufficient hours ;</t>
  </si>
  <si>
    <t>Would not prefer to change employer to work more hours ;  Persons ;  Underemployed part-time workers ;</t>
  </si>
  <si>
    <t>Would not prefer to change employer to work more hours ;  Persons ;  &gt; Fewer than 4 weeks of insufficient hours ;</t>
  </si>
  <si>
    <t>Would not prefer to change employer to work more hours ;  Persons ;  &gt; 4-12 weeks of insufficient hours ;</t>
  </si>
  <si>
    <t>Would not prefer to change employer to work more hours ;  Persons ;  &gt; 13-51 weeks of insufficient hours ;</t>
  </si>
  <si>
    <t>Would not prefer to change employer to work more hours ;  Persons ;  &gt; 52 weeks and over of insufficient hours ;</t>
  </si>
  <si>
    <t>Would not prefer to change employer to work more hours ;  Persons ;  Median duration of insufficient hours ;</t>
  </si>
  <si>
    <t>Would not prefer to change employer to work more hours ;  &gt; Males ;  Underemployed part-time workers ;</t>
  </si>
  <si>
    <t>Would not prefer to change employer to work more hours ;  &gt; Males ;  &gt; Fewer than 4 weeks of insufficient hours ;</t>
  </si>
  <si>
    <t>Would not prefer to change employer to work more hours ;  &gt; Males ;  &gt; 4-12 weeks of insufficient hours ;</t>
  </si>
  <si>
    <t>Would not prefer to change employer to work more hours ;  &gt; Males ;  &gt; 13-51 weeks of insufficient hours ;</t>
  </si>
  <si>
    <t>Would not prefer to change employer to work more hours ;  &gt; Males ;  &gt; 52 weeks and over of insufficient hours ;</t>
  </si>
  <si>
    <t>Would not prefer to change employer to work more hours ;  &gt; Males ;  Median duration of insufficient hours ;</t>
  </si>
  <si>
    <t>Would not prefer to change employer to work more hours ;  &gt; Females ;  Underemployed part-time workers ;</t>
  </si>
  <si>
    <t>Would not prefer to change employer to work more hours ;  &gt; Females ;  &gt; Fewer than 4 weeks of insufficient hours ;</t>
  </si>
  <si>
    <t>Would not prefer to change employer to work more hours ;  &gt; Females ;  &gt; 4-12 weeks of insufficient hours ;</t>
  </si>
  <si>
    <t>Would not prefer to change employer to work more hours ;  &gt; Females ;  &gt; 13-51 weeks of insufficient hours ;</t>
  </si>
  <si>
    <t>Would not prefer to change employer to work more hours ;  &gt; Females ;  &gt; 52 weeks and over of insufficient hours ;</t>
  </si>
  <si>
    <t>Would not prefer to change employer to work more hours ;  &gt; Females ;  Median duration of insufficient hours ;</t>
  </si>
  <si>
    <t>No preference in changing employer to work more hours ;  Persons ;  Underemployed part-time workers ;</t>
  </si>
  <si>
    <t>No preference in changing employer to work more hours ;  Persons ;  &gt; Fewer than 4 weeks of insufficient hours ;</t>
  </si>
  <si>
    <t>No preference in changing employer to work more hours ;  Persons ;  &gt; 4-12 weeks of insufficient hours ;</t>
  </si>
  <si>
    <t>No preference in changing employer to work more hours ;  Persons ;  &gt; 13-51 weeks of insufficient hours ;</t>
  </si>
  <si>
    <t>No preference in changing employer to work more hours ;  Persons ;  &gt; 52 weeks and over of insufficient hours ;</t>
  </si>
  <si>
    <t>No preference in changing employer to work more hours ;  Persons ;  Median duration of insufficient hours ;</t>
  </si>
  <si>
    <t>No preference in changing employer to work more hours ;  &gt; Males ;  Underemployed part-time workers ;</t>
  </si>
  <si>
    <t>No preference in changing employer to work more hours ;  &gt; Males ;  &gt; Fewer than 4 weeks of insufficient hours ;</t>
  </si>
  <si>
    <t>No preference in changing employer to work more hours ;  &gt; Males ;  &gt; 4-12 weeks of insufficient hours ;</t>
  </si>
  <si>
    <t>No preference in changing employer to work more hours ;  &gt; Males ;  &gt; 13-51 weeks of insufficient hours ;</t>
  </si>
  <si>
    <t>No preference in changing employer to work more hours ;  &gt; Males ;  &gt; 52 weeks and over of insufficient hours ;</t>
  </si>
  <si>
    <t>No preference in changing employer to work more hours ;  &gt; Males ;  Median duration of insufficient hours ;</t>
  </si>
  <si>
    <t>No preference in changing employer to work more hours ;  &gt; Females ;  Underemployed part-time workers ;</t>
  </si>
  <si>
    <t>No preference in changing employer to work more hours ;  &gt; Females ;  &gt; Fewer than 4 weeks of insufficient hours ;</t>
  </si>
  <si>
    <t>No preference in changing employer to work more hours ;  &gt; Females ;  &gt; 4-12 weeks of insufficient hours ;</t>
  </si>
  <si>
    <t>No preference in changing employer to work more hours ;  &gt; Females ;  &gt; 13-51 weeks of insufficient hours ;</t>
  </si>
  <si>
    <t>No preference in changing employer to work more hours ;  &gt; Females ;  &gt; 52 weeks and over of insufficient hours ;</t>
  </si>
  <si>
    <t>No preference in changing employer to work more hours ;  &gt; Females ;  Median duration of insufficient hours ;</t>
  </si>
  <si>
    <t>A124807824W</t>
  </si>
  <si>
    <t>A124808880J</t>
  </si>
  <si>
    <t>A124806768W</t>
  </si>
  <si>
    <t>A124809936A</t>
  </si>
  <si>
    <t>A124810992T</t>
  </si>
  <si>
    <t>A124807825X</t>
  </si>
  <si>
    <t>A124808168C</t>
  </si>
  <si>
    <t>A124809224C</t>
  </si>
  <si>
    <t>A124807112X</t>
  </si>
  <si>
    <t>A124810280V</t>
  </si>
  <si>
    <t>A124811336L</t>
  </si>
  <si>
    <t>A124808169F</t>
  </si>
  <si>
    <t>A124807896J</t>
  </si>
  <si>
    <t>A124808952J</t>
  </si>
  <si>
    <t>A124806840C</t>
  </si>
  <si>
    <t>A124810008J</t>
  </si>
  <si>
    <t>A124811064V</t>
  </si>
  <si>
    <t>A124807897K</t>
  </si>
  <si>
    <t>A124808360C</t>
  </si>
  <si>
    <t>A124809416W</t>
  </si>
  <si>
    <t>A124807304T</t>
  </si>
  <si>
    <t>A124810472L</t>
  </si>
  <si>
    <t>A124811528F</t>
  </si>
  <si>
    <t>A124808361F</t>
  </si>
  <si>
    <t>A124808504C</t>
  </si>
  <si>
    <t>A124809560R</t>
  </si>
  <si>
    <t>A124807448C</t>
  </si>
  <si>
    <t>A124810616L</t>
  </si>
  <si>
    <t>A124811672X</t>
  </si>
  <si>
    <t>A124808505F</t>
  </si>
  <si>
    <t>A124808216K</t>
  </si>
  <si>
    <t>A124809272W</t>
  </si>
  <si>
    <t>A124807160T</t>
  </si>
  <si>
    <t>A124810328V</t>
  </si>
  <si>
    <t>A124811384F</t>
  </si>
  <si>
    <t>A124808217L</t>
  </si>
  <si>
    <t>A124807960R</t>
  </si>
  <si>
    <t>A124809016K</t>
  </si>
  <si>
    <t>A124806904C</t>
  </si>
  <si>
    <t>A124810072A</t>
  </si>
  <si>
    <t>A124811128V</t>
  </si>
  <si>
    <t>A124807961T</t>
  </si>
  <si>
    <t>Time Series Workbook</t>
  </si>
  <si>
    <t>6226.0 Participation, Job Search and Mobility, Australia</t>
  </si>
  <si>
    <t>Table 5. Duration of insufficient hours of underemployed part-time workers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</si>
  <si>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</si>
  <si>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</si>
  <si>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</si>
  <si>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</si>
  <si>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</si>
  <si>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</si>
  <si>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</si>
  <si>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</si>
  <si>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</si>
  <si>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</si>
  <si>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5.1 - February 2021</t>
  </si>
  <si>
    <t>Table 5.2 -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</si>
  <si>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</si>
  <si>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</si>
  <si>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</si>
  <si>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</si>
  <si>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</si>
  <si>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</si>
  <si>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</si>
  <si>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</si>
  <si>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Duration of current period of insufficient work</t>
  </si>
  <si>
    <t>Median duration</t>
  </si>
  <si>
    <t>Fewer than 4 weeks</t>
  </si>
  <si>
    <t>4–12 weeks</t>
  </si>
  <si>
    <t>13–51 weeks</t>
  </si>
  <si>
    <t>52 weeks and over</t>
  </si>
  <si>
    <t>Total</t>
  </si>
  <si>
    <t>'000</t>
  </si>
  <si>
    <t>weeks</t>
  </si>
  <si>
    <t>Persons</t>
  </si>
  <si>
    <t>State or territory of usual residence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</si>
  <si>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</si>
  <si>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</si>
  <si>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</si>
  <si>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</si>
  <si>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</si>
  <si>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</si>
  <si>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</si>
  <si>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</si>
  <si>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Age</t>
  </si>
  <si>
    <t>15–24 years</t>
  </si>
  <si>
    <t>25–34 years</t>
  </si>
  <si>
    <t>35–44 years</t>
  </si>
  <si>
    <t>45–54 years</t>
  </si>
  <si>
    <t>55–64 years</t>
  </si>
  <si>
    <t>65 years and over</t>
  </si>
  <si>
    <t>Relationship in household  </t>
  </si>
  <si>
    <t>Family member</t>
  </si>
  <si>
    <t>Husband, wife or partner</t>
  </si>
  <si>
    <t>With dependants</t>
  </si>
  <si>
    <t>Without dependants</t>
  </si>
  <si>
    <t>Lone parent</t>
  </si>
  <si>
    <t>Dependent student</t>
  </si>
  <si>
    <t>Non-dependent child</t>
  </si>
  <si>
    <t>Other relative</t>
  </si>
  <si>
    <t>Not in a family</t>
  </si>
  <si>
    <t>Person living alone</t>
  </si>
  <si>
    <t>Person living with non-relatives</t>
  </si>
  <si>
    <t>Relationship not determined</t>
  </si>
  <si>
    <t>Status in employment of main job</t>
  </si>
  <si>
    <t>Employee</t>
  </si>
  <si>
    <t>With paid leave entitlements</t>
  </si>
  <si>
    <t>Without paid leave entitlements</t>
  </si>
  <si>
    <t>Not an employee</t>
  </si>
  <si>
    <t>Preferred hours summary</t>
  </si>
  <si>
    <t>Prefers more part-time hours</t>
  </si>
  <si>
    <t>Prefers full-time hours</t>
  </si>
  <si>
    <t xml:space="preserve">Preferred number of total weekly hours </t>
  </si>
  <si>
    <t>Less than 30 hours</t>
  </si>
  <si>
    <t>30–34 hours</t>
  </si>
  <si>
    <t>35–39 hours</t>
  </si>
  <si>
    <t>40 hours or more</t>
  </si>
  <si>
    <t xml:space="preserve">Preferred number of extra weekly hours </t>
  </si>
  <si>
    <t>Less than 10 hours</t>
  </si>
  <si>
    <t>10–19 hours</t>
  </si>
  <si>
    <t>20–29 hours</t>
  </si>
  <si>
    <t>30 hours or more</t>
  </si>
  <si>
    <t>Whether would prefer to change employer to work more hours</t>
  </si>
  <si>
    <t>Would prefer to change employer</t>
  </si>
  <si>
    <t>Would prefer not to change employer</t>
  </si>
  <si>
    <t>No preference</t>
  </si>
  <si>
    <t>Males</t>
  </si>
  <si>
    <t>Females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</si>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</sst>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0.0;\-0.0;0.0;@"/>
    <numFmt numFmtId="166" formatCode="#,##0.0"/>
    <numFmt numFmtId="167" formatCode="0.0"/>
  </numFmts>
  <fonts count="3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sz val="8"/>
      <name val="Tahoma"/>
      <family val="2"/>
    </font>
    <font>
      <i/>
      <sz val="8"/>
      <color rgb="FFFF000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6" fillId="0" borderId="0">
      <alignment horizontal="left"/>
    </xf>
    <xf numFmtId="0" fontId="26" fillId="0" borderId="0"/>
    <xf numFmtId="0" fontId="26" fillId="0" borderId="0">
      <alignment horizontal="center" vertical="center" wrapText="1"/>
    </xf>
    <xf numFmtId="0" fontId="9" fillId="0" borderId="0"/>
    <xf numFmtId="0" fontId="26" fillId="0" borderId="0">
      <alignment horizontal="center"/>
    </xf>
    <xf numFmtId="0" fontId="10" fillId="0" borderId="0">
      <alignment horizontal="left" vertical="center" wrapText="1"/>
    </xf>
    <xf numFmtId="0" fontId="2" fillId="0" borderId="0"/>
    <xf numFmtId="0" fontId="26" fillId="0" borderId="0">
      <alignment horizontal="right"/>
    </xf>
    <xf numFmtId="0" fontId="9" fillId="0" borderId="0"/>
  </cellStyleXfs>
  <cellXfs count="11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11" fillId="3" borderId="0" xfId="2" applyFont="1" applyFill="1" applyAlignment="1">
      <alignment horizontal="left" vertical="center"/>
    </xf>
    <xf numFmtId="0" fontId="12" fillId="3" borderId="0" xfId="3" applyFill="1"/>
    <xf numFmtId="0" fontId="13" fillId="3" borderId="0" xfId="4" applyFill="1"/>
    <xf numFmtId="0" fontId="14" fillId="3" borderId="0" xfId="4" applyFont="1" applyFill="1" applyAlignment="1">
      <alignment horizontal="left"/>
    </xf>
    <xf numFmtId="0" fontId="15" fillId="3" borderId="0" xfId="4" applyFont="1" applyFill="1" applyAlignment="1">
      <alignment horizontal="left"/>
    </xf>
    <xf numFmtId="0" fontId="17" fillId="3" borderId="0" xfId="5" applyFont="1" applyFill="1" applyAlignment="1">
      <alignment horizontal="center"/>
    </xf>
    <xf numFmtId="0" fontId="18" fillId="3" borderId="0" xfId="4" applyFont="1" applyFill="1" applyAlignment="1">
      <alignment horizontal="left"/>
    </xf>
    <xf numFmtId="0" fontId="21" fillId="3" borderId="0" xfId="4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0" fillId="3" borderId="0" xfId="0" applyFill="1"/>
    <xf numFmtId="0" fontId="22" fillId="3" borderId="0" xfId="4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2" applyFont="1" applyFill="1" applyAlignment="1">
      <alignment horizontal="left" vertical="center" indent="11"/>
    </xf>
    <xf numFmtId="1" fontId="25" fillId="3" borderId="1" xfId="6" applyNumberFormat="1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vertical="center"/>
    </xf>
    <xf numFmtId="0" fontId="24" fillId="3" borderId="1" xfId="7" applyFont="1" applyFill="1" applyBorder="1" applyAlignment="1">
      <alignment vertical="center"/>
    </xf>
    <xf numFmtId="1" fontId="28" fillId="0" borderId="0" xfId="11" applyNumberFormat="1" applyFont="1" applyAlignment="1">
      <alignment horizontal="center"/>
    </xf>
    <xf numFmtId="0" fontId="2" fillId="0" borderId="0" xfId="11" applyFont="1"/>
    <xf numFmtId="0" fontId="26" fillId="0" borderId="0" xfId="12">
      <alignment horizontal="center"/>
    </xf>
    <xf numFmtId="17" fontId="27" fillId="0" borderId="0" xfId="10" quotePrefix="1" applyNumberFormat="1" applyFont="1">
      <alignment horizontal="center" vertical="center" wrapText="1"/>
    </xf>
    <xf numFmtId="0" fontId="27" fillId="0" borderId="0" xfId="10" applyFont="1">
      <alignment horizontal="center" vertical="center" wrapText="1"/>
    </xf>
    <xf numFmtId="0" fontId="2" fillId="0" borderId="0" xfId="11" applyFont="1" applyAlignment="1">
      <alignment horizontal="right"/>
    </xf>
    <xf numFmtId="0" fontId="10" fillId="0" borderId="0" xfId="11" applyFont="1" applyAlignment="1">
      <alignment horizontal="right"/>
    </xf>
    <xf numFmtId="0" fontId="29" fillId="0" borderId="0" xfId="7" applyFont="1" applyAlignment="1">
      <alignment horizontal="right"/>
    </xf>
    <xf numFmtId="0" fontId="10" fillId="0" borderId="0" xfId="3" applyFont="1" applyAlignment="1">
      <alignment horizontal="right"/>
    </xf>
    <xf numFmtId="1" fontId="28" fillId="0" borderId="0" xfId="4" quotePrefix="1" applyNumberFormat="1" applyFont="1" applyAlignment="1">
      <alignment horizontal="center"/>
    </xf>
    <xf numFmtId="0" fontId="15" fillId="0" borderId="0" xfId="4" quotePrefix="1" applyFont="1" applyAlignment="1">
      <alignment horizontal="right"/>
    </xf>
    <xf numFmtId="0" fontId="27" fillId="0" borderId="4" xfId="13" applyFont="1" applyBorder="1" applyAlignment="1">
      <alignment horizontal="left" vertical="center" indent="46"/>
    </xf>
    <xf numFmtId="0" fontId="27" fillId="0" borderId="4" xfId="13" applyFont="1" applyBorder="1" applyAlignment="1">
      <alignment vertical="center"/>
    </xf>
    <xf numFmtId="1" fontId="28" fillId="0" borderId="0" xfId="13" applyNumberFormat="1" applyFont="1" applyAlignment="1">
      <alignment horizontal="center" vertical="center"/>
    </xf>
    <xf numFmtId="0" fontId="30" fillId="0" borderId="0" xfId="7" applyFont="1"/>
    <xf numFmtId="166" fontId="27" fillId="0" borderId="0" xfId="13" applyNumberFormat="1" applyFont="1" applyAlignment="1">
      <alignment horizontal="left" vertical="center"/>
    </xf>
    <xf numFmtId="0" fontId="27" fillId="0" borderId="0" xfId="7" applyFont="1"/>
    <xf numFmtId="0" fontId="27" fillId="0" borderId="0" xfId="13" applyFont="1" applyAlignment="1">
      <alignment horizontal="center" vertical="center"/>
    </xf>
    <xf numFmtId="1" fontId="27" fillId="0" borderId="0" xfId="13" applyNumberFormat="1" applyFont="1" applyAlignment="1">
      <alignment horizontal="center" vertical="center"/>
    </xf>
    <xf numFmtId="0" fontId="27" fillId="0" borderId="0" xfId="13" applyFont="1" applyAlignment="1">
      <alignment vertical="center"/>
    </xf>
    <xf numFmtId="0" fontId="11" fillId="0" borderId="0" xfId="7" applyFont="1"/>
    <xf numFmtId="166" fontId="10" fillId="0" borderId="0" xfId="13" applyNumberFormat="1">
      <alignment horizontal="left" vertical="center" wrapText="1"/>
    </xf>
    <xf numFmtId="166" fontId="18" fillId="0" borderId="0" xfId="7" applyNumberFormat="1" applyFont="1" applyAlignment="1">
      <alignment horizontal="right"/>
    </xf>
    <xf numFmtId="1" fontId="28" fillId="0" borderId="0" xfId="14" applyNumberFormat="1" applyFont="1" applyAlignment="1">
      <alignment horizontal="center"/>
    </xf>
    <xf numFmtId="167" fontId="10" fillId="0" borderId="0" xfId="7" applyNumberFormat="1" applyFont="1"/>
    <xf numFmtId="0" fontId="12" fillId="0" borderId="0" xfId="7"/>
    <xf numFmtId="0" fontId="12" fillId="0" borderId="0" xfId="7" applyAlignment="1">
      <alignment horizontal="right"/>
    </xf>
    <xf numFmtId="1" fontId="31" fillId="0" borderId="0" xfId="7" applyNumberFormat="1" applyFont="1" applyAlignment="1">
      <alignment horizontal="center"/>
    </xf>
    <xf numFmtId="166" fontId="10" fillId="0" borderId="0" xfId="15" applyNumberFormat="1" applyFont="1">
      <alignment horizontal="right"/>
    </xf>
    <xf numFmtId="167" fontId="12" fillId="0" borderId="0" xfId="7" applyNumberFormat="1"/>
    <xf numFmtId="0" fontId="32" fillId="0" borderId="0" xfId="7" applyFont="1" applyAlignment="1">
      <alignment horizontal="right"/>
    </xf>
    <xf numFmtId="166" fontId="11" fillId="0" borderId="0" xfId="7" applyNumberFormat="1" applyFont="1"/>
    <xf numFmtId="0" fontId="10" fillId="0" borderId="0" xfId="7" applyFont="1" applyAlignment="1">
      <alignment horizontal="left" indent="2"/>
    </xf>
    <xf numFmtId="166" fontId="10" fillId="0" borderId="0" xfId="13" applyNumberFormat="1" applyAlignment="1">
      <alignment horizontal="left" vertical="center" wrapText="1" indent="1"/>
    </xf>
    <xf numFmtId="0" fontId="10" fillId="0" borderId="0" xfId="7" applyFont="1" applyAlignment="1">
      <alignment horizontal="left" indent="4"/>
    </xf>
    <xf numFmtId="166" fontId="10" fillId="0" borderId="0" xfId="13" applyNumberFormat="1" applyAlignment="1">
      <alignment horizontal="left" vertical="center" wrapText="1" indent="2"/>
    </xf>
    <xf numFmtId="0" fontId="10" fillId="0" borderId="0" xfId="7" applyFont="1" applyAlignment="1">
      <alignment horizontal="left" indent="6"/>
    </xf>
    <xf numFmtId="0" fontId="10" fillId="0" borderId="0" xfId="7" applyFont="1" applyAlignment="1">
      <alignment horizontal="left" indent="3"/>
    </xf>
    <xf numFmtId="166" fontId="2" fillId="0" borderId="0" xfId="11" applyNumberFormat="1" applyFont="1" applyAlignment="1">
      <alignment horizontal="left"/>
    </xf>
    <xf numFmtId="0" fontId="10" fillId="0" borderId="0" xfId="7" applyFont="1"/>
    <xf numFmtId="167" fontId="27" fillId="0" borderId="0" xfId="7" applyNumberFormat="1" applyFont="1"/>
    <xf numFmtId="167" fontId="33" fillId="0" borderId="0" xfId="7" applyNumberFormat="1" applyFont="1"/>
    <xf numFmtId="166" fontId="15" fillId="0" borderId="0" xfId="7" applyNumberFormat="1" applyFont="1" applyAlignment="1">
      <alignment horizontal="right"/>
    </xf>
    <xf numFmtId="0" fontId="27" fillId="0" borderId="4" xfId="13" applyFont="1" applyBorder="1" applyAlignment="1">
      <alignment horizontal="right" vertical="center"/>
    </xf>
    <xf numFmtId="0" fontId="27" fillId="0" borderId="0" xfId="13" applyFont="1" applyAlignment="1">
      <alignment horizontal="right" vertical="center"/>
    </xf>
    <xf numFmtId="0" fontId="2" fillId="0" borderId="0" xfId="16" applyFont="1"/>
    <xf numFmtId="1" fontId="34" fillId="0" borderId="0" xfId="14" applyNumberFormat="1" applyFont="1" applyAlignment="1">
      <alignment horizontal="center"/>
    </xf>
    <xf numFmtId="166" fontId="35" fillId="0" borderId="0" xfId="15" applyNumberFormat="1" applyFont="1">
      <alignment horizontal="right"/>
    </xf>
    <xf numFmtId="0" fontId="36" fillId="0" borderId="0" xfId="7" applyFont="1"/>
    <xf numFmtId="167" fontId="37" fillId="0" borderId="0" xfId="7" applyNumberFormat="1" applyFont="1"/>
    <xf numFmtId="166" fontId="27" fillId="0" borderId="0" xfId="15" applyNumberFormat="1" applyFont="1">
      <alignment horizontal="right"/>
    </xf>
    <xf numFmtId="0" fontId="24" fillId="0" borderId="0" xfId="7" applyFont="1"/>
    <xf numFmtId="167" fontId="30" fillId="0" borderId="0" xfId="7" applyNumberFormat="1" applyFont="1"/>
    <xf numFmtId="166" fontId="18" fillId="0" borderId="0" xfId="7" applyNumberFormat="1" applyFont="1"/>
    <xf numFmtId="166" fontId="15" fillId="0" borderId="0" xfId="7" applyNumberFormat="1" applyFont="1"/>
    <xf numFmtId="1" fontId="28" fillId="0" borderId="0" xfId="15" applyNumberFormat="1" applyFont="1" applyAlignment="1">
      <alignment horizontal="center"/>
    </xf>
    <xf numFmtId="0" fontId="22" fillId="0" borderId="0" xfId="4" applyFont="1" applyAlignment="1">
      <alignment horizontal="left"/>
    </xf>
    <xf numFmtId="0" fontId="28" fillId="0" borderId="0" xfId="13" applyFont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top" wrapText="1"/>
    </xf>
    <xf numFmtId="0" fontId="19" fillId="3" borderId="2" xfId="4" applyFont="1" applyFill="1" applyBorder="1" applyAlignment="1">
      <alignment horizontal="left"/>
    </xf>
    <xf numFmtId="0" fontId="14" fillId="3" borderId="0" xfId="4" applyFont="1" applyFill="1" applyAlignment="1">
      <alignment horizontal="left"/>
    </xf>
    <xf numFmtId="0" fontId="17" fillId="3" borderId="0" xfId="5" applyFont="1" applyFill="1"/>
    <xf numFmtId="0" fontId="5" fillId="3" borderId="0" xfId="0" applyFont="1" applyFill="1" applyAlignment="1">
      <alignment horizontal="left" vertical="top" wrapText="1" indent="11"/>
    </xf>
    <xf numFmtId="0" fontId="24" fillId="3" borderId="1" xfId="6" applyFont="1" applyFill="1" applyBorder="1" applyAlignment="1">
      <alignment horizontal="left" vertical="center" indent="13"/>
    </xf>
    <xf numFmtId="0" fontId="26" fillId="0" borderId="0" xfId="8" applyAlignment="1">
      <alignment horizontal="center"/>
    </xf>
    <xf numFmtId="0" fontId="27" fillId="0" borderId="0" xfId="9" applyFont="1" applyAlignment="1">
      <alignment horizontal="center" vertical="center" wrapText="1"/>
    </xf>
    <xf numFmtId="0" fontId="27" fillId="0" borderId="3" xfId="10" applyFont="1" applyBorder="1">
      <alignment horizontal="center" vertical="center" wrapText="1"/>
    </xf>
    <xf numFmtId="0" fontId="27" fillId="0" borderId="0" xfId="10" applyFont="1">
      <alignment horizontal="center" vertical="center" wrapText="1"/>
    </xf>
    <xf numFmtId="0" fontId="5" fillId="0" borderId="0" xfId="0" applyFont="1" applyAlignment="1">
      <alignment horizontal="left" vertical="top" wrapText="1"/>
    </xf>
  </cellXfs>
  <cellStyles count="17">
    <cellStyle name="Hyperlink" xfId="1" builtinId="8"/>
    <cellStyle name="Hyperlink 2" xfId="5" xr:uid="{93A95D42-FFB9-4802-9445-0FB58D3328FD}"/>
    <cellStyle name="Normal" xfId="0" builtinId="0"/>
    <cellStyle name="Normal 10" xfId="3" xr:uid="{612B864B-14C3-48D0-A310-C611AB1C724B}"/>
    <cellStyle name="Normal 14" xfId="16" xr:uid="{4518E05B-AD62-4EC6-86AE-DE854FE4EFF6}"/>
    <cellStyle name="Normal 2" xfId="7" xr:uid="{827B1539-78AD-4853-B74D-0731C049127C}"/>
    <cellStyle name="Normal 2 2" xfId="11" xr:uid="{A9EA7B38-B482-4C13-A649-2E795E151086}"/>
    <cellStyle name="Normal 2 4" xfId="4" xr:uid="{1B2C183D-F972-415B-A60C-F4FEC82468E4}"/>
    <cellStyle name="Normal 3 5 4" xfId="2" xr:uid="{9F45A456-D97C-4A53-BFE9-B1FB6D5D80E6}"/>
    <cellStyle name="Normal 30" xfId="14" xr:uid="{5E2B771A-2A86-481A-8C20-AB020AA9013E}"/>
    <cellStyle name="Style1" xfId="6" xr:uid="{CC8AED47-3A96-4F25-A91E-76E9EC0EDD07}"/>
    <cellStyle name="Style3" xfId="8" xr:uid="{BF7A330D-96D7-4D6A-911E-680F90D6A330}"/>
    <cellStyle name="Style4" xfId="12" xr:uid="{67412CB7-D0FF-405E-A4E8-0C6DF1F4038E}"/>
    <cellStyle name="Style5" xfId="10" xr:uid="{79E775B3-22A2-4B4D-A5CF-25F43271022F}"/>
    <cellStyle name="Style6" xfId="9" xr:uid="{22FE50F5-E062-4B1E-AB04-D90C3789E155}"/>
    <cellStyle name="Style8 2" xfId="15" xr:uid="{1881A8EC-FD93-4F1F-ADC4-E71278DD23F6}"/>
    <cellStyle name="Style9" xfId="13" xr:uid="{ED031F4E-4780-4107-9A1D-5246351101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A8B9FA50-9083-4122-B642-C6EC29F9F1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E38FECAC-5475-4250-8B93-12541EC1EF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EE2A0218-0583-44FD-91C6-1E565EB4E8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6146" name="Picture 1">
          <a:extLst>
            <a:ext uri="{FF2B5EF4-FFF2-40B4-BE49-F238E27FC236}">
              <a16:creationId xmlns:a16="http://schemas.microsoft.com/office/drawing/2014/main" id="{E94CEC20-ED99-4CD8-9647-043EF6728E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82CC-DA4D-46A8-BDE9-4F683E3A6C9C}">
  <dimension ref="A2:L26"/>
  <sheetViews>
    <sheetView tabSelected="1" workbookViewId="0">
      <pane ySplit="7" topLeftCell="A8" activePane="bottomLeft" state="frozen"/>
      <selection pane="bottomLeft"/>
    </sheetView>
  </sheetViews>
  <sheetFormatPr defaultColWidth="7.7109375" defaultRowHeight="11.25"/>
  <cols>
    <col min="1" max="1" width="17.85546875" style="21" customWidth="1"/>
    <col min="2" max="2" width="9.140625" style="21" customWidth="1"/>
    <col min="3" max="3" width="98.85546875" style="21" customWidth="1"/>
    <col min="4" max="4" width="7.7109375" style="21"/>
    <col min="5" max="5" width="11" style="21" bestFit="1" customWidth="1"/>
    <col min="6" max="11" width="7.7109375" style="21"/>
    <col min="12" max="12" width="9.7109375" style="21" customWidth="1"/>
    <col min="13" max="25" width="7.7109375" style="21"/>
    <col min="26" max="26" width="7.7109375" style="21" customWidth="1"/>
    <col min="27" max="16384" width="7.7109375" style="21"/>
  </cols>
  <sheetData>
    <row r="2" spans="1:12" ht="12.75">
      <c r="B2" s="22" t="s">
        <v>1597</v>
      </c>
      <c r="C2" s="23"/>
      <c r="D2" s="23"/>
      <c r="E2" s="23"/>
    </row>
    <row r="3" spans="1:12" ht="12" customHeight="1">
      <c r="B3" s="23"/>
      <c r="C3" s="23"/>
      <c r="D3" s="23"/>
      <c r="E3" s="23"/>
    </row>
    <row r="4" spans="1:12">
      <c r="B4" s="23"/>
      <c r="C4" s="23"/>
      <c r="D4" s="23"/>
      <c r="E4" s="23"/>
    </row>
    <row r="5" spans="1:12" ht="15.75">
      <c r="B5" s="24" t="s">
        <v>1598</v>
      </c>
    </row>
    <row r="6" spans="1:12" ht="15.75" customHeight="1">
      <c r="B6" s="101" t="s">
        <v>1599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2" ht="15.75" customHeight="1">
      <c r="B7" s="25" t="s">
        <v>1607</v>
      </c>
    </row>
    <row r="8" spans="1:12" ht="12.75">
      <c r="A8" s="26"/>
      <c r="B8" s="26"/>
      <c r="C8" s="26"/>
    </row>
    <row r="9" spans="1:12" ht="15.75">
      <c r="A9" s="27"/>
      <c r="B9" s="28" t="s">
        <v>1608</v>
      </c>
      <c r="C9" s="27"/>
    </row>
    <row r="10" spans="1:12" ht="14.25">
      <c r="A10" s="27"/>
      <c r="B10" s="29" t="s">
        <v>1609</v>
      </c>
      <c r="C10" s="27"/>
    </row>
    <row r="11" spans="1:12" ht="14.25">
      <c r="A11" s="27"/>
      <c r="B11" s="30">
        <v>5.0999999999999996</v>
      </c>
      <c r="C11" s="31" t="s">
        <v>1610</v>
      </c>
    </row>
    <row r="12" spans="1:12" ht="14.25">
      <c r="A12" s="27"/>
      <c r="B12" s="30">
        <v>5.2</v>
      </c>
      <c r="C12" s="31" t="s">
        <v>1611</v>
      </c>
    </row>
    <row r="13" spans="1:12" ht="14.25">
      <c r="A13" s="27"/>
      <c r="B13" s="30" t="s">
        <v>1612</v>
      </c>
      <c r="C13" s="31" t="s">
        <v>1613</v>
      </c>
    </row>
    <row r="14" spans="1:12" ht="12.75">
      <c r="A14" s="26"/>
      <c r="B14" s="26"/>
      <c r="C14" s="26"/>
    </row>
    <row r="15" spans="1:12" ht="15">
      <c r="A15" s="27"/>
      <c r="B15" s="102"/>
      <c r="C15" s="102"/>
    </row>
    <row r="16" spans="1:12" ht="15.75">
      <c r="A16" s="27"/>
      <c r="B16" s="103" t="s">
        <v>1614</v>
      </c>
      <c r="C16" s="103"/>
    </row>
    <row r="17" spans="1:5" ht="12.75">
      <c r="A17" s="26"/>
      <c r="B17" s="26"/>
      <c r="C17" s="26"/>
    </row>
    <row r="18" spans="1:5" ht="14.25">
      <c r="A18" s="27"/>
      <c r="B18" s="32" t="s">
        <v>1615</v>
      </c>
      <c r="C18" s="27"/>
    </row>
    <row r="19" spans="1:5" ht="14.25">
      <c r="A19" s="27"/>
      <c r="B19" s="104" t="s">
        <v>1616</v>
      </c>
      <c r="C19" s="104"/>
    </row>
    <row r="20" spans="1:5" ht="14.25">
      <c r="A20" s="27"/>
      <c r="B20" s="104" t="s">
        <v>1617</v>
      </c>
      <c r="C20" s="104"/>
    </row>
    <row r="21" spans="1:5" ht="12.75">
      <c r="A21" s="26"/>
      <c r="B21" s="26"/>
      <c r="C21" s="26"/>
    </row>
    <row r="22" spans="1:5" ht="12.75">
      <c r="A22" s="26"/>
      <c r="B22" s="33" t="s">
        <v>1600</v>
      </c>
    </row>
    <row r="23" spans="1:5" s="34" customFormat="1" ht="15">
      <c r="A23" s="26"/>
      <c r="B23" s="100" t="s">
        <v>1618</v>
      </c>
      <c r="C23" s="100"/>
      <c r="D23" s="100"/>
      <c r="E23" s="100"/>
    </row>
    <row r="24" spans="1:5" s="34" customFormat="1" ht="15">
      <c r="A24" s="26"/>
      <c r="B24" s="100" t="s">
        <v>1619</v>
      </c>
      <c r="C24" s="100"/>
      <c r="D24" s="100"/>
      <c r="E24" s="100"/>
    </row>
    <row r="25" spans="1:5" ht="12.75">
      <c r="A25" s="26"/>
      <c r="B25" s="26"/>
      <c r="C25" s="26"/>
    </row>
    <row r="26" spans="1:5" ht="14.25">
      <c r="A26" s="26"/>
      <c r="B26" s="35" t="str">
        <f ca="1">"© Commonwealth of Australia "&amp;YEAR(TODAY())</f>
        <v>© Commonwealth of Australia 2021</v>
      </c>
      <c r="C26" s="27"/>
    </row>
  </sheetData>
  <mergeCells count="7">
    <mergeCell ref="B24:E24"/>
    <mergeCell ref="B6:L6"/>
    <mergeCell ref="B15:C15"/>
    <mergeCell ref="B16:C16"/>
    <mergeCell ref="B19:C19"/>
    <mergeCell ref="B20:C20"/>
    <mergeCell ref="B23:E23"/>
  </mergeCells>
  <hyperlinks>
    <hyperlink ref="B16" r:id="rId1" xr:uid="{938D41AB-D0D8-4CF5-8180-ED745A856B97}"/>
    <hyperlink ref="B13" location="Index!A12" display="Index" xr:uid="{B7A984EA-3706-449D-9AAA-491E1C689198}"/>
    <hyperlink ref="B26" r:id="rId2" display="© Commonwealth of Australia 2015" xr:uid="{FF7696E7-6E47-47B7-BFB0-34FC739F5077}"/>
    <hyperlink ref="B20" r:id="rId3" display="Explanatory Notes" xr:uid="{A6C317C0-E821-46D8-8410-A9E7036FB0A3}"/>
    <hyperlink ref="B19" r:id="rId4" xr:uid="{A8A24F20-55A7-4106-A19C-ECDF2F19D080}"/>
    <hyperlink ref="B19:C19" r:id="rId5" display="Summary - link to be updated for 2021" xr:uid="{E5A801C7-2A24-47E6-A685-0552BB7AD708}"/>
    <hyperlink ref="B20:C20" r:id="rId6" display="Methodology" xr:uid="{862D7FCB-7DBC-4A36-93F4-E4A068D217A7}"/>
    <hyperlink ref="B11" location="'Table 5.1'!C14" display="'Table 5.1'!C14" xr:uid="{E93FA3E8-2C4C-4713-8765-88649AE52701}"/>
    <hyperlink ref="B12" location="'Table 5.2'!C14" display="'Table 5.2'!C14" xr:uid="{632512AF-D786-4044-B827-119FD772F2A3}"/>
    <hyperlink ref="B24" r:id="rId7" display="or the Labour Surveys Branch at labour.statistics@abs.gov.au." xr:uid="{C8C27F0D-E3A5-4DA7-BFAE-DB141962E200}"/>
    <hyperlink ref="B23:E23" r:id="rId8" display="For further information about these and related statistics visit www.abs.gov.au/about/contact-us" xr:uid="{878AB246-0E06-44B3-A230-9AD356F818F5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2441C-919A-47F1-A2E3-BD45EBF0B807}">
  <sheetPr>
    <pageSetUpPr fitToPage="1"/>
  </sheetPr>
  <dimension ref="A1:L173"/>
  <sheetViews>
    <sheetView workbookViewId="0">
      <pane ySplit="11" topLeftCell="A12" activePane="bottomLeft" state="frozen"/>
      <selection pane="bottomLeft" activeCell="D16" sqref="D16"/>
    </sheetView>
  </sheetViews>
  <sheetFormatPr defaultRowHeight="15" customHeight="1"/>
  <cols>
    <col min="1" max="1" width="3" customWidth="1"/>
    <col min="2" max="2" width="50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95" customHeight="1">
      <c r="A2" s="20"/>
      <c r="B2" s="36" t="s">
        <v>1597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21"/>
      <c r="B5" s="37" t="s">
        <v>1598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.95" customHeight="1">
      <c r="A6" s="21"/>
      <c r="B6" s="105" t="s">
        <v>1599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ht="15.95" customHeight="1">
      <c r="A7" s="21"/>
      <c r="B7" s="38" t="str">
        <f>Contents!B7</f>
        <v>Released at 11:30 am (Canberra time) Wed 7 Jul 2021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5.75" customHeight="1">
      <c r="A8" s="106" t="str">
        <f>Contents!C11</f>
        <v>Table 5.1 - February 2021</v>
      </c>
      <c r="B8" s="106"/>
      <c r="C8" s="106"/>
      <c r="D8" s="106"/>
      <c r="E8" s="106"/>
      <c r="F8" s="106"/>
      <c r="G8" s="106"/>
      <c r="H8" s="106"/>
      <c r="I8" s="39"/>
      <c r="J8" s="40"/>
      <c r="K8" s="41"/>
      <c r="L8" s="41"/>
    </row>
    <row r="9" spans="1:12" ht="21" customHeight="1">
      <c r="A9" s="107"/>
      <c r="B9" s="107"/>
      <c r="C9" s="108" t="s">
        <v>1620</v>
      </c>
      <c r="D9" s="108"/>
      <c r="E9" s="108"/>
      <c r="F9" s="108"/>
      <c r="G9" s="108"/>
      <c r="H9" s="109" t="s">
        <v>1621</v>
      </c>
      <c r="I9" s="42"/>
      <c r="J9" s="43"/>
      <c r="K9" s="43"/>
      <c r="L9" s="43"/>
    </row>
    <row r="10" spans="1:12" ht="22.5">
      <c r="A10" s="44"/>
      <c r="B10" s="44"/>
      <c r="C10" s="45" t="s">
        <v>1622</v>
      </c>
      <c r="D10" s="45" t="s">
        <v>1623</v>
      </c>
      <c r="E10" s="45" t="s">
        <v>1624</v>
      </c>
      <c r="F10" s="45" t="s">
        <v>1625</v>
      </c>
      <c r="G10" s="46" t="s">
        <v>1626</v>
      </c>
      <c r="H10" s="110"/>
      <c r="I10" s="42"/>
      <c r="J10" s="47"/>
      <c r="K10" s="48"/>
      <c r="L10" s="49"/>
    </row>
    <row r="11" spans="1:12">
      <c r="A11" s="44"/>
      <c r="B11" s="44"/>
      <c r="C11" s="50" t="s">
        <v>1627</v>
      </c>
      <c r="D11" s="50" t="s">
        <v>1627</v>
      </c>
      <c r="E11" s="50" t="s">
        <v>1627</v>
      </c>
      <c r="F11" s="50" t="s">
        <v>1627</v>
      </c>
      <c r="G11" s="50" t="s">
        <v>1627</v>
      </c>
      <c r="H11" s="50" t="s">
        <v>1628</v>
      </c>
      <c r="I11" s="51"/>
      <c r="J11" s="52"/>
      <c r="K11" s="52"/>
      <c r="L11" s="52"/>
    </row>
    <row r="12" spans="1:12">
      <c r="A12" s="53" t="s">
        <v>1629</v>
      </c>
      <c r="B12" s="54"/>
      <c r="C12" s="54"/>
      <c r="D12" s="54"/>
      <c r="E12" s="54"/>
      <c r="F12" s="54"/>
      <c r="G12" s="54"/>
      <c r="H12" s="54"/>
      <c r="I12" s="55"/>
      <c r="J12" s="56"/>
      <c r="K12" s="56"/>
      <c r="L12" s="56"/>
    </row>
    <row r="13" spans="1:12">
      <c r="A13" s="57" t="s">
        <v>1630</v>
      </c>
      <c r="B13" s="58"/>
      <c r="C13" s="59"/>
      <c r="D13" s="59"/>
      <c r="E13" s="59"/>
      <c r="F13" s="59"/>
      <c r="G13" s="59"/>
      <c r="H13" s="59"/>
      <c r="I13" s="60"/>
      <c r="J13" s="61"/>
      <c r="K13" s="61"/>
      <c r="L13" s="61"/>
    </row>
    <row r="14" spans="1:12">
      <c r="A14" s="62"/>
      <c r="B14" s="63" t="s">
        <v>1631</v>
      </c>
      <c r="C14" s="64">
        <f>A124809424W_Latest</f>
        <v>23.344000000000001</v>
      </c>
      <c r="D14" s="64">
        <f>A124807312T_Latest</f>
        <v>45.795999999999999</v>
      </c>
      <c r="E14" s="64">
        <f>A124810480L_Latest</f>
        <v>99.403999999999996</v>
      </c>
      <c r="F14" s="64">
        <f>A124811536F_Latest</f>
        <v>142.80600000000001</v>
      </c>
      <c r="G14" s="64">
        <f>A124808368W_Latest</f>
        <v>311.351</v>
      </c>
      <c r="H14" s="64">
        <f>A124808369X_Latest</f>
        <v>47</v>
      </c>
      <c r="I14" s="65"/>
      <c r="J14" s="59"/>
      <c r="K14" s="58"/>
      <c r="L14" s="58"/>
    </row>
    <row r="15" spans="1:12">
      <c r="A15" s="62"/>
      <c r="B15" s="63" t="s">
        <v>1632</v>
      </c>
      <c r="C15" s="64">
        <f>A124809152C_Latest</f>
        <v>36.893000000000001</v>
      </c>
      <c r="D15" s="64">
        <f>A124807040X_Latest</f>
        <v>40.203000000000003</v>
      </c>
      <c r="E15" s="64">
        <f>A124810208A_Latest</f>
        <v>75.274000000000001</v>
      </c>
      <c r="F15" s="64">
        <f>A124811264L_Latest</f>
        <v>118.929</v>
      </c>
      <c r="G15" s="64">
        <f>A124808096C_Latest</f>
        <v>271.29899999999998</v>
      </c>
      <c r="H15" s="64">
        <f>A124808097F_Latest</f>
        <v>43</v>
      </c>
      <c r="I15" s="65"/>
      <c r="J15" s="66"/>
      <c r="K15" s="66"/>
      <c r="L15" s="66"/>
    </row>
    <row r="16" spans="1:12">
      <c r="A16" s="62"/>
      <c r="B16" s="63" t="s">
        <v>1633</v>
      </c>
      <c r="C16" s="64">
        <f>A124809432W_Latest</f>
        <v>19.135999999999999</v>
      </c>
      <c r="D16" s="64">
        <f>A124807320T_Latest</f>
        <v>30.033000000000001</v>
      </c>
      <c r="E16" s="64">
        <f>A124810488F_Latest</f>
        <v>61.320999999999998</v>
      </c>
      <c r="F16" s="64">
        <f>A124811544F_Latest</f>
        <v>105.004</v>
      </c>
      <c r="G16" s="64">
        <f>A124808376W_Latest</f>
        <v>215.495</v>
      </c>
      <c r="H16" s="64">
        <f>A124808377X_Latest</f>
        <v>47</v>
      </c>
      <c r="I16" s="65"/>
      <c r="J16" s="66"/>
      <c r="K16" s="66"/>
      <c r="L16" s="66"/>
    </row>
    <row r="17" spans="1:12">
      <c r="A17" s="62"/>
      <c r="B17" s="63" t="s">
        <v>1634</v>
      </c>
      <c r="C17" s="64">
        <f>A124809440W_Latest</f>
        <v>7.2919999999999998</v>
      </c>
      <c r="D17" s="64">
        <f>A124807328K_Latest</f>
        <v>12.452</v>
      </c>
      <c r="E17" s="64">
        <f>A124810496F_Latest</f>
        <v>16.372</v>
      </c>
      <c r="F17" s="64">
        <f>A124811552F_Latest</f>
        <v>36.390999999999998</v>
      </c>
      <c r="G17" s="64">
        <f>A124808384W_Latest</f>
        <v>72.507999999999996</v>
      </c>
      <c r="H17" s="64">
        <f>A124808385X_Latest</f>
        <v>52</v>
      </c>
      <c r="I17" s="65"/>
      <c r="J17" s="66"/>
      <c r="K17" s="66"/>
      <c r="L17" s="66"/>
    </row>
    <row r="18" spans="1:12">
      <c r="A18" s="62"/>
      <c r="B18" s="63" t="s">
        <v>1635</v>
      </c>
      <c r="C18" s="64">
        <f>A124809160C_Latest</f>
        <v>11.734</v>
      </c>
      <c r="D18" s="64">
        <f>A124807048T_Latest</f>
        <v>18.236000000000001</v>
      </c>
      <c r="E18" s="64">
        <f>A124810216A_Latest</f>
        <v>31.774000000000001</v>
      </c>
      <c r="F18" s="64">
        <f>A124811272L_Latest</f>
        <v>39.531999999999996</v>
      </c>
      <c r="G18" s="64">
        <f>A124808104T_Latest</f>
        <v>101.276</v>
      </c>
      <c r="H18" s="64">
        <f>A124808105V_Latest</f>
        <v>30</v>
      </c>
      <c r="I18" s="65"/>
      <c r="J18" s="66"/>
      <c r="K18" s="66"/>
      <c r="L18" s="66"/>
    </row>
    <row r="19" spans="1:12">
      <c r="A19" s="62"/>
      <c r="B19" s="63" t="s">
        <v>1636</v>
      </c>
      <c r="C19" s="64">
        <f>A124809168W_Latest</f>
        <v>1.9930000000000001</v>
      </c>
      <c r="D19" s="64">
        <f>A124807056T_Latest</f>
        <v>3.411</v>
      </c>
      <c r="E19" s="64">
        <f>A124810224A_Latest</f>
        <v>5.907</v>
      </c>
      <c r="F19" s="64">
        <f>A124811280L_Latest</f>
        <v>12.66</v>
      </c>
      <c r="G19" s="64">
        <f>A124808112T_Latest</f>
        <v>23.971</v>
      </c>
      <c r="H19" s="64">
        <f>A124808113V_Latest</f>
        <v>52</v>
      </c>
      <c r="I19" s="65"/>
      <c r="J19" s="66"/>
      <c r="K19" s="66"/>
      <c r="L19" s="66"/>
    </row>
    <row r="20" spans="1:12">
      <c r="A20" s="62"/>
      <c r="B20" s="63" t="s">
        <v>1637</v>
      </c>
      <c r="C20" s="64">
        <f>A124809312C_Latest</f>
        <v>0.27200000000000002</v>
      </c>
      <c r="D20" s="64">
        <f>A124807200X_Latest</f>
        <v>1.198</v>
      </c>
      <c r="E20" s="64">
        <f>A124810368L_Latest</f>
        <v>1.2869999999999999</v>
      </c>
      <c r="F20" s="64">
        <f>A124811424L_Latest</f>
        <v>2.0019999999999998</v>
      </c>
      <c r="G20" s="64">
        <f>A124808256C_Latest</f>
        <v>4.7590000000000003</v>
      </c>
      <c r="H20" s="64">
        <f>A124808257F_Latest</f>
        <v>34</v>
      </c>
      <c r="I20" s="65"/>
      <c r="J20" s="66"/>
      <c r="K20" s="66"/>
      <c r="L20" s="66"/>
    </row>
    <row r="21" spans="1:12">
      <c r="A21" s="62"/>
      <c r="B21" s="63" t="s">
        <v>1638</v>
      </c>
      <c r="C21" s="64">
        <f>A124809024K_Latest</f>
        <v>0.82699999999999996</v>
      </c>
      <c r="D21" s="64">
        <f>A124806912C_Latest</f>
        <v>1.792</v>
      </c>
      <c r="E21" s="64">
        <f>A124810080A_Latest</f>
        <v>4.0919999999999996</v>
      </c>
      <c r="F21" s="64">
        <f>A124811136V_Latest</f>
        <v>4.8810000000000002</v>
      </c>
      <c r="G21" s="64">
        <f>A124807968J_Latest</f>
        <v>11.592000000000001</v>
      </c>
      <c r="H21" s="64">
        <f>A124807969K_Latest</f>
        <v>38.918999999999997</v>
      </c>
      <c r="I21" s="65"/>
      <c r="J21" s="66"/>
      <c r="K21" s="66"/>
      <c r="L21" s="66"/>
    </row>
    <row r="22" spans="1:12">
      <c r="A22" s="57" t="s">
        <v>1639</v>
      </c>
      <c r="B22" s="67"/>
      <c r="C22" s="68"/>
      <c r="D22" s="68"/>
      <c r="E22" s="68"/>
      <c r="F22" s="68"/>
      <c r="G22" s="68"/>
      <c r="H22" s="68"/>
      <c r="I22" s="69"/>
      <c r="J22" s="66"/>
      <c r="K22" s="66"/>
      <c r="L22" s="66"/>
    </row>
    <row r="23" spans="1:12">
      <c r="A23" s="62"/>
      <c r="B23" s="63" t="s">
        <v>1640</v>
      </c>
      <c r="C23" s="64">
        <f>A124809448R_Latest</f>
        <v>38.177</v>
      </c>
      <c r="D23" s="64">
        <f>A124807336K_Latest</f>
        <v>65.120999999999995</v>
      </c>
      <c r="E23" s="64">
        <f>A124810504V_Latest</f>
        <v>100.551</v>
      </c>
      <c r="F23" s="64">
        <f>A124811560F_Latest</f>
        <v>136.499</v>
      </c>
      <c r="G23" s="64">
        <f>A124808392W_Latest</f>
        <v>340.34699999999998</v>
      </c>
      <c r="H23" s="64">
        <f>A124808393X_Latest</f>
        <v>30</v>
      </c>
      <c r="I23" s="65"/>
      <c r="J23" s="66"/>
      <c r="K23" s="66"/>
      <c r="L23" s="66"/>
    </row>
    <row r="24" spans="1:12">
      <c r="A24" s="62"/>
      <c r="B24" s="63" t="s">
        <v>1641</v>
      </c>
      <c r="C24" s="64">
        <f>A124809320C_Latest</f>
        <v>20.158999999999999</v>
      </c>
      <c r="D24" s="64">
        <f>A124807208T_Latest</f>
        <v>34.753</v>
      </c>
      <c r="E24" s="64">
        <f>A124810376L_Latest</f>
        <v>68</v>
      </c>
      <c r="F24" s="64">
        <f>A124811432L_Latest</f>
        <v>86.867999999999995</v>
      </c>
      <c r="G24" s="64">
        <f>A124808264C_Latest</f>
        <v>209.78</v>
      </c>
      <c r="H24" s="64">
        <f>A124808265F_Latest</f>
        <v>43.755000000000003</v>
      </c>
      <c r="I24" s="65"/>
      <c r="J24" s="66"/>
      <c r="K24" s="66"/>
      <c r="L24" s="66"/>
    </row>
    <row r="25" spans="1:12">
      <c r="A25" s="62"/>
      <c r="B25" s="63" t="s">
        <v>1642</v>
      </c>
      <c r="C25" s="64">
        <f>A124809536R_Latest</f>
        <v>18.155000000000001</v>
      </c>
      <c r="D25" s="64">
        <f>A124807424K_Latest</f>
        <v>22.559000000000001</v>
      </c>
      <c r="E25" s="64">
        <f>A124810592F_Latest</f>
        <v>36.320999999999998</v>
      </c>
      <c r="F25" s="64">
        <f>A124811648X_Latest</f>
        <v>81.117000000000004</v>
      </c>
      <c r="G25" s="64">
        <f>A124808480W_Latest</f>
        <v>158.15299999999999</v>
      </c>
      <c r="H25" s="64">
        <f>A124808481X_Latest</f>
        <v>52</v>
      </c>
      <c r="I25" s="65"/>
      <c r="J25" s="66"/>
      <c r="K25" s="66"/>
      <c r="L25" s="66"/>
    </row>
    <row r="26" spans="1:12">
      <c r="A26" s="62"/>
      <c r="B26" s="63" t="s">
        <v>1643</v>
      </c>
      <c r="C26" s="64">
        <f>A124809032K_Latest</f>
        <v>12.43</v>
      </c>
      <c r="D26" s="64">
        <f>A124806920C_Latest</f>
        <v>18.183</v>
      </c>
      <c r="E26" s="64">
        <f>A124810088V_Latest</f>
        <v>51.755000000000003</v>
      </c>
      <c r="F26" s="64">
        <f>A124811144V_Latest</f>
        <v>72.926000000000002</v>
      </c>
      <c r="G26" s="64">
        <f>A124807976J_Latest</f>
        <v>155.29300000000001</v>
      </c>
      <c r="H26" s="64">
        <f>A124807977K_Latest</f>
        <v>48</v>
      </c>
      <c r="I26" s="65"/>
      <c r="J26" s="66"/>
      <c r="K26" s="66"/>
      <c r="L26" s="66"/>
    </row>
    <row r="27" spans="1:12">
      <c r="A27" s="62"/>
      <c r="B27" s="63" t="s">
        <v>1644</v>
      </c>
      <c r="C27" s="64">
        <f>A124808632W_Latest</f>
        <v>10.048</v>
      </c>
      <c r="D27" s="64">
        <f>A124806520T_Latest</f>
        <v>9.2119999999999997</v>
      </c>
      <c r="E27" s="64">
        <f>A124809688A_Latest</f>
        <v>29.483000000000001</v>
      </c>
      <c r="F27" s="64">
        <f>A124810744F_Latest</f>
        <v>63.779000000000003</v>
      </c>
      <c r="G27" s="64">
        <f>A124807576W_Latest</f>
        <v>112.521</v>
      </c>
      <c r="H27" s="64">
        <f>A124807577X_Latest</f>
        <v>52</v>
      </c>
      <c r="I27" s="65"/>
      <c r="J27" s="66"/>
      <c r="K27" s="66"/>
      <c r="L27" s="66"/>
    </row>
    <row r="28" spans="1:12">
      <c r="A28" s="62"/>
      <c r="B28" s="63" t="s">
        <v>1645</v>
      </c>
      <c r="C28" s="64">
        <f>A124808776J_Latest</f>
        <v>2.5230000000000001</v>
      </c>
      <c r="D28" s="64">
        <f>A124806664C_Latest</f>
        <v>3.2930000000000001</v>
      </c>
      <c r="E28" s="64">
        <f>A124809832J_Latest</f>
        <v>9.3219999999999992</v>
      </c>
      <c r="F28" s="64">
        <f>A124810888T_Latest</f>
        <v>21.016999999999999</v>
      </c>
      <c r="G28" s="64">
        <f>A124807720C_Latest</f>
        <v>36.155999999999999</v>
      </c>
      <c r="H28" s="64">
        <f>A124807721F_Latest</f>
        <v>52</v>
      </c>
      <c r="I28" s="65"/>
      <c r="J28" s="70"/>
      <c r="K28" s="62"/>
      <c r="L28" s="71"/>
    </row>
    <row r="29" spans="1:12">
      <c r="A29" s="57" t="s">
        <v>1646</v>
      </c>
      <c r="B29" s="67"/>
      <c r="C29" s="72"/>
      <c r="D29" s="72"/>
      <c r="E29" s="72"/>
      <c r="F29" s="72"/>
      <c r="G29" s="72"/>
      <c r="H29" s="72"/>
      <c r="I29" s="69"/>
      <c r="J29" s="66"/>
      <c r="K29" s="66"/>
      <c r="L29" s="66"/>
    </row>
    <row r="30" spans="1:12">
      <c r="A30" s="73"/>
      <c r="B30" s="63" t="s">
        <v>1647</v>
      </c>
      <c r="C30" s="64">
        <f>A124809176W_Latest</f>
        <v>88.570999999999998</v>
      </c>
      <c r="D30" s="64">
        <f>A124807064T_Latest</f>
        <v>123.95699999999999</v>
      </c>
      <c r="E30" s="64">
        <f>A124810232A_Latest</f>
        <v>256.09199999999998</v>
      </c>
      <c r="F30" s="64">
        <f>A124811288F_Latest</f>
        <v>399.02600000000001</v>
      </c>
      <c r="G30" s="64">
        <f>A124808120T_Latest</f>
        <v>867.64599999999996</v>
      </c>
      <c r="H30" s="64">
        <f>A124808121V_Latest</f>
        <v>47</v>
      </c>
      <c r="I30" s="65"/>
      <c r="J30" s="74"/>
      <c r="K30" s="66"/>
      <c r="L30" s="66"/>
    </row>
    <row r="31" spans="1:12">
      <c r="A31" s="73"/>
      <c r="B31" s="75" t="s">
        <v>1648</v>
      </c>
      <c r="C31" s="64">
        <f>A124808784J_Latest</f>
        <v>43.390999999999998</v>
      </c>
      <c r="D31" s="64">
        <f>A124806672C_Latest</f>
        <v>55.241</v>
      </c>
      <c r="E31" s="64">
        <f>A124809840J_Latest</f>
        <v>133.03399999999999</v>
      </c>
      <c r="F31" s="64">
        <f>A124810896T_Latest</f>
        <v>202.673</v>
      </c>
      <c r="G31" s="64">
        <f>A124807728W_Latest</f>
        <v>434.34</v>
      </c>
      <c r="H31" s="64">
        <f>A124807729X_Latest</f>
        <v>47</v>
      </c>
      <c r="I31" s="65"/>
      <c r="J31" s="76"/>
      <c r="K31" s="66"/>
      <c r="L31" s="66"/>
    </row>
    <row r="32" spans="1:12">
      <c r="A32" s="73"/>
      <c r="B32" s="77" t="s">
        <v>1649</v>
      </c>
      <c r="C32" s="64">
        <f>A124809184W_Latest</f>
        <v>27.093</v>
      </c>
      <c r="D32" s="64">
        <f>A124807072T_Latest</f>
        <v>32.51</v>
      </c>
      <c r="E32" s="64">
        <f>A124810240A_Latest</f>
        <v>67.72</v>
      </c>
      <c r="F32" s="64">
        <f>A124811296F_Latest</f>
        <v>107.15300000000001</v>
      </c>
      <c r="G32" s="64">
        <f>A124808128K_Latest</f>
        <v>234.477</v>
      </c>
      <c r="H32" s="64">
        <f>A124808129L_Latest</f>
        <v>47</v>
      </c>
      <c r="I32" s="65"/>
      <c r="J32" s="78"/>
      <c r="K32" s="66"/>
      <c r="L32" s="66"/>
    </row>
    <row r="33" spans="1:12">
      <c r="A33" s="73"/>
      <c r="B33" s="77" t="s">
        <v>1650</v>
      </c>
      <c r="C33" s="64">
        <f>A124809192W_Latest</f>
        <v>16.297999999999998</v>
      </c>
      <c r="D33" s="64">
        <f>A124807080T_Latest</f>
        <v>22.731000000000002</v>
      </c>
      <c r="E33" s="64">
        <f>A124810248V_Latest</f>
        <v>65.313000000000002</v>
      </c>
      <c r="F33" s="64">
        <f>A124811304V_Latest</f>
        <v>95.52</v>
      </c>
      <c r="G33" s="64">
        <f>A124808136K_Latest</f>
        <v>199.863</v>
      </c>
      <c r="H33" s="64">
        <f>A124808137L_Latest</f>
        <v>48</v>
      </c>
      <c r="I33" s="65"/>
      <c r="J33" s="78"/>
      <c r="K33" s="66"/>
      <c r="L33" s="66"/>
    </row>
    <row r="34" spans="1:12">
      <c r="A34" s="73"/>
      <c r="B34" s="75" t="s">
        <v>1651</v>
      </c>
      <c r="C34" s="64">
        <f>A124809544R_Latest</f>
        <v>7.5990000000000002</v>
      </c>
      <c r="D34" s="64">
        <f>A124807432K_Latest</f>
        <v>6.8940000000000001</v>
      </c>
      <c r="E34" s="64">
        <f>A124810600V_Latest</f>
        <v>15.365</v>
      </c>
      <c r="F34" s="64">
        <f>A124811656X_Latest</f>
        <v>38.020000000000003</v>
      </c>
      <c r="G34" s="64">
        <f>A124808488R_Latest</f>
        <v>67.876999999999995</v>
      </c>
      <c r="H34" s="64">
        <f>A124808489T_Latest</f>
        <v>52</v>
      </c>
      <c r="I34" s="65"/>
      <c r="J34" s="79"/>
      <c r="K34" s="66"/>
      <c r="L34" s="66"/>
    </row>
    <row r="35" spans="1:12">
      <c r="A35" s="73"/>
      <c r="B35" s="75" t="s">
        <v>1652</v>
      </c>
      <c r="C35" s="64">
        <f>A124808640W_Latest</f>
        <v>18.603999999999999</v>
      </c>
      <c r="D35" s="64">
        <f>A124806528K_Latest</f>
        <v>30.949000000000002</v>
      </c>
      <c r="E35" s="64">
        <f>A124809696A_Latest</f>
        <v>44.527000000000001</v>
      </c>
      <c r="F35" s="64">
        <f>A124810752F_Latest</f>
        <v>48.506999999999998</v>
      </c>
      <c r="G35" s="64">
        <f>A124807584W_Latest</f>
        <v>142.58600000000001</v>
      </c>
      <c r="H35" s="64">
        <f>A124807585X_Latest</f>
        <v>26</v>
      </c>
      <c r="I35" s="65"/>
      <c r="J35" s="79"/>
      <c r="K35" s="66"/>
      <c r="L35" s="66"/>
    </row>
    <row r="36" spans="1:12">
      <c r="A36" s="80"/>
      <c r="B36" s="75" t="s">
        <v>1653</v>
      </c>
      <c r="C36" s="64">
        <f>A124809456R_Latest</f>
        <v>13.472</v>
      </c>
      <c r="D36" s="64">
        <f>A124807344K_Latest</f>
        <v>26.989000000000001</v>
      </c>
      <c r="E36" s="64">
        <f>A124810512V_Latest</f>
        <v>54.537999999999997</v>
      </c>
      <c r="F36" s="64">
        <f>A124811568X_Latest</f>
        <v>94.763000000000005</v>
      </c>
      <c r="G36" s="64">
        <f>A124808400K_Latest</f>
        <v>189.762</v>
      </c>
      <c r="H36" s="64">
        <f>A124808401L_Latest</f>
        <v>50.616</v>
      </c>
      <c r="I36" s="65"/>
      <c r="J36" s="79"/>
      <c r="K36" s="66"/>
      <c r="L36" s="66"/>
    </row>
    <row r="37" spans="1:12">
      <c r="A37" s="73"/>
      <c r="B37" s="75" t="s">
        <v>1654</v>
      </c>
      <c r="C37" s="64">
        <f>A124809464R_Latest</f>
        <v>5.5049999999999999</v>
      </c>
      <c r="D37" s="64">
        <f>A124807352K_Latest</f>
        <v>3.8839999999999999</v>
      </c>
      <c r="E37" s="64">
        <f>A124810520V_Latest</f>
        <v>8.6280000000000001</v>
      </c>
      <c r="F37" s="64">
        <f>A124811576X_Latest</f>
        <v>15.063000000000001</v>
      </c>
      <c r="G37" s="64">
        <f>A124808408C_Latest</f>
        <v>33.081000000000003</v>
      </c>
      <c r="H37" s="64">
        <f>A124808409F_Latest</f>
        <v>43</v>
      </c>
      <c r="I37" s="65"/>
      <c r="J37" s="79"/>
      <c r="K37" s="66"/>
      <c r="L37" s="66"/>
    </row>
    <row r="38" spans="1:12">
      <c r="A38" s="73"/>
      <c r="B38" s="63" t="s">
        <v>1655</v>
      </c>
      <c r="C38" s="64">
        <f>A124808648R_Latest</f>
        <v>12.06</v>
      </c>
      <c r="D38" s="64">
        <f>A124806536K_Latest</f>
        <v>27.841000000000001</v>
      </c>
      <c r="E38" s="64">
        <f>A124809704R_Latest</f>
        <v>36.683999999999997</v>
      </c>
      <c r="F38" s="64">
        <f>A124810760F_Latest</f>
        <v>60.167000000000002</v>
      </c>
      <c r="G38" s="64">
        <f>A124807592W_Latest</f>
        <v>136.75200000000001</v>
      </c>
      <c r="H38" s="64">
        <f>A124807593X_Latest</f>
        <v>46.905000000000001</v>
      </c>
      <c r="I38" s="65"/>
      <c r="J38" s="74"/>
      <c r="K38" s="66"/>
      <c r="L38" s="66"/>
    </row>
    <row r="39" spans="1:12">
      <c r="A39" s="73"/>
      <c r="B39" s="75" t="s">
        <v>1656</v>
      </c>
      <c r="C39" s="64">
        <f>A124809040K_Latest</f>
        <v>6.0259999999999998</v>
      </c>
      <c r="D39" s="64">
        <f>A124806928W_Latest</f>
        <v>19.428000000000001</v>
      </c>
      <c r="E39" s="64">
        <f>A124810096V_Latest</f>
        <v>21.341999999999999</v>
      </c>
      <c r="F39" s="64">
        <f>A124811152V_Latest</f>
        <v>38.067999999999998</v>
      </c>
      <c r="G39" s="64">
        <f>A124807984J_Latest</f>
        <v>84.864000000000004</v>
      </c>
      <c r="H39" s="64">
        <f>A124807985K_Latest</f>
        <v>45.808</v>
      </c>
      <c r="I39" s="65"/>
      <c r="J39" s="79"/>
      <c r="K39" s="66"/>
      <c r="L39" s="66"/>
    </row>
    <row r="40" spans="1:12">
      <c r="A40" s="73"/>
      <c r="B40" s="75" t="s">
        <v>1657</v>
      </c>
      <c r="C40" s="64">
        <f>A124809200K_Latest</f>
        <v>6.0339999999999998</v>
      </c>
      <c r="D40" s="64">
        <f>A124807088K_Latest</f>
        <v>8.4120000000000008</v>
      </c>
      <c r="E40" s="64">
        <f>A124810256V_Latest</f>
        <v>15.342000000000001</v>
      </c>
      <c r="F40" s="64">
        <f>A124811312V_Latest</f>
        <v>22.099</v>
      </c>
      <c r="G40" s="64">
        <f>A124808144K_Latest</f>
        <v>51.887999999999998</v>
      </c>
      <c r="H40" s="64">
        <f>A124808145L_Latest</f>
        <v>47</v>
      </c>
      <c r="I40" s="65"/>
      <c r="J40" s="79"/>
      <c r="K40" s="66"/>
      <c r="L40" s="66"/>
    </row>
    <row r="41" spans="1:12">
      <c r="A41" s="73"/>
      <c r="B41" s="63" t="s">
        <v>1658</v>
      </c>
      <c r="C41" s="64">
        <f>A124809552R_Latest</f>
        <v>0.86</v>
      </c>
      <c r="D41" s="64">
        <f>A124807440K_Latest</f>
        <v>1.323</v>
      </c>
      <c r="E41" s="64">
        <f>A124810608L_Latest</f>
        <v>2.6549999999999998</v>
      </c>
      <c r="F41" s="64">
        <f>A124811664X_Latest</f>
        <v>3.0129999999999999</v>
      </c>
      <c r="G41" s="64">
        <f>A124808496R_Latest</f>
        <v>7.8520000000000003</v>
      </c>
      <c r="H41" s="64">
        <f>A124808497T_Latest</f>
        <v>26</v>
      </c>
      <c r="I41" s="65"/>
      <c r="J41" s="74"/>
      <c r="K41" s="66"/>
      <c r="L41" s="66"/>
    </row>
    <row r="42" spans="1:12">
      <c r="A42" s="57" t="s">
        <v>1659</v>
      </c>
      <c r="B42" s="67"/>
      <c r="C42" s="68"/>
      <c r="D42" s="68"/>
      <c r="E42" s="68"/>
      <c r="F42" s="68"/>
      <c r="G42" s="68"/>
      <c r="H42" s="68"/>
      <c r="I42" s="69"/>
      <c r="J42" s="66"/>
      <c r="K42" s="66"/>
      <c r="L42" s="66"/>
    </row>
    <row r="43" spans="1:12">
      <c r="A43" s="73"/>
      <c r="B43" s="63" t="s">
        <v>1660</v>
      </c>
      <c r="C43" s="64">
        <f>A124808656R_Latest</f>
        <v>85.662000000000006</v>
      </c>
      <c r="D43" s="64">
        <f>A124806544K_Latest</f>
        <v>136.303</v>
      </c>
      <c r="E43" s="64">
        <f>A124809712R_Latest</f>
        <v>227.642</v>
      </c>
      <c r="F43" s="64">
        <f>A124810768X_Latest</f>
        <v>378.23200000000003</v>
      </c>
      <c r="G43" s="64">
        <f>A124807600K_Latest</f>
        <v>827.83900000000006</v>
      </c>
      <c r="H43" s="64">
        <f>A124807601L_Latest</f>
        <v>45</v>
      </c>
      <c r="I43" s="65"/>
      <c r="J43" s="70"/>
      <c r="K43" s="62"/>
      <c r="L43" s="71"/>
    </row>
    <row r="44" spans="1:12">
      <c r="A44" s="73"/>
      <c r="B44" s="75" t="s">
        <v>1661</v>
      </c>
      <c r="C44" s="64">
        <f>A124809328W_Latest</f>
        <v>28.021000000000001</v>
      </c>
      <c r="D44" s="64">
        <f>A124807216T_Latest</f>
        <v>38.639000000000003</v>
      </c>
      <c r="E44" s="64">
        <f>A124810384L_Latest</f>
        <v>76.968999999999994</v>
      </c>
      <c r="F44" s="64">
        <f>A124811440L_Latest</f>
        <v>149.75700000000001</v>
      </c>
      <c r="G44" s="64">
        <f>A124808272C_Latest</f>
        <v>293.387</v>
      </c>
      <c r="H44" s="64">
        <f>A124808273F_Latest</f>
        <v>52</v>
      </c>
      <c r="I44" s="65"/>
      <c r="J44" s="73"/>
      <c r="K44" s="73"/>
      <c r="L44" s="73"/>
    </row>
    <row r="45" spans="1:12">
      <c r="A45" s="73"/>
      <c r="B45" s="75" t="s">
        <v>1662</v>
      </c>
      <c r="C45" s="64">
        <f>A124809336W_Latest</f>
        <v>57.640999999999998</v>
      </c>
      <c r="D45" s="64">
        <f>A124807224T_Latest</f>
        <v>97.662999999999997</v>
      </c>
      <c r="E45" s="64">
        <f>A124810392L_Latest</f>
        <v>150.673</v>
      </c>
      <c r="F45" s="64">
        <f>A124811448F_Latest</f>
        <v>228.47499999999999</v>
      </c>
      <c r="G45" s="64">
        <f>A124808280C_Latest</f>
        <v>534.452</v>
      </c>
      <c r="H45" s="64">
        <f>A124808281F_Latest</f>
        <v>39</v>
      </c>
      <c r="I45" s="65"/>
      <c r="J45" s="70"/>
      <c r="K45" s="81"/>
      <c r="L45" s="71"/>
    </row>
    <row r="46" spans="1:12">
      <c r="A46" s="73"/>
      <c r="B46" s="63" t="s">
        <v>1663</v>
      </c>
      <c r="C46" s="64">
        <f>A124808888A_Latest</f>
        <v>15.829000000000001</v>
      </c>
      <c r="D46" s="64">
        <f>A124806776W_Latest</f>
        <v>16.818000000000001</v>
      </c>
      <c r="E46" s="64">
        <f>A124809944A_Latest</f>
        <v>67.790000000000006</v>
      </c>
      <c r="F46" s="64">
        <f>A124811000J_Latest</f>
        <v>83.974000000000004</v>
      </c>
      <c r="G46" s="64">
        <f>A124807832W_Latest</f>
        <v>184.41200000000001</v>
      </c>
      <c r="H46" s="64">
        <f>A124807833X_Latest</f>
        <v>47</v>
      </c>
      <c r="I46" s="65"/>
      <c r="J46" s="66"/>
      <c r="K46" s="66"/>
      <c r="L46" s="73"/>
    </row>
    <row r="47" spans="1:12">
      <c r="A47" s="57" t="s">
        <v>1664</v>
      </c>
      <c r="B47" s="67"/>
      <c r="C47" s="68"/>
      <c r="D47" s="68"/>
      <c r="E47" s="68"/>
      <c r="F47" s="68"/>
      <c r="G47" s="68"/>
      <c r="H47" s="68"/>
      <c r="I47" s="69"/>
      <c r="J47" s="66"/>
      <c r="K47" s="66"/>
      <c r="L47" s="66"/>
    </row>
    <row r="48" spans="1:12">
      <c r="A48" s="73"/>
      <c r="B48" s="63" t="s">
        <v>1665</v>
      </c>
      <c r="C48" s="64">
        <f>A124808664R_Latest</f>
        <v>48.115000000000002</v>
      </c>
      <c r="D48" s="64">
        <f>A124806552K_Latest</f>
        <v>75.155000000000001</v>
      </c>
      <c r="E48" s="64">
        <f>A124809720R_Latest</f>
        <v>130.68199999999999</v>
      </c>
      <c r="F48" s="64">
        <f>A124810776X_Latest</f>
        <v>216.852</v>
      </c>
      <c r="G48" s="64">
        <f>A124807608C_Latest</f>
        <v>470.80399999999997</v>
      </c>
      <c r="H48" s="64">
        <f>A124807609F_Latest</f>
        <v>45</v>
      </c>
      <c r="I48" s="65"/>
      <c r="J48" s="66"/>
      <c r="K48" s="66"/>
      <c r="L48" s="66"/>
    </row>
    <row r="49" spans="1:12">
      <c r="A49" s="73"/>
      <c r="B49" s="63" t="s">
        <v>1666</v>
      </c>
      <c r="C49" s="64">
        <f>A124809048C_Latest</f>
        <v>53.377000000000002</v>
      </c>
      <c r="D49" s="64">
        <f>A124806936W_Latest</f>
        <v>77.965000000000003</v>
      </c>
      <c r="E49" s="64">
        <f>A124810104J_Latest</f>
        <v>164.75</v>
      </c>
      <c r="F49" s="64">
        <f>A124811160V_Latest</f>
        <v>245.35400000000001</v>
      </c>
      <c r="G49" s="64">
        <f>A124807992J_Latest</f>
        <v>541.44600000000003</v>
      </c>
      <c r="H49" s="64">
        <f>A124807993K_Latest</f>
        <v>47</v>
      </c>
      <c r="I49" s="65"/>
      <c r="J49" s="66"/>
      <c r="K49" s="66"/>
      <c r="L49" s="66"/>
    </row>
    <row r="50" spans="1:12">
      <c r="A50" s="57" t="s">
        <v>1667</v>
      </c>
      <c r="B50" s="67"/>
      <c r="C50" s="68"/>
      <c r="D50" s="68"/>
      <c r="E50" s="68"/>
      <c r="F50" s="68"/>
      <c r="G50" s="68"/>
      <c r="H50" s="68"/>
      <c r="I50" s="69"/>
      <c r="J50" s="66"/>
      <c r="K50" s="66"/>
      <c r="L50" s="66"/>
    </row>
    <row r="51" spans="1:12">
      <c r="A51" s="73"/>
      <c r="B51" s="63" t="s">
        <v>1668</v>
      </c>
      <c r="C51" s="64">
        <f>A124808792J_Latest</f>
        <v>34.337000000000003</v>
      </c>
      <c r="D51" s="64">
        <f>A124806680C_Latest</f>
        <v>53.241</v>
      </c>
      <c r="E51" s="64">
        <f>A124809848A_Latest</f>
        <v>86.075999999999993</v>
      </c>
      <c r="F51" s="64">
        <f>A124810904F_Latest</f>
        <v>161.452</v>
      </c>
      <c r="G51" s="64">
        <f>A124807736W_Latest</f>
        <v>335.10599999999999</v>
      </c>
      <c r="H51" s="64">
        <f>A124807737X_Latest</f>
        <v>47</v>
      </c>
      <c r="I51" s="65"/>
      <c r="J51" s="82"/>
      <c r="K51" s="82"/>
      <c r="L51" s="82"/>
    </row>
    <row r="52" spans="1:12">
      <c r="A52" s="73"/>
      <c r="B52" s="63" t="s">
        <v>1669</v>
      </c>
      <c r="C52" s="64">
        <f>A124809056C_Latest</f>
        <v>13.778</v>
      </c>
      <c r="D52" s="64">
        <f>A124806944W_Latest</f>
        <v>21.914999999999999</v>
      </c>
      <c r="E52" s="64">
        <f>A124810112J_Latest</f>
        <v>44.606000000000002</v>
      </c>
      <c r="F52" s="64">
        <f>A124811168L_Latest</f>
        <v>55.4</v>
      </c>
      <c r="G52" s="64">
        <f>A124808000X_Latest</f>
        <v>135.69800000000001</v>
      </c>
      <c r="H52" s="64">
        <f>A124808001A_Latest</f>
        <v>39.771000000000001</v>
      </c>
      <c r="I52" s="65"/>
      <c r="J52" s="70"/>
      <c r="K52" s="81"/>
      <c r="L52" s="83"/>
    </row>
    <row r="53" spans="1:12">
      <c r="A53" s="73"/>
      <c r="B53" s="63" t="s">
        <v>1670</v>
      </c>
      <c r="C53" s="64">
        <f>A124808896A_Latest</f>
        <v>27.257000000000001</v>
      </c>
      <c r="D53" s="64">
        <f>A124806784W_Latest</f>
        <v>42.069000000000003</v>
      </c>
      <c r="E53" s="64">
        <f>A124809952A_Latest</f>
        <v>80.614000000000004</v>
      </c>
      <c r="F53" s="64">
        <f>A124811008A_Latest</f>
        <v>130.209</v>
      </c>
      <c r="G53" s="64">
        <f>A124807840W_Latest</f>
        <v>280.14800000000002</v>
      </c>
      <c r="H53" s="64">
        <f>A124807841X_Latest</f>
        <v>47</v>
      </c>
      <c r="I53" s="65"/>
      <c r="J53" s="70"/>
      <c r="K53" s="62"/>
      <c r="L53" s="82"/>
    </row>
    <row r="54" spans="1:12">
      <c r="A54" s="73"/>
      <c r="B54" s="63" t="s">
        <v>1671</v>
      </c>
      <c r="C54" s="64">
        <f>A124809064C_Latest</f>
        <v>26.12</v>
      </c>
      <c r="D54" s="64">
        <f>A124806952W_Latest</f>
        <v>35.896999999999998</v>
      </c>
      <c r="E54" s="64">
        <f>A124810120J_Latest</f>
        <v>84.135999999999996</v>
      </c>
      <c r="F54" s="64">
        <f>A124811176L_Latest</f>
        <v>115.145</v>
      </c>
      <c r="G54" s="64">
        <f>A124808008T_Latest</f>
        <v>261.298</v>
      </c>
      <c r="H54" s="64">
        <f>A124808009V_Latest</f>
        <v>47</v>
      </c>
      <c r="I54" s="65"/>
      <c r="J54" s="70"/>
      <c r="K54" s="62"/>
      <c r="L54" s="83"/>
    </row>
    <row r="55" spans="1:12">
      <c r="A55" s="57" t="s">
        <v>1672</v>
      </c>
      <c r="B55" s="67"/>
      <c r="C55" s="68"/>
      <c r="D55" s="68"/>
      <c r="E55" s="68"/>
      <c r="F55" s="68"/>
      <c r="G55" s="68"/>
      <c r="H55" s="68"/>
      <c r="I55" s="69"/>
      <c r="J55" s="67"/>
      <c r="K55" s="67"/>
      <c r="L55" s="67"/>
    </row>
    <row r="56" spans="1:12">
      <c r="A56" s="73"/>
      <c r="B56" s="63" t="s">
        <v>1673</v>
      </c>
      <c r="C56" s="64">
        <f>A124809208C_Latest</f>
        <v>39.402000000000001</v>
      </c>
      <c r="D56" s="64">
        <f>A124807096K_Latest</f>
        <v>52.218000000000004</v>
      </c>
      <c r="E56" s="64">
        <f>A124810264V_Latest</f>
        <v>106.996</v>
      </c>
      <c r="F56" s="64">
        <f>A124811320V_Latest</f>
        <v>162.15799999999999</v>
      </c>
      <c r="G56" s="64">
        <f>A124808152K_Latest</f>
        <v>360.77300000000002</v>
      </c>
      <c r="H56" s="64">
        <f>A124808153L_Latest</f>
        <v>47</v>
      </c>
      <c r="I56" s="65"/>
      <c r="J56" s="70"/>
      <c r="K56" s="62"/>
      <c r="L56" s="71"/>
    </row>
    <row r="57" spans="1:12">
      <c r="A57" s="73"/>
      <c r="B57" s="63" t="s">
        <v>1674</v>
      </c>
      <c r="C57" s="64">
        <f>A124809072C_Latest</f>
        <v>43.554000000000002</v>
      </c>
      <c r="D57" s="64">
        <f>A124806960W_Latest</f>
        <v>68.641999999999996</v>
      </c>
      <c r="E57" s="64">
        <f>A124810128A_Latest</f>
        <v>112.2</v>
      </c>
      <c r="F57" s="64">
        <f>A124811184L_Latest</f>
        <v>191.69200000000001</v>
      </c>
      <c r="G57" s="64">
        <f>A124808016T_Latest</f>
        <v>416.089</v>
      </c>
      <c r="H57" s="64">
        <f>A124808017V_Latest</f>
        <v>47</v>
      </c>
      <c r="I57" s="65"/>
      <c r="J57" s="70"/>
      <c r="K57" s="62"/>
      <c r="L57" s="71"/>
    </row>
    <row r="58" spans="1:12">
      <c r="A58" s="73"/>
      <c r="B58" s="63" t="s">
        <v>1675</v>
      </c>
      <c r="C58" s="64">
        <f>A124808904R_Latest</f>
        <v>11.923</v>
      </c>
      <c r="D58" s="64">
        <f>A124806792W_Latest</f>
        <v>20.050999999999998</v>
      </c>
      <c r="E58" s="64">
        <f>A124809960A_Latest</f>
        <v>52.771999999999998</v>
      </c>
      <c r="F58" s="64">
        <f>A124811016A_Latest</f>
        <v>87.161000000000001</v>
      </c>
      <c r="G58" s="64">
        <f>A124807848R_Latest</f>
        <v>171.905</v>
      </c>
      <c r="H58" s="64">
        <f>A124807849T_Latest</f>
        <v>52</v>
      </c>
      <c r="I58" s="65"/>
      <c r="J58" s="70"/>
      <c r="K58" s="62"/>
      <c r="L58" s="71"/>
    </row>
    <row r="59" spans="1:12">
      <c r="A59" s="73"/>
      <c r="B59" s="63" t="s">
        <v>1676</v>
      </c>
      <c r="C59" s="64">
        <f>A124809344W_Latest</f>
        <v>6.6130000000000004</v>
      </c>
      <c r="D59" s="64">
        <f>A124807232T_Latest</f>
        <v>12.21</v>
      </c>
      <c r="E59" s="64">
        <f>A124810400A_Latest</f>
        <v>23.465</v>
      </c>
      <c r="F59" s="64">
        <f>A124811456F_Latest</f>
        <v>21.196000000000002</v>
      </c>
      <c r="G59" s="64">
        <f>A124808288W_Latest</f>
        <v>63.484000000000002</v>
      </c>
      <c r="H59" s="64">
        <f>A124808289X_Latest</f>
        <v>39</v>
      </c>
      <c r="I59" s="65"/>
      <c r="J59" s="70"/>
      <c r="K59" s="62"/>
      <c r="L59" s="71"/>
    </row>
    <row r="60" spans="1:12">
      <c r="A60" s="57" t="s">
        <v>1677</v>
      </c>
      <c r="B60" s="67"/>
      <c r="C60" s="64"/>
      <c r="D60" s="64"/>
      <c r="E60" s="64"/>
      <c r="F60" s="64"/>
      <c r="G60" s="64"/>
      <c r="H60" s="68"/>
      <c r="I60" s="69"/>
      <c r="J60" s="70"/>
      <c r="K60" s="62"/>
      <c r="L60" s="71"/>
    </row>
    <row r="61" spans="1:12">
      <c r="A61" s="62"/>
      <c r="B61" s="63" t="s">
        <v>1678</v>
      </c>
      <c r="C61" s="64">
        <f>A124809216C_Latest</f>
        <v>27.417999999999999</v>
      </c>
      <c r="D61" s="64">
        <f>A124807104X_Latest</f>
        <v>36.24</v>
      </c>
      <c r="E61" s="64">
        <f>A124810272V_Latest</f>
        <v>64.989000000000004</v>
      </c>
      <c r="F61" s="64">
        <f>A124811328L_Latest</f>
        <v>112.749</v>
      </c>
      <c r="G61" s="64">
        <f>A124808160K_Latest</f>
        <v>241.39500000000001</v>
      </c>
      <c r="H61" s="64">
        <f>A124808161L_Latest</f>
        <v>47</v>
      </c>
      <c r="I61" s="65"/>
      <c r="J61" s="70"/>
      <c r="K61" s="62"/>
      <c r="L61" s="71"/>
    </row>
    <row r="62" spans="1:12">
      <c r="A62" s="62"/>
      <c r="B62" s="63" t="s">
        <v>1679</v>
      </c>
      <c r="C62" s="64">
        <f>A124809224C_Latest</f>
        <v>54.884999999999998</v>
      </c>
      <c r="D62" s="64">
        <f>A124807112X_Latest</f>
        <v>77.971999999999994</v>
      </c>
      <c r="E62" s="64">
        <f>A124810280V_Latest</f>
        <v>171.39500000000001</v>
      </c>
      <c r="F62" s="64">
        <f>A124811336L_Latest</f>
        <v>242.11500000000001</v>
      </c>
      <c r="G62" s="64">
        <f>A124808168C_Latest</f>
        <v>546.36699999999996</v>
      </c>
      <c r="H62" s="64">
        <f>A124808169F_Latest</f>
        <v>47</v>
      </c>
      <c r="I62" s="65"/>
      <c r="J62" s="70"/>
      <c r="K62" s="62"/>
      <c r="L62" s="71"/>
    </row>
    <row r="63" spans="1:12">
      <c r="A63" s="62"/>
      <c r="B63" s="63" t="s">
        <v>1680</v>
      </c>
      <c r="C63" s="64">
        <f>A124809560R_Latest</f>
        <v>19.187999999999999</v>
      </c>
      <c r="D63" s="64">
        <f>A124807448C_Latest</f>
        <v>38.908999999999999</v>
      </c>
      <c r="E63" s="64">
        <f>A124810616L_Latest</f>
        <v>59.048000000000002</v>
      </c>
      <c r="F63" s="64">
        <f>A124811672X_Latest</f>
        <v>107.342</v>
      </c>
      <c r="G63" s="64">
        <f>A124808504C_Latest</f>
        <v>224.488</v>
      </c>
      <c r="H63" s="64">
        <f>A124808505F_Latest</f>
        <v>47</v>
      </c>
      <c r="I63" s="65"/>
      <c r="J63" s="70"/>
      <c r="K63" s="62"/>
      <c r="L63" s="71"/>
    </row>
    <row r="64" spans="1:12">
      <c r="A64" s="57" t="s">
        <v>1626</v>
      </c>
      <c r="B64" s="56"/>
      <c r="C64" s="84">
        <f>A124808672R_Latest</f>
        <v>101.492</v>
      </c>
      <c r="D64" s="84">
        <f>A124806560K_Latest</f>
        <v>153.12100000000001</v>
      </c>
      <c r="E64" s="84">
        <f>A124809728J_Latest</f>
        <v>295.43200000000002</v>
      </c>
      <c r="F64" s="84">
        <f>A124810784X_Latest</f>
        <v>462.20600000000002</v>
      </c>
      <c r="G64" s="84">
        <f>A124807616C_Latest</f>
        <v>1012.251</v>
      </c>
      <c r="H64" s="84">
        <f>A124807617F_Latest</f>
        <v>47</v>
      </c>
      <c r="I64" s="65"/>
      <c r="J64" s="70"/>
      <c r="K64" s="62"/>
      <c r="L64" s="71"/>
    </row>
    <row r="65" spans="1:12">
      <c r="A65" s="53" t="s">
        <v>1681</v>
      </c>
      <c r="B65" s="54"/>
      <c r="C65" s="85"/>
      <c r="D65" s="85"/>
      <c r="E65" s="85"/>
      <c r="F65" s="85"/>
      <c r="G65" s="85"/>
      <c r="H65" s="85"/>
      <c r="I65" s="69"/>
      <c r="J65" s="70"/>
      <c r="K65" s="62"/>
      <c r="L65" s="71"/>
    </row>
    <row r="66" spans="1:12">
      <c r="A66" s="57" t="s">
        <v>1630</v>
      </c>
      <c r="B66" s="58"/>
      <c r="C66" s="86"/>
      <c r="D66" s="86"/>
      <c r="E66" s="86"/>
      <c r="F66" s="86"/>
      <c r="G66" s="86"/>
      <c r="H66" s="86"/>
      <c r="I66" s="69"/>
      <c r="J66" s="61"/>
      <c r="K66" s="61"/>
      <c r="L66" s="61"/>
    </row>
    <row r="67" spans="1:12">
      <c r="A67" s="62"/>
      <c r="B67" s="63" t="s">
        <v>1631</v>
      </c>
      <c r="C67" s="64">
        <f>A124809080C_Latest</f>
        <v>9.5690000000000008</v>
      </c>
      <c r="D67" s="64">
        <f>A124806968R_Latest</f>
        <v>17.577999999999999</v>
      </c>
      <c r="E67" s="64">
        <f>A124810136A_Latest</f>
        <v>46.47</v>
      </c>
      <c r="F67" s="64">
        <f>A124811192L_Latest</f>
        <v>61.500999999999998</v>
      </c>
      <c r="G67" s="64">
        <f>A124808024T_Latest</f>
        <v>135.11799999999999</v>
      </c>
      <c r="H67" s="64">
        <f>A124808025V_Latest</f>
        <v>47</v>
      </c>
      <c r="I67" s="65"/>
      <c r="J67" s="70"/>
      <c r="K67" s="62"/>
      <c r="L67" s="71"/>
    </row>
    <row r="68" spans="1:12">
      <c r="A68" s="62"/>
      <c r="B68" s="63" t="s">
        <v>1632</v>
      </c>
      <c r="C68" s="64">
        <f>A124808800W_Latest</f>
        <v>14.766</v>
      </c>
      <c r="D68" s="64">
        <f>A124806688W_Latest</f>
        <v>12.723000000000001</v>
      </c>
      <c r="E68" s="64">
        <f>A124809856A_Latest</f>
        <v>34.015999999999998</v>
      </c>
      <c r="F68" s="64">
        <f>A124810912F_Latest</f>
        <v>58.758000000000003</v>
      </c>
      <c r="G68" s="64">
        <f>A124807744W_Latest</f>
        <v>120.262</v>
      </c>
      <c r="H68" s="64">
        <f>A124807745X_Latest</f>
        <v>47.781999999999996</v>
      </c>
      <c r="I68" s="65"/>
      <c r="J68" s="70"/>
      <c r="K68" s="62"/>
      <c r="L68" s="71"/>
    </row>
    <row r="69" spans="1:12">
      <c r="A69" s="62"/>
      <c r="B69" s="63" t="s">
        <v>1633</v>
      </c>
      <c r="C69" s="64">
        <f>A124809232C_Latest</f>
        <v>4.4829999999999997</v>
      </c>
      <c r="D69" s="64">
        <f>A124807120X_Latest</f>
        <v>12.917999999999999</v>
      </c>
      <c r="E69" s="64">
        <f>A124810288L_Latest</f>
        <v>25.931000000000001</v>
      </c>
      <c r="F69" s="64">
        <f>A124811344L_Latest</f>
        <v>41.857999999999997</v>
      </c>
      <c r="G69" s="64">
        <f>A124808176C_Latest</f>
        <v>85.19</v>
      </c>
      <c r="H69" s="64">
        <f>A124808177F_Latest</f>
        <v>50</v>
      </c>
      <c r="I69" s="65"/>
      <c r="J69" s="70"/>
      <c r="K69" s="62"/>
      <c r="L69" s="71"/>
    </row>
    <row r="70" spans="1:12">
      <c r="A70" s="62"/>
      <c r="B70" s="63" t="s">
        <v>1634</v>
      </c>
      <c r="C70" s="64">
        <f>A124809240C_Latest</f>
        <v>3.746</v>
      </c>
      <c r="D70" s="64">
        <f>A124807128T_Latest</f>
        <v>5.33</v>
      </c>
      <c r="E70" s="64">
        <f>A124810296L_Latest</f>
        <v>5.6319999999999997</v>
      </c>
      <c r="F70" s="64">
        <f>A124811352L_Latest</f>
        <v>14.659000000000001</v>
      </c>
      <c r="G70" s="64">
        <f>A124808184C_Latest</f>
        <v>29.367000000000001</v>
      </c>
      <c r="H70" s="64">
        <f>A124808185F_Latest</f>
        <v>50.622</v>
      </c>
      <c r="I70" s="65"/>
      <c r="J70" s="70"/>
      <c r="K70" s="62"/>
      <c r="L70" s="71"/>
    </row>
    <row r="71" spans="1:12">
      <c r="A71" s="62"/>
      <c r="B71" s="63" t="s">
        <v>1635</v>
      </c>
      <c r="C71" s="64">
        <f>A124808912R_Latest</f>
        <v>2.93</v>
      </c>
      <c r="D71" s="64">
        <f>A124806800K_Latest</f>
        <v>4.8899999999999997</v>
      </c>
      <c r="E71" s="64">
        <f>A124809968V_Latest</f>
        <v>10.978</v>
      </c>
      <c r="F71" s="64">
        <f>A124811024A_Latest</f>
        <v>14.315</v>
      </c>
      <c r="G71" s="64">
        <f>A124807856R_Latest</f>
        <v>33.113</v>
      </c>
      <c r="H71" s="64">
        <f>A124807857T_Latest</f>
        <v>43</v>
      </c>
      <c r="I71" s="65"/>
      <c r="J71" s="70"/>
      <c r="K71" s="62"/>
      <c r="L71" s="71"/>
    </row>
    <row r="72" spans="1:12">
      <c r="A72" s="62"/>
      <c r="B72" s="63" t="s">
        <v>1636</v>
      </c>
      <c r="C72" s="64">
        <f>A124808680R_Latest</f>
        <v>0.67700000000000005</v>
      </c>
      <c r="D72" s="64">
        <f>A124806568C_Latest</f>
        <v>0.93200000000000005</v>
      </c>
      <c r="E72" s="64">
        <f>A124809736J_Latest</f>
        <v>3.1989999999999998</v>
      </c>
      <c r="F72" s="64">
        <f>A124810792X_Latest</f>
        <v>5.8310000000000004</v>
      </c>
      <c r="G72" s="64">
        <f>A124807624C_Latest</f>
        <v>10.638999999999999</v>
      </c>
      <c r="H72" s="64">
        <f>A124807625F_Latest</f>
        <v>52</v>
      </c>
      <c r="I72" s="65"/>
      <c r="J72" s="70"/>
      <c r="K72" s="62"/>
      <c r="L72" s="71"/>
    </row>
    <row r="73" spans="1:12">
      <c r="A73" s="62"/>
      <c r="B73" s="63" t="s">
        <v>1637</v>
      </c>
      <c r="C73" s="64">
        <f>A124809568J_Latest</f>
        <v>4.2999999999999997E-2</v>
      </c>
      <c r="D73" s="64">
        <f>A124807456C_Latest</f>
        <v>0.63300000000000001</v>
      </c>
      <c r="E73" s="64">
        <f>A124810624L_Latest</f>
        <v>0.88400000000000001</v>
      </c>
      <c r="F73" s="64">
        <f>A124811680X_Latest</f>
        <v>0.628</v>
      </c>
      <c r="G73" s="64">
        <f>A124808512C_Latest</f>
        <v>2.1869999999999998</v>
      </c>
      <c r="H73" s="64">
        <f>A124808513F_Latest</f>
        <v>26</v>
      </c>
      <c r="I73" s="65"/>
      <c r="J73" s="70"/>
      <c r="K73" s="62"/>
      <c r="L73" s="71"/>
    </row>
    <row r="74" spans="1:12">
      <c r="A74" s="62"/>
      <c r="B74" s="63" t="s">
        <v>1638</v>
      </c>
      <c r="C74" s="64">
        <f>A124809088W_Latest</f>
        <v>0.27600000000000002</v>
      </c>
      <c r="D74" s="64">
        <f>A124806976R_Latest</f>
        <v>1.2629999999999999</v>
      </c>
      <c r="E74" s="64">
        <f>A124810144A_Latest</f>
        <v>2.0129999999999999</v>
      </c>
      <c r="F74" s="64">
        <f>A124811200A_Latest</f>
        <v>2.742</v>
      </c>
      <c r="G74" s="64">
        <f>A124808032T_Latest</f>
        <v>6.2949999999999999</v>
      </c>
      <c r="H74" s="64">
        <f>A124808033V_Latest</f>
        <v>46.697000000000003</v>
      </c>
      <c r="I74" s="65"/>
      <c r="J74" s="70"/>
      <c r="K74" s="62"/>
      <c r="L74" s="71"/>
    </row>
    <row r="75" spans="1:12">
      <c r="A75" s="57" t="s">
        <v>1639</v>
      </c>
      <c r="B75" s="67"/>
      <c r="C75" s="68"/>
      <c r="D75" s="68"/>
      <c r="E75" s="68"/>
      <c r="F75" s="68"/>
      <c r="G75" s="68"/>
      <c r="H75" s="68"/>
      <c r="I75" s="69"/>
      <c r="J75" s="70"/>
      <c r="K75" s="62"/>
      <c r="L75" s="71"/>
    </row>
    <row r="76" spans="1:12">
      <c r="A76" s="62"/>
      <c r="B76" s="63" t="s">
        <v>1640</v>
      </c>
      <c r="C76" s="64">
        <f>A124809352W_Latest</f>
        <v>16.984000000000002</v>
      </c>
      <c r="D76" s="64">
        <f>A124807240T_Latest</f>
        <v>22.495999999999999</v>
      </c>
      <c r="E76" s="64">
        <f>A124810408V_Latest</f>
        <v>43.883000000000003</v>
      </c>
      <c r="F76" s="64">
        <f>A124811464F_Latest</f>
        <v>75.183000000000007</v>
      </c>
      <c r="G76" s="64">
        <f>A124808296W_Latest</f>
        <v>158.54599999999999</v>
      </c>
      <c r="H76" s="64">
        <f>A124808297X_Latest</f>
        <v>43</v>
      </c>
      <c r="I76" s="65"/>
      <c r="J76" s="66"/>
      <c r="K76" s="66"/>
      <c r="L76" s="66"/>
    </row>
    <row r="77" spans="1:12">
      <c r="A77" s="62"/>
      <c r="B77" s="63" t="s">
        <v>1641</v>
      </c>
      <c r="C77" s="64">
        <f>A124809576J_Latest</f>
        <v>6.2969999999999997</v>
      </c>
      <c r="D77" s="64">
        <f>A124807464C_Latest</f>
        <v>13.382</v>
      </c>
      <c r="E77" s="64">
        <f>A124810632L_Latest</f>
        <v>28.486000000000001</v>
      </c>
      <c r="F77" s="64">
        <f>A124811688T_Latest</f>
        <v>40.087000000000003</v>
      </c>
      <c r="G77" s="64">
        <f>A124808520C_Latest</f>
        <v>88.251999999999995</v>
      </c>
      <c r="H77" s="64">
        <f>A124808521F_Latest</f>
        <v>47</v>
      </c>
      <c r="I77" s="65"/>
      <c r="J77" s="66"/>
      <c r="K77" s="66"/>
      <c r="L77" s="66"/>
    </row>
    <row r="78" spans="1:12">
      <c r="A78" s="62"/>
      <c r="B78" s="63" t="s">
        <v>1642</v>
      </c>
      <c r="C78" s="64">
        <f>A124808688J_Latest</f>
        <v>5.6529999999999996</v>
      </c>
      <c r="D78" s="64">
        <f>A124806576C_Latest</f>
        <v>7.4359999999999999</v>
      </c>
      <c r="E78" s="64">
        <f>A124809744J_Latest</f>
        <v>13.874000000000001</v>
      </c>
      <c r="F78" s="64">
        <f>A124810800L_Latest</f>
        <v>25.376999999999999</v>
      </c>
      <c r="G78" s="64">
        <f>A124807632C_Latest</f>
        <v>52.34</v>
      </c>
      <c r="H78" s="64">
        <f>A124807633F_Latest</f>
        <v>47</v>
      </c>
      <c r="I78" s="65"/>
      <c r="J78" s="66"/>
      <c r="K78" s="66"/>
      <c r="L78" s="66"/>
    </row>
    <row r="79" spans="1:12">
      <c r="A79" s="62"/>
      <c r="B79" s="63" t="s">
        <v>1643</v>
      </c>
      <c r="C79" s="64">
        <f>A124808920R_Latest</f>
        <v>2.9569999999999999</v>
      </c>
      <c r="D79" s="64">
        <f>A124806808C_Latest</f>
        <v>7.48</v>
      </c>
      <c r="E79" s="64">
        <f>A124809976V_Latest</f>
        <v>24.173999999999999</v>
      </c>
      <c r="F79" s="64">
        <f>A124811032A_Latest</f>
        <v>22.437000000000001</v>
      </c>
      <c r="G79" s="64">
        <f>A124807864R_Latest</f>
        <v>57.046999999999997</v>
      </c>
      <c r="H79" s="64">
        <f>A124807865T_Latest</f>
        <v>47</v>
      </c>
      <c r="I79" s="65"/>
      <c r="J79" s="66"/>
      <c r="K79" s="66"/>
      <c r="L79" s="66"/>
    </row>
    <row r="80" spans="1:12">
      <c r="A80" s="62"/>
      <c r="B80" s="63" t="s">
        <v>1644</v>
      </c>
      <c r="C80" s="64">
        <f>A124809248W_Latest</f>
        <v>3.0670000000000002</v>
      </c>
      <c r="D80" s="64">
        <f>A124807136T_Latest</f>
        <v>4.3209999999999997</v>
      </c>
      <c r="E80" s="64">
        <f>A124810304A_Latest</f>
        <v>13.8</v>
      </c>
      <c r="F80" s="64">
        <f>A124811360L_Latest</f>
        <v>26.427</v>
      </c>
      <c r="G80" s="64">
        <f>A124808192C_Latest</f>
        <v>47.615000000000002</v>
      </c>
      <c r="H80" s="64">
        <f>A124808193F_Latest</f>
        <v>52</v>
      </c>
      <c r="I80" s="65"/>
      <c r="J80" s="66"/>
      <c r="K80" s="66"/>
      <c r="L80" s="66"/>
    </row>
    <row r="81" spans="1:12">
      <c r="A81" s="62"/>
      <c r="B81" s="63" t="s">
        <v>1645</v>
      </c>
      <c r="C81" s="64">
        <f>A124808928J_Latest</f>
        <v>1.534</v>
      </c>
      <c r="D81" s="64">
        <f>A124806816C_Latest</f>
        <v>1.153</v>
      </c>
      <c r="E81" s="64">
        <f>A124809984V_Latest</f>
        <v>4.9059999999999997</v>
      </c>
      <c r="F81" s="64">
        <f>A124811040A_Latest</f>
        <v>10.78</v>
      </c>
      <c r="G81" s="64">
        <f>A124807872R_Latest</f>
        <v>18.372</v>
      </c>
      <c r="H81" s="64">
        <f>A124807873T_Latest</f>
        <v>52</v>
      </c>
      <c r="I81" s="65"/>
      <c r="J81" s="70"/>
      <c r="K81" s="62"/>
      <c r="L81" s="71"/>
    </row>
    <row r="82" spans="1:12">
      <c r="A82" s="57" t="s">
        <v>1646</v>
      </c>
      <c r="B82" s="67"/>
      <c r="C82" s="72"/>
      <c r="D82" s="72"/>
      <c r="E82" s="72"/>
      <c r="F82" s="72"/>
      <c r="G82" s="72"/>
      <c r="H82" s="72"/>
      <c r="I82" s="69"/>
      <c r="J82" s="70"/>
      <c r="K82" s="62"/>
      <c r="L82" s="71"/>
    </row>
    <row r="83" spans="1:12">
      <c r="A83" s="73"/>
      <c r="B83" s="63" t="s">
        <v>1647</v>
      </c>
      <c r="C83" s="64">
        <f>A124809472R_Latest</f>
        <v>30.297999999999998</v>
      </c>
      <c r="D83" s="64">
        <f>A124807360K_Latest</f>
        <v>45.235999999999997</v>
      </c>
      <c r="E83" s="64">
        <f>A124810528L_Latest</f>
        <v>109.511</v>
      </c>
      <c r="F83" s="64">
        <f>A124811584X_Latest</f>
        <v>170.14</v>
      </c>
      <c r="G83" s="64">
        <f>A124808416C_Latest</f>
        <v>355.185</v>
      </c>
      <c r="H83" s="64">
        <f>A124808417F_Latest</f>
        <v>47</v>
      </c>
      <c r="I83" s="65"/>
      <c r="J83" s="70"/>
      <c r="K83" s="62"/>
      <c r="L83" s="71"/>
    </row>
    <row r="84" spans="1:12">
      <c r="A84" s="73"/>
      <c r="B84" s="75" t="s">
        <v>1648</v>
      </c>
      <c r="C84" s="64">
        <f>A124808696J_Latest</f>
        <v>11.813000000000001</v>
      </c>
      <c r="D84" s="64">
        <f>A124806584C_Latest</f>
        <v>21.094000000000001</v>
      </c>
      <c r="E84" s="64">
        <f>A124809752J_Latest</f>
        <v>60.356000000000002</v>
      </c>
      <c r="F84" s="64">
        <f>A124810808F_Latest</f>
        <v>74.724999999999994</v>
      </c>
      <c r="G84" s="64">
        <f>A124807640C_Latest</f>
        <v>167.989</v>
      </c>
      <c r="H84" s="64">
        <f>A124807641F_Latest</f>
        <v>47</v>
      </c>
      <c r="I84" s="65"/>
      <c r="J84" s="70"/>
      <c r="K84" s="62"/>
      <c r="L84" s="71"/>
    </row>
    <row r="85" spans="1:12">
      <c r="A85" s="73"/>
      <c r="B85" s="77" t="s">
        <v>1649</v>
      </c>
      <c r="C85" s="64">
        <f>A124809480R_Latest</f>
        <v>6.5439999999999996</v>
      </c>
      <c r="D85" s="64">
        <f>A124807368C_Latest</f>
        <v>10.461</v>
      </c>
      <c r="E85" s="64">
        <f>A124810536L_Latest</f>
        <v>34.796999999999997</v>
      </c>
      <c r="F85" s="64">
        <f>A124811592X_Latest</f>
        <v>37.662999999999997</v>
      </c>
      <c r="G85" s="64">
        <f>A124808424C_Latest</f>
        <v>89.465000000000003</v>
      </c>
      <c r="H85" s="64">
        <f>A124808425F_Latest</f>
        <v>47</v>
      </c>
      <c r="I85" s="65"/>
      <c r="J85" s="70"/>
      <c r="K85" s="62"/>
      <c r="L85" s="71"/>
    </row>
    <row r="86" spans="1:12">
      <c r="A86" s="73"/>
      <c r="B86" s="77" t="s">
        <v>1650</v>
      </c>
      <c r="C86" s="64">
        <f>A124809096W_Latest</f>
        <v>5.2690000000000001</v>
      </c>
      <c r="D86" s="64">
        <f>A124806984R_Latest</f>
        <v>10.632999999999999</v>
      </c>
      <c r="E86" s="64">
        <f>A124810152A_Latest</f>
        <v>25.559000000000001</v>
      </c>
      <c r="F86" s="64">
        <f>A124811208V_Latest</f>
        <v>37.063000000000002</v>
      </c>
      <c r="G86" s="64">
        <f>A124808040T_Latest</f>
        <v>78.524000000000001</v>
      </c>
      <c r="H86" s="64">
        <f>A124808041V_Latest</f>
        <v>48</v>
      </c>
      <c r="I86" s="65"/>
      <c r="J86" s="70"/>
      <c r="K86" s="62"/>
      <c r="L86" s="71"/>
    </row>
    <row r="87" spans="1:12">
      <c r="A87" s="73"/>
      <c r="B87" s="75" t="s">
        <v>1651</v>
      </c>
      <c r="C87" s="64">
        <f>A124808808R_Latest</f>
        <v>1.2649999999999999</v>
      </c>
      <c r="D87" s="64">
        <f>A124806696W_Latest</f>
        <v>0.51600000000000001</v>
      </c>
      <c r="E87" s="64">
        <f>A124809864A_Latest</f>
        <v>1.6639999999999999</v>
      </c>
      <c r="F87" s="64">
        <f>A124810920F_Latest</f>
        <v>4.8</v>
      </c>
      <c r="G87" s="64">
        <f>A124807752W_Latest</f>
        <v>8.2449999999999992</v>
      </c>
      <c r="H87" s="64">
        <f>A124807753X_Latest</f>
        <v>52</v>
      </c>
      <c r="I87" s="65"/>
      <c r="J87" s="70"/>
      <c r="K87" s="62"/>
      <c r="L87" s="71"/>
    </row>
    <row r="88" spans="1:12">
      <c r="A88" s="73"/>
      <c r="B88" s="75" t="s">
        <v>1652</v>
      </c>
      <c r="C88" s="64">
        <f>A124809360W_Latest</f>
        <v>7.4969999999999999</v>
      </c>
      <c r="D88" s="64">
        <f>A124807248K_Latest</f>
        <v>9.19</v>
      </c>
      <c r="E88" s="64">
        <f>A124810416V_Latest</f>
        <v>15.286</v>
      </c>
      <c r="F88" s="64">
        <f>A124811472F_Latest</f>
        <v>26.943000000000001</v>
      </c>
      <c r="G88" s="64">
        <f>A124808304K_Latest</f>
        <v>58.915999999999997</v>
      </c>
      <c r="H88" s="64">
        <f>A124808305L_Latest</f>
        <v>32.844999999999999</v>
      </c>
      <c r="I88" s="65"/>
      <c r="J88" s="70"/>
      <c r="K88" s="62"/>
      <c r="L88" s="71"/>
    </row>
    <row r="89" spans="1:12">
      <c r="A89" s="80"/>
      <c r="B89" s="75" t="s">
        <v>1653</v>
      </c>
      <c r="C89" s="64">
        <f>A124809584J_Latest</f>
        <v>7.0650000000000004</v>
      </c>
      <c r="D89" s="64">
        <f>A124807472C_Latest</f>
        <v>12.534000000000001</v>
      </c>
      <c r="E89" s="64">
        <f>A124810640L_Latest</f>
        <v>27.946000000000002</v>
      </c>
      <c r="F89" s="64">
        <f>A124811696T_Latest</f>
        <v>55.798999999999999</v>
      </c>
      <c r="G89" s="64">
        <f>A124808528W_Latest</f>
        <v>103.345</v>
      </c>
      <c r="H89" s="64">
        <f>A124808529X_Latest</f>
        <v>52</v>
      </c>
      <c r="I89" s="65"/>
      <c r="J89" s="70"/>
      <c r="K89" s="62"/>
      <c r="L89" s="71"/>
    </row>
    <row r="90" spans="1:12">
      <c r="A90" s="73"/>
      <c r="B90" s="75" t="s">
        <v>1654</v>
      </c>
      <c r="C90" s="64">
        <f>A124808816R_Latest</f>
        <v>2.6579999999999999</v>
      </c>
      <c r="D90" s="64">
        <f>A124806704K_Latest</f>
        <v>1.901</v>
      </c>
      <c r="E90" s="64">
        <f>A124809872A_Latest</f>
        <v>4.26</v>
      </c>
      <c r="F90" s="64">
        <f>A124810928X_Latest</f>
        <v>7.8719999999999999</v>
      </c>
      <c r="G90" s="64">
        <f>A124807760W_Latest</f>
        <v>16.690999999999999</v>
      </c>
      <c r="H90" s="64">
        <f>A124807761X_Latest</f>
        <v>43</v>
      </c>
      <c r="I90" s="65"/>
      <c r="J90" s="70"/>
      <c r="K90" s="62"/>
      <c r="L90" s="71"/>
    </row>
    <row r="91" spans="1:12">
      <c r="A91" s="73"/>
      <c r="B91" s="63" t="s">
        <v>1655</v>
      </c>
      <c r="C91" s="64">
        <f>A124809104K_Latest</f>
        <v>5.9870000000000001</v>
      </c>
      <c r="D91" s="64">
        <f>A124806992R_Latest</f>
        <v>10.356999999999999</v>
      </c>
      <c r="E91" s="64">
        <f>A124810160A_Latest</f>
        <v>18.876999999999999</v>
      </c>
      <c r="F91" s="64">
        <f>A124811216V_Latest</f>
        <v>30.027000000000001</v>
      </c>
      <c r="G91" s="64">
        <f>A124808048K_Latest</f>
        <v>65.248000000000005</v>
      </c>
      <c r="H91" s="64">
        <f>A124808049L_Latest</f>
        <v>48.811999999999998</v>
      </c>
      <c r="I91" s="65"/>
      <c r="J91" s="87"/>
      <c r="K91" s="62"/>
      <c r="L91" s="71"/>
    </row>
    <row r="92" spans="1:12">
      <c r="A92" s="73"/>
      <c r="B92" s="75" t="s">
        <v>1656</v>
      </c>
      <c r="C92" s="64">
        <f>A124809488J_Latest</f>
        <v>2.694</v>
      </c>
      <c r="D92" s="64">
        <f>A124807376C_Latest</f>
        <v>8.3290000000000006</v>
      </c>
      <c r="E92" s="64">
        <f>A124810544L_Latest</f>
        <v>10.01</v>
      </c>
      <c r="F92" s="64">
        <f>A124811600L_Latest</f>
        <v>18.088999999999999</v>
      </c>
      <c r="G92" s="64">
        <f>A124808432C_Latest</f>
        <v>39.122999999999998</v>
      </c>
      <c r="H92" s="64">
        <f>A124808433F_Latest</f>
        <v>43</v>
      </c>
      <c r="I92" s="65"/>
      <c r="J92" s="87"/>
      <c r="K92" s="62"/>
      <c r="L92" s="71"/>
    </row>
    <row r="93" spans="1:12">
      <c r="A93" s="73"/>
      <c r="B93" s="75" t="s">
        <v>1657</v>
      </c>
      <c r="C93" s="64">
        <f>A124809496J_Latest</f>
        <v>3.2930000000000001</v>
      </c>
      <c r="D93" s="64">
        <f>A124807384C_Latest</f>
        <v>2.0270000000000001</v>
      </c>
      <c r="E93" s="64">
        <f>A124810552L_Latest</f>
        <v>8.8659999999999997</v>
      </c>
      <c r="F93" s="64">
        <f>A124811608F_Latest</f>
        <v>11.936999999999999</v>
      </c>
      <c r="G93" s="64">
        <f>A124808440C_Latest</f>
        <v>26.123999999999999</v>
      </c>
      <c r="H93" s="64">
        <f>A124808441F_Latest</f>
        <v>49.88</v>
      </c>
      <c r="I93" s="65"/>
      <c r="J93" s="70"/>
      <c r="K93" s="62"/>
      <c r="L93" s="71"/>
    </row>
    <row r="94" spans="1:12">
      <c r="A94" s="73"/>
      <c r="B94" s="63" t="s">
        <v>1658</v>
      </c>
      <c r="C94" s="64">
        <f>A124809592J_Latest</f>
        <v>0.20499999999999999</v>
      </c>
      <c r="D94" s="64">
        <f>A124807480C_Latest</f>
        <v>0.67500000000000004</v>
      </c>
      <c r="E94" s="64">
        <f>A124810648F_Latest</f>
        <v>0.73399999999999999</v>
      </c>
      <c r="F94" s="64">
        <f>A124811704F_Latest</f>
        <v>0.124</v>
      </c>
      <c r="G94" s="64">
        <f>A124808536W_Latest</f>
        <v>1.738</v>
      </c>
      <c r="H94" s="64">
        <f>A124808537X_Latest</f>
        <v>8.7850000000000001</v>
      </c>
      <c r="I94" s="65"/>
      <c r="J94" s="70"/>
      <c r="K94" s="62"/>
      <c r="L94" s="71"/>
    </row>
    <row r="95" spans="1:12">
      <c r="A95" s="57" t="s">
        <v>1659</v>
      </c>
      <c r="B95" s="67"/>
      <c r="C95" s="68"/>
      <c r="D95" s="68"/>
      <c r="E95" s="68"/>
      <c r="F95" s="68"/>
      <c r="G95" s="68"/>
      <c r="H95" s="68"/>
      <c r="I95" s="69"/>
      <c r="J95" s="70"/>
      <c r="K95" s="62"/>
      <c r="L95" s="71"/>
    </row>
    <row r="96" spans="1:12">
      <c r="A96" s="73"/>
      <c r="B96" s="63" t="s">
        <v>1660</v>
      </c>
      <c r="C96" s="64">
        <f>A124809600W_Latest</f>
        <v>29.798999999999999</v>
      </c>
      <c r="D96" s="64">
        <f>A124807488W_Latest</f>
        <v>47.286000000000001</v>
      </c>
      <c r="E96" s="64">
        <f>A124810656F_Latest</f>
        <v>90.394000000000005</v>
      </c>
      <c r="F96" s="64">
        <f>A124811712F_Latest</f>
        <v>153.655</v>
      </c>
      <c r="G96" s="64">
        <f>A124808544W_Latest</f>
        <v>321.13400000000001</v>
      </c>
      <c r="H96" s="64">
        <f>A124808545X_Latest</f>
        <v>47</v>
      </c>
      <c r="I96" s="65"/>
      <c r="J96" s="70"/>
      <c r="K96" s="62"/>
      <c r="L96" s="71"/>
    </row>
    <row r="97" spans="1:12">
      <c r="A97" s="73"/>
      <c r="B97" s="75" t="s">
        <v>1661</v>
      </c>
      <c r="C97" s="64">
        <f>A124808704W_Latest</f>
        <v>7.4889999999999999</v>
      </c>
      <c r="D97" s="64">
        <f>A124806592C_Latest</f>
        <v>8.1329999999999991</v>
      </c>
      <c r="E97" s="64">
        <f>A124809760J_Latest</f>
        <v>30.582999999999998</v>
      </c>
      <c r="F97" s="64">
        <f>A124810816F_Latest</f>
        <v>51.472999999999999</v>
      </c>
      <c r="G97" s="64">
        <f>A124807648W_Latest</f>
        <v>97.677999999999997</v>
      </c>
      <c r="H97" s="64">
        <f>A124807649X_Latest</f>
        <v>52</v>
      </c>
      <c r="I97" s="65"/>
      <c r="J97" s="70"/>
      <c r="K97" s="62"/>
      <c r="L97" s="71"/>
    </row>
    <row r="98" spans="1:12">
      <c r="A98" s="73"/>
      <c r="B98" s="75" t="s">
        <v>1662</v>
      </c>
      <c r="C98" s="64">
        <f>A124808824R_Latest</f>
        <v>22.31</v>
      </c>
      <c r="D98" s="64">
        <f>A124806712K_Latest</f>
        <v>39.152999999999999</v>
      </c>
      <c r="E98" s="64">
        <f>A124809880A_Latest</f>
        <v>59.811</v>
      </c>
      <c r="F98" s="64">
        <f>A124810936X_Latest</f>
        <v>102.182</v>
      </c>
      <c r="G98" s="64">
        <f>A124807768R_Latest</f>
        <v>223.45599999999999</v>
      </c>
      <c r="H98" s="64">
        <f>A124807769T_Latest</f>
        <v>43</v>
      </c>
      <c r="I98" s="65"/>
      <c r="J98" s="70"/>
      <c r="K98" s="62"/>
      <c r="L98" s="71"/>
    </row>
    <row r="99" spans="1:12">
      <c r="A99" s="73"/>
      <c r="B99" s="63" t="s">
        <v>1663</v>
      </c>
      <c r="C99" s="64">
        <f>A124808936J_Latest</f>
        <v>6.6920000000000002</v>
      </c>
      <c r="D99" s="64">
        <f>A124806824C_Latest</f>
        <v>8.9809999999999999</v>
      </c>
      <c r="E99" s="64">
        <f>A124809992V_Latest</f>
        <v>38.728000000000002</v>
      </c>
      <c r="F99" s="64">
        <f>A124811048V_Latest</f>
        <v>46.636000000000003</v>
      </c>
      <c r="G99" s="64">
        <f>A124807880R_Latest</f>
        <v>101.03700000000001</v>
      </c>
      <c r="H99" s="64">
        <f>A124807881T_Latest</f>
        <v>47.003999999999998</v>
      </c>
      <c r="I99" s="65"/>
      <c r="J99" s="70"/>
      <c r="K99" s="62"/>
      <c r="L99" s="71"/>
    </row>
    <row r="100" spans="1:12">
      <c r="A100" s="57" t="s">
        <v>1664</v>
      </c>
      <c r="B100" s="67"/>
      <c r="C100" s="68"/>
      <c r="D100" s="68"/>
      <c r="E100" s="68"/>
      <c r="F100" s="68"/>
      <c r="G100" s="68"/>
      <c r="H100" s="68"/>
      <c r="I100" s="69"/>
      <c r="J100" s="70"/>
      <c r="K100" s="62"/>
      <c r="L100" s="71"/>
    </row>
    <row r="101" spans="1:12">
      <c r="A101" s="73"/>
      <c r="B101" s="63" t="s">
        <v>1665</v>
      </c>
      <c r="C101" s="64">
        <f>A124808712W_Latest</f>
        <v>10.907</v>
      </c>
      <c r="D101" s="64">
        <f>A124806600T_Latest</f>
        <v>20.222000000000001</v>
      </c>
      <c r="E101" s="64">
        <f>A124809768A_Latest</f>
        <v>38.939</v>
      </c>
      <c r="F101" s="64">
        <f>A124810824F_Latest</f>
        <v>76.504999999999995</v>
      </c>
      <c r="G101" s="64">
        <f>A124807656W_Latest</f>
        <v>146.57300000000001</v>
      </c>
      <c r="H101" s="64">
        <f>A124807657X_Latest</f>
        <v>52</v>
      </c>
      <c r="I101" s="65"/>
      <c r="J101" s="70"/>
      <c r="K101" s="62"/>
      <c r="L101" s="71"/>
    </row>
    <row r="102" spans="1:12">
      <c r="A102" s="73"/>
      <c r="B102" s="63" t="s">
        <v>1666</v>
      </c>
      <c r="C102" s="64">
        <f>A124808832R_Latest</f>
        <v>25.584</v>
      </c>
      <c r="D102" s="64">
        <f>A124806720K_Latest</f>
        <v>36.045000000000002</v>
      </c>
      <c r="E102" s="64">
        <f>A124809888V_Latest</f>
        <v>90.183000000000007</v>
      </c>
      <c r="F102" s="64">
        <f>A124810944X_Latest</f>
        <v>123.786</v>
      </c>
      <c r="G102" s="64">
        <f>A124807776R_Latest</f>
        <v>275.59800000000001</v>
      </c>
      <c r="H102" s="64">
        <f>A124807777T_Latest</f>
        <v>47</v>
      </c>
      <c r="I102" s="65"/>
      <c r="J102" s="70"/>
      <c r="K102" s="62"/>
      <c r="L102" s="71"/>
    </row>
    <row r="103" spans="1:12">
      <c r="A103" s="57" t="s">
        <v>1667</v>
      </c>
      <c r="B103" s="67"/>
      <c r="C103" s="68"/>
      <c r="D103" s="68"/>
      <c r="E103" s="68"/>
      <c r="F103" s="68"/>
      <c r="G103" s="68"/>
      <c r="H103" s="68"/>
      <c r="I103" s="69"/>
      <c r="J103" s="70"/>
      <c r="K103" s="62"/>
      <c r="L103" s="71"/>
    </row>
    <row r="104" spans="1:12">
      <c r="A104" s="73"/>
      <c r="B104" s="63" t="s">
        <v>1668</v>
      </c>
      <c r="C104" s="64">
        <f>A124808720W_Latest</f>
        <v>8.202</v>
      </c>
      <c r="D104" s="64">
        <f>A124806608K_Latest</f>
        <v>12.29</v>
      </c>
      <c r="E104" s="64">
        <f>A124809776A_Latest</f>
        <v>22.695</v>
      </c>
      <c r="F104" s="64">
        <f>A124810832F_Latest</f>
        <v>57.85</v>
      </c>
      <c r="G104" s="64">
        <f>A124807664W_Latest</f>
        <v>101.03700000000001</v>
      </c>
      <c r="H104" s="64">
        <f>A124807665X_Latest</f>
        <v>52</v>
      </c>
      <c r="I104" s="65"/>
      <c r="J104" s="70"/>
      <c r="K104" s="62"/>
      <c r="L104" s="71"/>
    </row>
    <row r="105" spans="1:12">
      <c r="A105" s="73"/>
      <c r="B105" s="63" t="s">
        <v>1669</v>
      </c>
      <c r="C105" s="64">
        <f>A124809608R_Latest</f>
        <v>2.7050000000000001</v>
      </c>
      <c r="D105" s="64">
        <f>A124807496W_Latest</f>
        <v>7.9320000000000004</v>
      </c>
      <c r="E105" s="64">
        <f>A124810664F_Latest</f>
        <v>16.244</v>
      </c>
      <c r="F105" s="64">
        <f>A124811720F_Latest</f>
        <v>18.655000000000001</v>
      </c>
      <c r="G105" s="64">
        <f>A124808552W_Latest</f>
        <v>45.536000000000001</v>
      </c>
      <c r="H105" s="64">
        <f>A124808553X_Latest</f>
        <v>41.789000000000001</v>
      </c>
      <c r="I105" s="65"/>
      <c r="J105" s="70"/>
      <c r="K105" s="62"/>
      <c r="L105" s="71"/>
    </row>
    <row r="106" spans="1:12">
      <c r="A106" s="73"/>
      <c r="B106" s="63" t="s">
        <v>1670</v>
      </c>
      <c r="C106" s="64">
        <f>A124809616R_Latest</f>
        <v>13.052</v>
      </c>
      <c r="D106" s="64">
        <f>A124807504K_Latest</f>
        <v>14.326000000000001</v>
      </c>
      <c r="E106" s="64">
        <f>A124810672F_Latest</f>
        <v>39.250999999999998</v>
      </c>
      <c r="F106" s="64">
        <f>A124811728X_Latest</f>
        <v>55.679000000000002</v>
      </c>
      <c r="G106" s="64">
        <f>A124808560W_Latest</f>
        <v>122.30800000000001</v>
      </c>
      <c r="H106" s="64">
        <f>A124808561X_Latest</f>
        <v>47</v>
      </c>
      <c r="I106" s="65"/>
      <c r="J106" s="70"/>
      <c r="K106" s="62"/>
      <c r="L106" s="71"/>
    </row>
    <row r="107" spans="1:12">
      <c r="A107" s="73"/>
      <c r="B107" s="63" t="s">
        <v>1671</v>
      </c>
      <c r="C107" s="64">
        <f>A124809256W_Latest</f>
        <v>12.532</v>
      </c>
      <c r="D107" s="64">
        <f>A124807144T_Latest</f>
        <v>21.719000000000001</v>
      </c>
      <c r="E107" s="64">
        <f>A124810312A_Latest</f>
        <v>50.932000000000002</v>
      </c>
      <c r="F107" s="64">
        <f>A124811368F_Latest</f>
        <v>68.106999999999999</v>
      </c>
      <c r="G107" s="64">
        <f>A124808200T_Latest</f>
        <v>153.29</v>
      </c>
      <c r="H107" s="64">
        <f>A124808201V_Latest</f>
        <v>47</v>
      </c>
      <c r="I107" s="65"/>
      <c r="J107" s="70"/>
      <c r="K107" s="62"/>
      <c r="L107" s="71"/>
    </row>
    <row r="108" spans="1:12">
      <c r="A108" s="57" t="s">
        <v>1672</v>
      </c>
      <c r="B108" s="67"/>
      <c r="C108" s="68"/>
      <c r="D108" s="68"/>
      <c r="E108" s="68"/>
      <c r="F108" s="68"/>
      <c r="G108" s="68"/>
      <c r="H108" s="68"/>
      <c r="I108" s="69"/>
      <c r="J108" s="70"/>
      <c r="K108" s="62"/>
      <c r="L108" s="71"/>
    </row>
    <row r="109" spans="1:12">
      <c r="A109" s="73"/>
      <c r="B109" s="63" t="s">
        <v>1673</v>
      </c>
      <c r="C109" s="64">
        <f>A124809368R_Latest</f>
        <v>10.677</v>
      </c>
      <c r="D109" s="64">
        <f>A124807256K_Latest</f>
        <v>14.186</v>
      </c>
      <c r="E109" s="64">
        <f>A124810424V_Latest</f>
        <v>41.947000000000003</v>
      </c>
      <c r="F109" s="64">
        <f>A124811480F_Latest</f>
        <v>63.381999999999998</v>
      </c>
      <c r="G109" s="64">
        <f>A124808312K_Latest</f>
        <v>130.19200000000001</v>
      </c>
      <c r="H109" s="64">
        <f>A124808313L_Latest</f>
        <v>47.947000000000003</v>
      </c>
      <c r="I109" s="65"/>
      <c r="J109" s="70"/>
      <c r="K109" s="62"/>
      <c r="L109" s="71"/>
    </row>
    <row r="110" spans="1:12">
      <c r="A110" s="73"/>
      <c r="B110" s="63" t="s">
        <v>1674</v>
      </c>
      <c r="C110" s="64">
        <f>A124808728R_Latest</f>
        <v>16.111999999999998</v>
      </c>
      <c r="D110" s="64">
        <f>A124806616K_Latest</f>
        <v>26.277000000000001</v>
      </c>
      <c r="E110" s="64">
        <f>A124809784A_Latest</f>
        <v>48.878</v>
      </c>
      <c r="F110" s="64">
        <f>A124810840F_Latest</f>
        <v>74.983000000000004</v>
      </c>
      <c r="G110" s="64">
        <f>A124807672W_Latest</f>
        <v>166.251</v>
      </c>
      <c r="H110" s="64">
        <f>A124807673X_Latest</f>
        <v>47</v>
      </c>
      <c r="I110" s="65"/>
      <c r="J110" s="70"/>
      <c r="K110" s="62"/>
      <c r="L110" s="71"/>
    </row>
    <row r="111" spans="1:12">
      <c r="A111" s="73"/>
      <c r="B111" s="63" t="s">
        <v>1675</v>
      </c>
      <c r="C111" s="64">
        <f>A124808944J_Latest</f>
        <v>5.8689999999999998</v>
      </c>
      <c r="D111" s="64">
        <f>A124806832C_Latest</f>
        <v>10.347</v>
      </c>
      <c r="E111" s="64">
        <f>A124810000R_Latest</f>
        <v>24.896999999999998</v>
      </c>
      <c r="F111" s="64">
        <f>A124811056V_Latest</f>
        <v>47.305</v>
      </c>
      <c r="G111" s="64">
        <f>A124807888J_Latest</f>
        <v>88.418000000000006</v>
      </c>
      <c r="H111" s="64">
        <f>A124807889K_Latest</f>
        <v>52</v>
      </c>
      <c r="I111" s="65"/>
      <c r="J111" s="70"/>
      <c r="K111" s="62"/>
      <c r="L111" s="71"/>
    </row>
    <row r="112" spans="1:12">
      <c r="A112" s="73"/>
      <c r="B112" s="63" t="s">
        <v>1676</v>
      </c>
      <c r="C112" s="64">
        <f>A124809264W_Latest</f>
        <v>3.8319999999999999</v>
      </c>
      <c r="D112" s="64">
        <f>A124807152T_Latest</f>
        <v>5.4569999999999999</v>
      </c>
      <c r="E112" s="64">
        <f>A124810320A_Latest</f>
        <v>13.401</v>
      </c>
      <c r="F112" s="64">
        <f>A124811376F_Latest</f>
        <v>14.62</v>
      </c>
      <c r="G112" s="64">
        <f>A124808208K_Latest</f>
        <v>37.31</v>
      </c>
      <c r="H112" s="64">
        <f>A124808209L_Latest</f>
        <v>43</v>
      </c>
      <c r="I112" s="65"/>
      <c r="J112" s="70"/>
      <c r="K112" s="62"/>
      <c r="L112" s="71"/>
    </row>
    <row r="113" spans="1:12">
      <c r="A113" s="57" t="s">
        <v>1677</v>
      </c>
      <c r="B113" s="67"/>
      <c r="C113" s="64"/>
      <c r="D113" s="64"/>
      <c r="E113" s="64"/>
      <c r="F113" s="64"/>
      <c r="G113" s="64"/>
      <c r="H113" s="68"/>
      <c r="I113" s="69"/>
      <c r="J113" s="70"/>
      <c r="K113" s="62"/>
      <c r="L113" s="71"/>
    </row>
    <row r="114" spans="1:12">
      <c r="A114" s="62"/>
      <c r="B114" s="63" t="s">
        <v>1678</v>
      </c>
      <c r="C114" s="64">
        <f>A124808736R_Latest</f>
        <v>11.634</v>
      </c>
      <c r="D114" s="64">
        <f>A124806624K_Latest</f>
        <v>17.774000000000001</v>
      </c>
      <c r="E114" s="64">
        <f>A124809792A_Latest</f>
        <v>28.413</v>
      </c>
      <c r="F114" s="64">
        <f>A124810848X_Latest</f>
        <v>50.000999999999998</v>
      </c>
      <c r="G114" s="64">
        <f>A124807680W_Latest</f>
        <v>107.822</v>
      </c>
      <c r="H114" s="64">
        <f>A124807681X_Latest</f>
        <v>43</v>
      </c>
      <c r="I114" s="65"/>
      <c r="J114" s="70"/>
      <c r="K114" s="62"/>
      <c r="L114" s="71"/>
    </row>
    <row r="115" spans="1:12">
      <c r="A115" s="62"/>
      <c r="B115" s="63" t="s">
        <v>1679</v>
      </c>
      <c r="C115" s="64">
        <f>A124808952J_Latest</f>
        <v>19.001000000000001</v>
      </c>
      <c r="D115" s="64">
        <f>A124806840C_Latest</f>
        <v>22.85</v>
      </c>
      <c r="E115" s="64">
        <f>A124810008J_Latest</f>
        <v>75.313999999999993</v>
      </c>
      <c r="F115" s="64">
        <f>A124811064V_Latest</f>
        <v>98.304000000000002</v>
      </c>
      <c r="G115" s="64">
        <f>A124807896J_Latest</f>
        <v>215.46899999999999</v>
      </c>
      <c r="H115" s="64">
        <f>A124807897K_Latest</f>
        <v>47</v>
      </c>
      <c r="I115" s="65"/>
      <c r="J115" s="70"/>
      <c r="K115" s="62"/>
      <c r="L115" s="71"/>
    </row>
    <row r="116" spans="1:12">
      <c r="A116" s="62"/>
      <c r="B116" s="63" t="s">
        <v>1680</v>
      </c>
      <c r="C116" s="64">
        <f>A124809272W_Latest</f>
        <v>5.8559999999999999</v>
      </c>
      <c r="D116" s="64">
        <f>A124807160T_Latest</f>
        <v>15.643000000000001</v>
      </c>
      <c r="E116" s="64">
        <f>A124810328V_Latest</f>
        <v>25.395</v>
      </c>
      <c r="F116" s="64">
        <f>A124811384F_Latest</f>
        <v>51.985999999999997</v>
      </c>
      <c r="G116" s="64">
        <f>A124808216K_Latest</f>
        <v>98.881</v>
      </c>
      <c r="H116" s="64">
        <f>A124808217L_Latest</f>
        <v>52</v>
      </c>
      <c r="I116" s="65"/>
      <c r="J116" s="70"/>
      <c r="K116" s="62"/>
      <c r="L116" s="71"/>
    </row>
    <row r="117" spans="1:12">
      <c r="A117" s="57" t="s">
        <v>1626</v>
      </c>
      <c r="B117" s="56"/>
      <c r="C117" s="84">
        <f>A124809376R_Latest</f>
        <v>36.491</v>
      </c>
      <c r="D117" s="84">
        <f>A124807264K_Latest</f>
        <v>56.267000000000003</v>
      </c>
      <c r="E117" s="84">
        <f>A124810432V_Latest</f>
        <v>129.12200000000001</v>
      </c>
      <c r="F117" s="84">
        <f>A124811488X_Latest</f>
        <v>200.291</v>
      </c>
      <c r="G117" s="84">
        <f>A124808320K_Latest</f>
        <v>422.17099999999999</v>
      </c>
      <c r="H117" s="84">
        <f>A124808321L_Latest</f>
        <v>47</v>
      </c>
      <c r="I117" s="88"/>
      <c r="J117" s="89"/>
      <c r="K117" s="90"/>
      <c r="L117" s="91"/>
    </row>
    <row r="118" spans="1:12">
      <c r="A118" s="53" t="s">
        <v>1682</v>
      </c>
      <c r="B118" s="54"/>
      <c r="C118" s="85"/>
      <c r="D118" s="85"/>
      <c r="E118" s="85"/>
      <c r="F118" s="85"/>
      <c r="G118" s="85"/>
      <c r="H118" s="85"/>
      <c r="I118" s="69"/>
      <c r="J118" s="70"/>
      <c r="K118" s="62"/>
      <c r="L118" s="71"/>
    </row>
    <row r="119" spans="1:12">
      <c r="A119" s="57" t="s">
        <v>1630</v>
      </c>
      <c r="B119" s="58"/>
      <c r="C119" s="86"/>
      <c r="D119" s="86"/>
      <c r="E119" s="86"/>
      <c r="F119" s="86"/>
      <c r="G119" s="86"/>
      <c r="H119" s="86"/>
      <c r="I119" s="69"/>
      <c r="J119" s="61"/>
      <c r="K119" s="61"/>
      <c r="L119" s="61"/>
    </row>
    <row r="120" spans="1:12">
      <c r="A120" s="62"/>
      <c r="B120" s="63" t="s">
        <v>1631</v>
      </c>
      <c r="C120" s="64">
        <f>A124809384R_Latest</f>
        <v>13.775</v>
      </c>
      <c r="D120" s="64">
        <f>A124807272K_Latest</f>
        <v>28.218</v>
      </c>
      <c r="E120" s="64">
        <f>A124810440V_Latest</f>
        <v>52.933999999999997</v>
      </c>
      <c r="F120" s="64">
        <f>A124811496X_Latest</f>
        <v>81.305999999999997</v>
      </c>
      <c r="G120" s="64">
        <f>A124808328C_Latest</f>
        <v>176.233</v>
      </c>
      <c r="H120" s="64">
        <f>A124808329F_Latest</f>
        <v>47</v>
      </c>
      <c r="I120" s="65"/>
      <c r="J120" s="70"/>
      <c r="K120" s="62"/>
      <c r="L120" s="71"/>
    </row>
    <row r="121" spans="1:12">
      <c r="A121" s="62"/>
      <c r="B121" s="63" t="s">
        <v>1632</v>
      </c>
      <c r="C121" s="64">
        <f>A124808744R_Latest</f>
        <v>22.126999999999999</v>
      </c>
      <c r="D121" s="64">
        <f>A124806632K_Latest</f>
        <v>27.48</v>
      </c>
      <c r="E121" s="64">
        <f>A124809800R_Latest</f>
        <v>41.258000000000003</v>
      </c>
      <c r="F121" s="64">
        <f>A124810856X_Latest</f>
        <v>60.171999999999997</v>
      </c>
      <c r="G121" s="64">
        <f>A124807688R_Latest</f>
        <v>151.03700000000001</v>
      </c>
      <c r="H121" s="64">
        <f>A124807689T_Latest</f>
        <v>34.302</v>
      </c>
      <c r="I121" s="65"/>
      <c r="J121" s="70"/>
      <c r="K121" s="62"/>
      <c r="L121" s="71"/>
    </row>
    <row r="122" spans="1:12">
      <c r="A122" s="62"/>
      <c r="B122" s="63" t="s">
        <v>1633</v>
      </c>
      <c r="C122" s="64">
        <f>A124809112K_Latest</f>
        <v>14.653</v>
      </c>
      <c r="D122" s="64">
        <f>A124807000F_Latest</f>
        <v>17.114999999999998</v>
      </c>
      <c r="E122" s="64">
        <f>A124810168V_Latest</f>
        <v>35.39</v>
      </c>
      <c r="F122" s="64">
        <f>A124811224V_Latest</f>
        <v>63.146000000000001</v>
      </c>
      <c r="G122" s="64">
        <f>A124808056K_Latest</f>
        <v>130.304</v>
      </c>
      <c r="H122" s="64">
        <f>A124808057L_Latest</f>
        <v>47</v>
      </c>
      <c r="I122" s="65"/>
      <c r="J122" s="70"/>
      <c r="K122" s="62"/>
      <c r="L122" s="71"/>
    </row>
    <row r="123" spans="1:12">
      <c r="A123" s="62"/>
      <c r="B123" s="63" t="s">
        <v>1634</v>
      </c>
      <c r="C123" s="64">
        <f>A124808960J_Latest</f>
        <v>3.5459999999999998</v>
      </c>
      <c r="D123" s="64">
        <f>A124806848W_Latest</f>
        <v>7.1219999999999999</v>
      </c>
      <c r="E123" s="64">
        <f>A124810016J_Latest</f>
        <v>10.74</v>
      </c>
      <c r="F123" s="64">
        <f>A124811072V_Latest</f>
        <v>21.731999999999999</v>
      </c>
      <c r="G123" s="64">
        <f>A124807904W_Latest</f>
        <v>43.140999999999998</v>
      </c>
      <c r="H123" s="64">
        <f>A124807905X_Latest</f>
        <v>52</v>
      </c>
      <c r="I123" s="65"/>
      <c r="J123" s="70"/>
      <c r="K123" s="62"/>
      <c r="L123" s="71"/>
    </row>
    <row r="124" spans="1:12">
      <c r="A124" s="62"/>
      <c r="B124" s="63" t="s">
        <v>1635</v>
      </c>
      <c r="C124" s="64">
        <f>A124809120K_Latest</f>
        <v>8.8040000000000003</v>
      </c>
      <c r="D124" s="64">
        <f>A124807008X_Latest</f>
        <v>13.346</v>
      </c>
      <c r="E124" s="64">
        <f>A124810176V_Latest</f>
        <v>20.795999999999999</v>
      </c>
      <c r="F124" s="64">
        <f>A124811232V_Latest</f>
        <v>25.216999999999999</v>
      </c>
      <c r="G124" s="64">
        <f>A124808064K_Latest</f>
        <v>68.162999999999997</v>
      </c>
      <c r="H124" s="64">
        <f>A124808065L_Latest</f>
        <v>30</v>
      </c>
      <c r="I124" s="65"/>
      <c r="J124" s="70"/>
      <c r="K124" s="62"/>
      <c r="L124" s="71"/>
    </row>
    <row r="125" spans="1:12">
      <c r="A125" s="62"/>
      <c r="B125" s="63" t="s">
        <v>1636</v>
      </c>
      <c r="C125" s="64">
        <f>A124809128C_Latest</f>
        <v>1.3149999999999999</v>
      </c>
      <c r="D125" s="64">
        <f>A124807016X_Latest</f>
        <v>2.4790000000000001</v>
      </c>
      <c r="E125" s="64">
        <f>A124810184V_Latest</f>
        <v>2.7090000000000001</v>
      </c>
      <c r="F125" s="64">
        <f>A124811240V_Latest</f>
        <v>6.8289999999999997</v>
      </c>
      <c r="G125" s="64">
        <f>A124808072K_Latest</f>
        <v>13.332000000000001</v>
      </c>
      <c r="H125" s="64">
        <f>A124808073L_Latest</f>
        <v>52</v>
      </c>
      <c r="I125" s="65"/>
      <c r="J125" s="70"/>
      <c r="K125" s="62"/>
      <c r="L125" s="71"/>
    </row>
    <row r="126" spans="1:12">
      <c r="A126" s="62"/>
      <c r="B126" s="63" t="s">
        <v>1637</v>
      </c>
      <c r="C126" s="64">
        <f>A124808840R_Latest</f>
        <v>0.22900000000000001</v>
      </c>
      <c r="D126" s="64">
        <f>A124806728C_Latest</f>
        <v>0.56499999999999995</v>
      </c>
      <c r="E126" s="64">
        <f>A124809896V_Latest</f>
        <v>0.40300000000000002</v>
      </c>
      <c r="F126" s="64">
        <f>A124810952X_Latest</f>
        <v>1.375</v>
      </c>
      <c r="G126" s="64">
        <f>A124807784R_Latest</f>
        <v>2.5720000000000001</v>
      </c>
      <c r="H126" s="64">
        <f>A124807785T_Latest</f>
        <v>52</v>
      </c>
      <c r="I126" s="65"/>
      <c r="J126" s="70"/>
      <c r="K126" s="62"/>
      <c r="L126" s="71"/>
    </row>
    <row r="127" spans="1:12">
      <c r="A127" s="62"/>
      <c r="B127" s="63" t="s">
        <v>1638</v>
      </c>
      <c r="C127" s="64">
        <f>A124809504W_Latest</f>
        <v>0.55100000000000005</v>
      </c>
      <c r="D127" s="64">
        <f>A124807392C_Latest</f>
        <v>0.52800000000000002</v>
      </c>
      <c r="E127" s="64">
        <f>A124810560L_Latest</f>
        <v>2.0790000000000002</v>
      </c>
      <c r="F127" s="64">
        <f>A124811616F_Latest</f>
        <v>2.1389999999999998</v>
      </c>
      <c r="G127" s="64">
        <f>A124808448W_Latest</f>
        <v>5.2969999999999997</v>
      </c>
      <c r="H127" s="64">
        <f>A124808449X_Latest</f>
        <v>30.39</v>
      </c>
      <c r="I127" s="65"/>
      <c r="J127" s="70"/>
      <c r="K127" s="62"/>
      <c r="L127" s="71"/>
    </row>
    <row r="128" spans="1:12">
      <c r="A128" s="57" t="s">
        <v>1639</v>
      </c>
      <c r="B128" s="67"/>
      <c r="C128" s="68"/>
      <c r="D128" s="68"/>
      <c r="E128" s="68"/>
      <c r="F128" s="68"/>
      <c r="G128" s="68"/>
      <c r="H128" s="68"/>
      <c r="I128" s="69"/>
      <c r="J128" s="70"/>
      <c r="K128" s="62"/>
      <c r="L128" s="71"/>
    </row>
    <row r="129" spans="1:12">
      <c r="A129" s="62"/>
      <c r="B129" s="63" t="s">
        <v>1640</v>
      </c>
      <c r="C129" s="64">
        <f>A124808968A_Latest</f>
        <v>21.192</v>
      </c>
      <c r="D129" s="64">
        <f>A124806856W_Latest</f>
        <v>42.625999999999998</v>
      </c>
      <c r="E129" s="64">
        <f>A124810024J_Latest</f>
        <v>56.667999999999999</v>
      </c>
      <c r="F129" s="64">
        <f>A124811080V_Latest</f>
        <v>61.314999999999998</v>
      </c>
      <c r="G129" s="64">
        <f>A124807912W_Latest</f>
        <v>181.80099999999999</v>
      </c>
      <c r="H129" s="64">
        <f>A124807913X_Latest</f>
        <v>26</v>
      </c>
      <c r="I129" s="65"/>
      <c r="J129" s="66"/>
      <c r="K129" s="66"/>
      <c r="L129" s="66"/>
    </row>
    <row r="130" spans="1:12">
      <c r="A130" s="62"/>
      <c r="B130" s="63" t="s">
        <v>1641</v>
      </c>
      <c r="C130" s="64">
        <f>A124808848J_Latest</f>
        <v>13.862</v>
      </c>
      <c r="D130" s="64">
        <f>A124806736C_Latest</f>
        <v>21.370999999999999</v>
      </c>
      <c r="E130" s="64">
        <f>A124809904J_Latest</f>
        <v>39.512999999999998</v>
      </c>
      <c r="F130" s="64">
        <f>A124810960X_Latest</f>
        <v>46.781999999999996</v>
      </c>
      <c r="G130" s="64">
        <f>A124807792R_Latest</f>
        <v>121.52800000000001</v>
      </c>
      <c r="H130" s="64">
        <f>A124807793T_Latest</f>
        <v>37.488</v>
      </c>
      <c r="I130" s="65"/>
      <c r="J130" s="66"/>
      <c r="K130" s="66"/>
      <c r="L130" s="66"/>
    </row>
    <row r="131" spans="1:12">
      <c r="A131" s="62"/>
      <c r="B131" s="63" t="s">
        <v>1642</v>
      </c>
      <c r="C131" s="64">
        <f>A124808976A_Latest</f>
        <v>12.503</v>
      </c>
      <c r="D131" s="64">
        <f>A124806864W_Latest</f>
        <v>15.122</v>
      </c>
      <c r="E131" s="64">
        <f>A124810032J_Latest</f>
        <v>22.446999999999999</v>
      </c>
      <c r="F131" s="64">
        <f>A124811088L_Latest</f>
        <v>55.74</v>
      </c>
      <c r="G131" s="64">
        <f>A124807920W_Latest</f>
        <v>105.813</v>
      </c>
      <c r="H131" s="64">
        <f>A124807921X_Latest</f>
        <v>52</v>
      </c>
      <c r="I131" s="65"/>
      <c r="J131" s="66"/>
      <c r="K131" s="66"/>
      <c r="L131" s="66"/>
    </row>
    <row r="132" spans="1:12">
      <c r="A132" s="62"/>
      <c r="B132" s="63" t="s">
        <v>1643</v>
      </c>
      <c r="C132" s="64">
        <f>A124809512W_Latest</f>
        <v>9.4730000000000008</v>
      </c>
      <c r="D132" s="64">
        <f>A124807400T_Latest</f>
        <v>10.702999999999999</v>
      </c>
      <c r="E132" s="64">
        <f>A124810568F_Latest</f>
        <v>27.582000000000001</v>
      </c>
      <c r="F132" s="64">
        <f>A124811624F_Latest</f>
        <v>50.488999999999997</v>
      </c>
      <c r="G132" s="64">
        <f>A124808456W_Latest</f>
        <v>98.245999999999995</v>
      </c>
      <c r="H132" s="64">
        <f>A124808457X_Latest</f>
        <v>52</v>
      </c>
      <c r="I132" s="65"/>
      <c r="J132" s="66"/>
      <c r="K132" s="66"/>
      <c r="L132" s="66"/>
    </row>
    <row r="133" spans="1:12">
      <c r="A133" s="62"/>
      <c r="B133" s="63" t="s">
        <v>1644</v>
      </c>
      <c r="C133" s="64">
        <f>A124808984A_Latest</f>
        <v>6.9809999999999999</v>
      </c>
      <c r="D133" s="64">
        <f>A124806872W_Latest</f>
        <v>4.891</v>
      </c>
      <c r="E133" s="64">
        <f>A124810040J_Latest</f>
        <v>15.683</v>
      </c>
      <c r="F133" s="64">
        <f>A124811096L_Latest</f>
        <v>37.351999999999997</v>
      </c>
      <c r="G133" s="64">
        <f>A124807928R_Latest</f>
        <v>64.906999999999996</v>
      </c>
      <c r="H133" s="64">
        <f>A124807929T_Latest</f>
        <v>52</v>
      </c>
      <c r="I133" s="65"/>
      <c r="J133" s="66"/>
      <c r="K133" s="66"/>
      <c r="L133" s="66"/>
    </row>
    <row r="134" spans="1:12">
      <c r="A134" s="62"/>
      <c r="B134" s="63" t="s">
        <v>1645</v>
      </c>
      <c r="C134" s="64">
        <f>A124809624R_Latest</f>
        <v>0.98899999999999999</v>
      </c>
      <c r="D134" s="64">
        <f>A124807512K_Latest</f>
        <v>2.141</v>
      </c>
      <c r="E134" s="64">
        <f>A124810680F_Latest</f>
        <v>4.4160000000000004</v>
      </c>
      <c r="F134" s="64">
        <f>A124811736X_Latest</f>
        <v>10.238</v>
      </c>
      <c r="G134" s="64">
        <f>A124808568R_Latest</f>
        <v>17.783999999999999</v>
      </c>
      <c r="H134" s="64">
        <f>A124808569T_Latest</f>
        <v>52</v>
      </c>
      <c r="I134" s="65"/>
      <c r="J134" s="70"/>
      <c r="K134" s="62"/>
      <c r="L134" s="71"/>
    </row>
    <row r="135" spans="1:12">
      <c r="A135" s="57" t="s">
        <v>1646</v>
      </c>
      <c r="B135" s="67"/>
      <c r="C135" s="72"/>
      <c r="D135" s="72"/>
      <c r="E135" s="72"/>
      <c r="F135" s="72"/>
      <c r="G135" s="72"/>
      <c r="H135" s="72"/>
      <c r="I135" s="69"/>
      <c r="J135" s="87"/>
      <c r="K135" s="62"/>
      <c r="L135" s="71"/>
    </row>
    <row r="136" spans="1:12">
      <c r="A136" s="73"/>
      <c r="B136" s="63" t="s">
        <v>1647</v>
      </c>
      <c r="C136" s="64">
        <f>A124809520W_Latest</f>
        <v>58.273000000000003</v>
      </c>
      <c r="D136" s="64">
        <f>A124807408K_Latest</f>
        <v>78.721000000000004</v>
      </c>
      <c r="E136" s="64">
        <f>A124810576F_Latest</f>
        <v>146.58099999999999</v>
      </c>
      <c r="F136" s="64">
        <f>A124811632F_Latest</f>
        <v>228.886</v>
      </c>
      <c r="G136" s="64">
        <f>A124808464W_Latest</f>
        <v>512.46100000000001</v>
      </c>
      <c r="H136" s="64">
        <f>A124808465X_Latest</f>
        <v>43</v>
      </c>
      <c r="I136" s="65"/>
      <c r="J136" s="70"/>
      <c r="K136" s="62"/>
      <c r="L136" s="71"/>
    </row>
    <row r="137" spans="1:12">
      <c r="A137" s="73"/>
      <c r="B137" s="75" t="s">
        <v>1648</v>
      </c>
      <c r="C137" s="64">
        <f>A124808856J_Latest</f>
        <v>31.579000000000001</v>
      </c>
      <c r="D137" s="64">
        <f>A124806744C_Latest</f>
        <v>34.146999999999998</v>
      </c>
      <c r="E137" s="64">
        <f>A124809912J_Latest</f>
        <v>72.677000000000007</v>
      </c>
      <c r="F137" s="64">
        <f>A124810968T_Latest</f>
        <v>127.947</v>
      </c>
      <c r="G137" s="64">
        <f>A124807800C_Latest</f>
        <v>266.351</v>
      </c>
      <c r="H137" s="64">
        <f>A124807801F_Latest</f>
        <v>47</v>
      </c>
      <c r="I137" s="65"/>
      <c r="J137" s="70"/>
      <c r="K137" s="62"/>
      <c r="L137" s="71"/>
    </row>
    <row r="138" spans="1:12">
      <c r="A138" s="73"/>
      <c r="B138" s="77" t="s">
        <v>1649</v>
      </c>
      <c r="C138" s="64">
        <f>A124808992A_Latest</f>
        <v>20.548999999999999</v>
      </c>
      <c r="D138" s="64">
        <f>A124806880W_Latest</f>
        <v>22.048999999999999</v>
      </c>
      <c r="E138" s="64">
        <f>A124810048A_Latest</f>
        <v>32.923000000000002</v>
      </c>
      <c r="F138" s="64">
        <f>A124811104A_Latest</f>
        <v>69.489999999999995</v>
      </c>
      <c r="G138" s="64">
        <f>A124807936R_Latest</f>
        <v>145.012</v>
      </c>
      <c r="H138" s="64">
        <f>A124807937T_Latest</f>
        <v>47</v>
      </c>
      <c r="I138" s="65"/>
      <c r="J138" s="70"/>
      <c r="K138" s="62"/>
      <c r="L138" s="71"/>
    </row>
    <row r="139" spans="1:12">
      <c r="A139" s="73"/>
      <c r="B139" s="77" t="s">
        <v>1650</v>
      </c>
      <c r="C139" s="64">
        <f>A124809136C_Latest</f>
        <v>11.029</v>
      </c>
      <c r="D139" s="64">
        <f>A124807024X_Latest</f>
        <v>12.098000000000001</v>
      </c>
      <c r="E139" s="64">
        <f>A124810192V_Latest</f>
        <v>39.753999999999998</v>
      </c>
      <c r="F139" s="64">
        <f>A124811248L_Latest</f>
        <v>58.457000000000001</v>
      </c>
      <c r="G139" s="64">
        <f>A124808080K_Latest</f>
        <v>121.339</v>
      </c>
      <c r="H139" s="64">
        <f>A124808081L_Latest</f>
        <v>47.573999999999998</v>
      </c>
      <c r="I139" s="65"/>
      <c r="J139" s="70"/>
      <c r="K139" s="62"/>
      <c r="L139" s="71"/>
    </row>
    <row r="140" spans="1:12">
      <c r="A140" s="73"/>
      <c r="B140" s="75" t="s">
        <v>1651</v>
      </c>
      <c r="C140" s="64">
        <f>A124808864J_Latest</f>
        <v>6.3339999999999996</v>
      </c>
      <c r="D140" s="64">
        <f>A124806752C_Latest</f>
        <v>6.3780000000000001</v>
      </c>
      <c r="E140" s="64">
        <f>A124809920J_Latest</f>
        <v>13.701000000000001</v>
      </c>
      <c r="F140" s="64">
        <f>A124810976T_Latest</f>
        <v>33.22</v>
      </c>
      <c r="G140" s="64">
        <f>A124807808W_Latest</f>
        <v>59.631999999999998</v>
      </c>
      <c r="H140" s="64">
        <f>A124807809X_Latest</f>
        <v>52</v>
      </c>
      <c r="I140" s="65"/>
      <c r="J140" s="70"/>
      <c r="K140" s="62"/>
      <c r="L140" s="71"/>
    </row>
    <row r="141" spans="1:12">
      <c r="A141" s="73"/>
      <c r="B141" s="75" t="s">
        <v>1652</v>
      </c>
      <c r="C141" s="64">
        <f>A124809280W_Latest</f>
        <v>11.106999999999999</v>
      </c>
      <c r="D141" s="64">
        <f>A124807168K_Latest</f>
        <v>21.757999999999999</v>
      </c>
      <c r="E141" s="64">
        <f>A124810336V_Latest</f>
        <v>29.242000000000001</v>
      </c>
      <c r="F141" s="64">
        <f>A124811392F_Latest</f>
        <v>21.564</v>
      </c>
      <c r="G141" s="64">
        <f>A124808224K_Latest</f>
        <v>83.67</v>
      </c>
      <c r="H141" s="64">
        <f>A124808225L_Latest</f>
        <v>24.129000000000001</v>
      </c>
      <c r="I141" s="65"/>
      <c r="J141" s="70"/>
      <c r="K141" s="62"/>
      <c r="L141" s="71"/>
    </row>
    <row r="142" spans="1:12">
      <c r="A142" s="80"/>
      <c r="B142" s="75" t="s">
        <v>1653</v>
      </c>
      <c r="C142" s="64">
        <f>A124809632R_Latest</f>
        <v>6.407</v>
      </c>
      <c r="D142" s="64">
        <f>A124807520K_Latest</f>
        <v>14.455</v>
      </c>
      <c r="E142" s="64">
        <f>A124810688X_Latest</f>
        <v>26.591999999999999</v>
      </c>
      <c r="F142" s="64">
        <f>A124811744X_Latest</f>
        <v>38.963999999999999</v>
      </c>
      <c r="G142" s="64">
        <f>A124808576R_Latest</f>
        <v>86.418000000000006</v>
      </c>
      <c r="H142" s="64">
        <f>A124808577T_Latest</f>
        <v>43</v>
      </c>
      <c r="I142" s="65"/>
      <c r="J142" s="70"/>
      <c r="K142" s="62"/>
      <c r="L142" s="71"/>
    </row>
    <row r="143" spans="1:12">
      <c r="A143" s="73"/>
      <c r="B143" s="75" t="s">
        <v>1654</v>
      </c>
      <c r="C143" s="64">
        <f>A124809640R_Latest</f>
        <v>2.847</v>
      </c>
      <c r="D143" s="64">
        <f>A124807528C_Latest</f>
        <v>1.9830000000000001</v>
      </c>
      <c r="E143" s="64">
        <f>A124810696X_Latest</f>
        <v>4.3689999999999998</v>
      </c>
      <c r="F143" s="64">
        <f>A124811752X_Latest</f>
        <v>7.1909999999999998</v>
      </c>
      <c r="G143" s="64">
        <f>A124808584R_Latest</f>
        <v>16.39</v>
      </c>
      <c r="H143" s="64">
        <f>A124808585T_Latest</f>
        <v>43</v>
      </c>
      <c r="I143" s="65"/>
      <c r="J143" s="70"/>
      <c r="K143" s="62"/>
      <c r="L143" s="71"/>
    </row>
    <row r="144" spans="1:12">
      <c r="A144" s="73"/>
      <c r="B144" s="63" t="s">
        <v>1655</v>
      </c>
      <c r="C144" s="64">
        <f>A124809392R_Latest</f>
        <v>6.0730000000000004</v>
      </c>
      <c r="D144" s="64">
        <f>A124807280K_Latest</f>
        <v>17.484000000000002</v>
      </c>
      <c r="E144" s="64">
        <f>A124810448L_Latest</f>
        <v>17.806999999999999</v>
      </c>
      <c r="F144" s="64">
        <f>A124811504L_Latest</f>
        <v>30.140999999999998</v>
      </c>
      <c r="G144" s="64">
        <f>A124808336C_Latest</f>
        <v>71.504999999999995</v>
      </c>
      <c r="H144" s="64">
        <f>A124808337F_Latest</f>
        <v>43</v>
      </c>
      <c r="I144" s="65"/>
      <c r="J144" s="92"/>
      <c r="K144" s="93"/>
      <c r="L144" s="94"/>
    </row>
    <row r="145" spans="1:12">
      <c r="A145" s="73"/>
      <c r="B145" s="75" t="s">
        <v>1656</v>
      </c>
      <c r="C145" s="64">
        <f>A124809288R_Latest</f>
        <v>3.3319999999999999</v>
      </c>
      <c r="D145" s="64">
        <f>A124807176K_Latest</f>
        <v>11.099</v>
      </c>
      <c r="E145" s="64">
        <f>A124810344V_Latest</f>
        <v>11.331</v>
      </c>
      <c r="F145" s="64">
        <f>A124811400V_Latest</f>
        <v>19.978999999999999</v>
      </c>
      <c r="G145" s="64">
        <f>A124808232K_Latest</f>
        <v>45.741</v>
      </c>
      <c r="H145" s="64">
        <f>A124808233L_Latest</f>
        <v>46.615000000000002</v>
      </c>
      <c r="I145" s="65"/>
      <c r="J145" s="67"/>
      <c r="K145" s="67"/>
      <c r="L145" s="67"/>
    </row>
    <row r="146" spans="1:12">
      <c r="A146" s="73"/>
      <c r="B146" s="75" t="s">
        <v>1657</v>
      </c>
      <c r="C146" s="64">
        <f>A124809648J_Latest</f>
        <v>2.7410000000000001</v>
      </c>
      <c r="D146" s="64">
        <f>A124807536C_Latest</f>
        <v>6.3849999999999998</v>
      </c>
      <c r="E146" s="64">
        <f>A124810704L_Latest</f>
        <v>6.476</v>
      </c>
      <c r="F146" s="64">
        <f>A124811760X_Latest</f>
        <v>10.162000000000001</v>
      </c>
      <c r="G146" s="64">
        <f>A124808592R_Latest</f>
        <v>25.763999999999999</v>
      </c>
      <c r="H146" s="64">
        <f>A124808593T_Latest</f>
        <v>29.181999999999999</v>
      </c>
      <c r="I146" s="65"/>
      <c r="J146" s="67"/>
      <c r="K146" s="67"/>
      <c r="L146" s="67"/>
    </row>
    <row r="147" spans="1:12">
      <c r="A147" s="73"/>
      <c r="B147" s="63" t="s">
        <v>1658</v>
      </c>
      <c r="C147" s="64">
        <f>A124808872J_Latest</f>
        <v>0.65500000000000003</v>
      </c>
      <c r="D147" s="64">
        <f>A124806760C_Latest</f>
        <v>0.64800000000000002</v>
      </c>
      <c r="E147" s="64">
        <f>A124809928A_Latest</f>
        <v>1.921</v>
      </c>
      <c r="F147" s="64">
        <f>A124810984T_Latest</f>
        <v>2.8889999999999998</v>
      </c>
      <c r="G147" s="64">
        <f>A124807816W_Latest</f>
        <v>6.1139999999999999</v>
      </c>
      <c r="H147" s="64">
        <f>A124807817X_Latest</f>
        <v>35.33</v>
      </c>
      <c r="I147" s="65"/>
      <c r="J147" s="67"/>
      <c r="K147" s="67"/>
      <c r="L147" s="67"/>
    </row>
    <row r="148" spans="1:12">
      <c r="A148" s="57" t="s">
        <v>1659</v>
      </c>
      <c r="B148" s="67"/>
      <c r="C148" s="68"/>
      <c r="D148" s="68"/>
      <c r="E148" s="68"/>
      <c r="F148" s="68"/>
      <c r="G148" s="68"/>
      <c r="H148" s="68"/>
      <c r="I148" s="69"/>
      <c r="J148" s="67"/>
      <c r="K148" s="67"/>
      <c r="L148" s="67"/>
    </row>
    <row r="149" spans="1:12">
      <c r="A149" s="73"/>
      <c r="B149" s="63" t="s">
        <v>1660</v>
      </c>
      <c r="C149" s="64">
        <f>A124809656J_Latest</f>
        <v>55.863999999999997</v>
      </c>
      <c r="D149" s="64">
        <f>A124807544C_Latest</f>
        <v>89.016999999999996</v>
      </c>
      <c r="E149" s="64">
        <f>A124810712L_Latest</f>
        <v>137.24700000000001</v>
      </c>
      <c r="F149" s="64">
        <f>A124811768T_Latest</f>
        <v>224.577</v>
      </c>
      <c r="G149" s="64">
        <f>A124808600C_Latest</f>
        <v>506.70499999999998</v>
      </c>
      <c r="H149" s="64">
        <f>A124808601F_Latest</f>
        <v>43</v>
      </c>
      <c r="I149" s="65"/>
      <c r="J149" s="67"/>
      <c r="K149" s="67"/>
      <c r="L149" s="67"/>
    </row>
    <row r="150" spans="1:12">
      <c r="A150" s="73"/>
      <c r="B150" s="75" t="s">
        <v>1661</v>
      </c>
      <c r="C150" s="64">
        <f>A124809144C_Latest</f>
        <v>20.533000000000001</v>
      </c>
      <c r="D150" s="64">
        <f>A124807032X_Latest</f>
        <v>30.506</v>
      </c>
      <c r="E150" s="64">
        <f>A124810200J_Latest</f>
        <v>46.384999999999998</v>
      </c>
      <c r="F150" s="64">
        <f>A124811256L_Latest</f>
        <v>98.284000000000006</v>
      </c>
      <c r="G150" s="64">
        <f>A124808088C_Latest</f>
        <v>195.708</v>
      </c>
      <c r="H150" s="64">
        <f>A124808089F_Latest</f>
        <v>52</v>
      </c>
      <c r="I150" s="65"/>
      <c r="J150" s="67"/>
      <c r="K150" s="67"/>
      <c r="L150" s="67"/>
    </row>
    <row r="151" spans="1:12">
      <c r="A151" s="73"/>
      <c r="B151" s="75" t="s">
        <v>1662</v>
      </c>
      <c r="C151" s="64">
        <f>A124809296R_Latest</f>
        <v>35.331000000000003</v>
      </c>
      <c r="D151" s="64">
        <f>A124807184K_Latest</f>
        <v>58.511000000000003</v>
      </c>
      <c r="E151" s="64">
        <f>A124810352V_Latest</f>
        <v>90.861999999999995</v>
      </c>
      <c r="F151" s="64">
        <f>A124811408L_Latest</f>
        <v>126.29300000000001</v>
      </c>
      <c r="G151" s="64">
        <f>A124808240K_Latest</f>
        <v>310.99599999999998</v>
      </c>
      <c r="H151" s="64">
        <f>A124808241L_Latest</f>
        <v>33</v>
      </c>
      <c r="I151" s="65"/>
      <c r="J151" s="67"/>
      <c r="K151" s="67"/>
      <c r="L151" s="67"/>
    </row>
    <row r="152" spans="1:12">
      <c r="A152" s="73"/>
      <c r="B152" s="63" t="s">
        <v>1663</v>
      </c>
      <c r="C152" s="64">
        <f>A124808752R_Latest</f>
        <v>9.1370000000000005</v>
      </c>
      <c r="D152" s="64">
        <f>A124806640K_Latest</f>
        <v>7.8369999999999997</v>
      </c>
      <c r="E152" s="64">
        <f>A124809808J_Latest</f>
        <v>29.062000000000001</v>
      </c>
      <c r="F152" s="64">
        <f>A124810864X_Latest</f>
        <v>37.338999999999999</v>
      </c>
      <c r="G152" s="64">
        <f>A124807696R_Latest</f>
        <v>83.375</v>
      </c>
      <c r="H152" s="64">
        <f>A124807697T_Latest</f>
        <v>47</v>
      </c>
      <c r="I152" s="65"/>
      <c r="J152" s="67"/>
      <c r="K152" s="67"/>
      <c r="L152" s="67"/>
    </row>
    <row r="153" spans="1:12">
      <c r="A153" s="57" t="s">
        <v>1664</v>
      </c>
      <c r="B153" s="67"/>
      <c r="C153" s="68"/>
      <c r="D153" s="68"/>
      <c r="E153" s="68"/>
      <c r="F153" s="68"/>
      <c r="G153" s="68"/>
      <c r="H153" s="68"/>
      <c r="I153" s="69"/>
      <c r="J153" s="67"/>
      <c r="K153" s="67"/>
      <c r="L153" s="67"/>
    </row>
    <row r="154" spans="1:12">
      <c r="A154" s="73"/>
      <c r="B154" s="63" t="s">
        <v>1665</v>
      </c>
      <c r="C154" s="64">
        <f>A124809000T_Latest</f>
        <v>37.207999999999998</v>
      </c>
      <c r="D154" s="64">
        <f>A124806888R_Latest</f>
        <v>54.933</v>
      </c>
      <c r="E154" s="64">
        <f>A124810056A_Latest</f>
        <v>91.742999999999995</v>
      </c>
      <c r="F154" s="64">
        <f>A124811112A_Latest</f>
        <v>140.34700000000001</v>
      </c>
      <c r="G154" s="64">
        <f>A124807944R_Latest</f>
        <v>324.23099999999999</v>
      </c>
      <c r="H154" s="64">
        <f>A124807945T_Latest</f>
        <v>41.999000000000002</v>
      </c>
      <c r="I154" s="65"/>
      <c r="J154" s="67"/>
      <c r="K154" s="67"/>
      <c r="L154" s="67"/>
    </row>
    <row r="155" spans="1:12">
      <c r="A155" s="73"/>
      <c r="B155" s="63" t="s">
        <v>1666</v>
      </c>
      <c r="C155" s="64">
        <f>A124809008K_Latest</f>
        <v>27.792999999999999</v>
      </c>
      <c r="D155" s="64">
        <f>A124806896R_Latest</f>
        <v>41.92</v>
      </c>
      <c r="E155" s="64">
        <f>A124810064A_Latest</f>
        <v>74.566000000000003</v>
      </c>
      <c r="F155" s="64">
        <f>A124811120A_Latest</f>
        <v>121.569</v>
      </c>
      <c r="G155" s="64">
        <f>A124807952R_Latest</f>
        <v>265.84800000000001</v>
      </c>
      <c r="H155" s="64">
        <f>A124807953T_Latest</f>
        <v>47</v>
      </c>
      <c r="I155" s="65"/>
      <c r="J155" s="67"/>
      <c r="K155" s="67"/>
      <c r="L155" s="67"/>
    </row>
    <row r="156" spans="1:12">
      <c r="A156" s="57" t="s">
        <v>1667</v>
      </c>
      <c r="B156" s="67"/>
      <c r="C156" s="68"/>
      <c r="D156" s="68"/>
      <c r="E156" s="68"/>
      <c r="F156" s="68"/>
      <c r="G156" s="68"/>
      <c r="H156" s="68"/>
      <c r="I156" s="69"/>
      <c r="J156" s="67"/>
      <c r="K156" s="67"/>
      <c r="L156" s="67"/>
    </row>
    <row r="157" spans="1:12">
      <c r="A157" s="73"/>
      <c r="B157" s="63" t="s">
        <v>1668</v>
      </c>
      <c r="C157" s="64">
        <f>A124809400C_Latest</f>
        <v>26.135000000000002</v>
      </c>
      <c r="D157" s="64">
        <f>A124807288C_Latest</f>
        <v>40.950000000000003</v>
      </c>
      <c r="E157" s="64">
        <f>A124810456L_Latest</f>
        <v>63.381</v>
      </c>
      <c r="F157" s="64">
        <f>A124811512L_Latest</f>
        <v>103.602</v>
      </c>
      <c r="G157" s="64">
        <f>A124808344C_Latest</f>
        <v>234.06899999999999</v>
      </c>
      <c r="H157" s="64">
        <f>A124808345F_Latest</f>
        <v>43</v>
      </c>
      <c r="I157" s="65"/>
      <c r="J157" s="67"/>
      <c r="K157" s="67"/>
      <c r="L157" s="67"/>
    </row>
    <row r="158" spans="1:12">
      <c r="A158" s="73"/>
      <c r="B158" s="63" t="s">
        <v>1669</v>
      </c>
      <c r="C158" s="64">
        <f>A124809664J_Latest</f>
        <v>11.073</v>
      </c>
      <c r="D158" s="64">
        <f>A124807552C_Latest</f>
        <v>13.983000000000001</v>
      </c>
      <c r="E158" s="64">
        <f>A124810720L_Latest</f>
        <v>28.361999999999998</v>
      </c>
      <c r="F158" s="64">
        <f>A124811776T_Latest</f>
        <v>36.744</v>
      </c>
      <c r="G158" s="64">
        <f>A124808608W_Latest</f>
        <v>90.162000000000006</v>
      </c>
      <c r="H158" s="64">
        <f>A124808609X_Latest</f>
        <v>35.917999999999999</v>
      </c>
      <c r="I158" s="65"/>
      <c r="J158" s="67"/>
      <c r="K158" s="67"/>
      <c r="L158" s="67"/>
    </row>
    <row r="159" spans="1:12">
      <c r="A159" s="73"/>
      <c r="B159" s="63" t="s">
        <v>1670</v>
      </c>
      <c r="C159" s="64">
        <f>A124809408W_Latest</f>
        <v>14.204000000000001</v>
      </c>
      <c r="D159" s="64">
        <f>A124807296C_Latest</f>
        <v>27.742000000000001</v>
      </c>
      <c r="E159" s="64">
        <f>A124810464L_Latest</f>
        <v>41.362000000000002</v>
      </c>
      <c r="F159" s="64">
        <f>A124811520L_Latest</f>
        <v>74.531000000000006</v>
      </c>
      <c r="G159" s="64">
        <f>A124808352C_Latest</f>
        <v>157.84</v>
      </c>
      <c r="H159" s="64">
        <f>A124808353F_Latest</f>
        <v>47</v>
      </c>
      <c r="I159" s="65"/>
      <c r="J159" s="67"/>
      <c r="K159" s="67"/>
      <c r="L159" s="67"/>
    </row>
    <row r="160" spans="1:12">
      <c r="A160" s="73"/>
      <c r="B160" s="63" t="s">
        <v>1671</v>
      </c>
      <c r="C160" s="64">
        <f>A124809304C_Latest</f>
        <v>13.587999999999999</v>
      </c>
      <c r="D160" s="64">
        <f>A124807192K_Latest</f>
        <v>14.178000000000001</v>
      </c>
      <c r="E160" s="64">
        <f>A124810360V_Latest</f>
        <v>33.204000000000001</v>
      </c>
      <c r="F160" s="64">
        <f>A124811416L_Latest</f>
        <v>47.037999999999997</v>
      </c>
      <c r="G160" s="64">
        <f>A124808248C_Latest</f>
        <v>108.008</v>
      </c>
      <c r="H160" s="64">
        <f>A124808249F_Latest</f>
        <v>42.941000000000003</v>
      </c>
      <c r="I160" s="65"/>
      <c r="J160" s="67"/>
      <c r="K160" s="67"/>
      <c r="L160" s="67"/>
    </row>
    <row r="161" spans="1:12">
      <c r="A161" s="57" t="s">
        <v>1672</v>
      </c>
      <c r="B161" s="67"/>
      <c r="C161" s="68"/>
      <c r="D161" s="68"/>
      <c r="E161" s="68"/>
      <c r="F161" s="68"/>
      <c r="G161" s="68"/>
      <c r="H161" s="68"/>
      <c r="I161" s="69"/>
      <c r="J161" s="67"/>
      <c r="K161" s="67"/>
      <c r="L161" s="67"/>
    </row>
    <row r="162" spans="1:12">
      <c r="A162" s="73"/>
      <c r="B162" s="63" t="s">
        <v>1673</v>
      </c>
      <c r="C162" s="64">
        <f>A124808760R_Latest</f>
        <v>28.725000000000001</v>
      </c>
      <c r="D162" s="64">
        <f>A124806648C_Latest</f>
        <v>38.031999999999996</v>
      </c>
      <c r="E162" s="64">
        <f>A124809816J_Latest</f>
        <v>65.049000000000007</v>
      </c>
      <c r="F162" s="64">
        <f>A124810872X_Latest</f>
        <v>98.775000000000006</v>
      </c>
      <c r="G162" s="64">
        <f>A124807704C_Latest</f>
        <v>230.58099999999999</v>
      </c>
      <c r="H162" s="64">
        <f>A124807705F_Latest</f>
        <v>43</v>
      </c>
      <c r="I162" s="65"/>
      <c r="J162" s="67"/>
      <c r="K162" s="67"/>
      <c r="L162" s="67"/>
    </row>
    <row r="163" spans="1:12">
      <c r="A163" s="73"/>
      <c r="B163" s="63" t="s">
        <v>1674</v>
      </c>
      <c r="C163" s="64">
        <f>A124809672J_Latest</f>
        <v>27.442</v>
      </c>
      <c r="D163" s="64">
        <f>A124807560C_Latest</f>
        <v>42.365000000000002</v>
      </c>
      <c r="E163" s="64">
        <f>A124810728F_Latest</f>
        <v>63.322000000000003</v>
      </c>
      <c r="F163" s="64">
        <f>A124811784T_Latest</f>
        <v>116.709</v>
      </c>
      <c r="G163" s="64">
        <f>A124808616W_Latest</f>
        <v>249.83799999999999</v>
      </c>
      <c r="H163" s="64">
        <f>A124808617X_Latest</f>
        <v>47</v>
      </c>
      <c r="I163" s="65"/>
      <c r="J163" s="67"/>
      <c r="K163" s="67"/>
      <c r="L163" s="67"/>
    </row>
    <row r="164" spans="1:12">
      <c r="A164" s="73"/>
      <c r="B164" s="63" t="s">
        <v>1675</v>
      </c>
      <c r="C164" s="64">
        <f>A124808768J_Latest</f>
        <v>6.0529999999999999</v>
      </c>
      <c r="D164" s="64">
        <f>A124806656C_Latest</f>
        <v>9.7029999999999994</v>
      </c>
      <c r="E164" s="64">
        <f>A124809824J_Latest</f>
        <v>27.875</v>
      </c>
      <c r="F164" s="64">
        <f>A124810880X_Latest</f>
        <v>39.854999999999997</v>
      </c>
      <c r="G164" s="64">
        <f>A124807712C_Latest</f>
        <v>83.486999999999995</v>
      </c>
      <c r="H164" s="64">
        <f>A124807713F_Latest</f>
        <v>47</v>
      </c>
      <c r="I164" s="65"/>
      <c r="J164" s="67"/>
      <c r="K164" s="67"/>
      <c r="L164" s="67"/>
    </row>
    <row r="165" spans="1:12">
      <c r="A165" s="73"/>
      <c r="B165" s="63" t="s">
        <v>1676</v>
      </c>
      <c r="C165" s="64">
        <f>A124809680J_Latest</f>
        <v>2.78</v>
      </c>
      <c r="D165" s="64">
        <f>A124807568W_Latest</f>
        <v>6.7530000000000001</v>
      </c>
      <c r="E165" s="64">
        <f>A124810736F_Latest</f>
        <v>10.064</v>
      </c>
      <c r="F165" s="64">
        <f>A124811792T_Latest</f>
        <v>6.5759999999999996</v>
      </c>
      <c r="G165" s="64">
        <f>A124808624W_Latest</f>
        <v>26.173999999999999</v>
      </c>
      <c r="H165" s="64">
        <f>A124808625X_Latest</f>
        <v>29.244</v>
      </c>
      <c r="I165" s="65"/>
      <c r="J165" s="67"/>
      <c r="K165" s="67"/>
      <c r="L165" s="67"/>
    </row>
    <row r="166" spans="1:12">
      <c r="A166" s="57" t="s">
        <v>1677</v>
      </c>
      <c r="B166" s="67"/>
      <c r="C166" s="64"/>
      <c r="D166" s="64"/>
      <c r="E166" s="64"/>
      <c r="F166" s="64"/>
      <c r="G166" s="64"/>
      <c r="H166" s="68"/>
      <c r="I166" s="69"/>
      <c r="J166" s="67"/>
      <c r="K166" s="67"/>
      <c r="L166" s="67"/>
    </row>
    <row r="167" spans="1:12">
      <c r="A167" s="62"/>
      <c r="B167" s="63" t="s">
        <v>1678</v>
      </c>
      <c r="C167" s="64">
        <f>A124808880J_Latest</f>
        <v>15.784000000000001</v>
      </c>
      <c r="D167" s="64">
        <f>A124806768W_Latest</f>
        <v>18.466000000000001</v>
      </c>
      <c r="E167" s="64">
        <f>A124809936A_Latest</f>
        <v>36.575000000000003</v>
      </c>
      <c r="F167" s="64">
        <f>A124810992T_Latest</f>
        <v>62.747999999999998</v>
      </c>
      <c r="G167" s="64">
        <f>A124807824W_Latest</f>
        <v>133.57300000000001</v>
      </c>
      <c r="H167" s="64">
        <f>A124807825X_Latest</f>
        <v>47</v>
      </c>
      <c r="I167" s="65"/>
      <c r="J167" s="67"/>
      <c r="K167" s="67"/>
      <c r="L167" s="67"/>
    </row>
    <row r="168" spans="1:12">
      <c r="A168" s="62"/>
      <c r="B168" s="63" t="s">
        <v>1679</v>
      </c>
      <c r="C168" s="64">
        <f>A124809416W_Latest</f>
        <v>35.884</v>
      </c>
      <c r="D168" s="64">
        <f>A124807304T_Latest</f>
        <v>55.122</v>
      </c>
      <c r="E168" s="64">
        <f>A124810472L_Latest</f>
        <v>96.081000000000003</v>
      </c>
      <c r="F168" s="64">
        <f>A124811528F_Latest</f>
        <v>143.81100000000001</v>
      </c>
      <c r="G168" s="64">
        <f>A124808360C_Latest</f>
        <v>330.899</v>
      </c>
      <c r="H168" s="64">
        <f>A124808361F_Latest</f>
        <v>43</v>
      </c>
      <c r="I168" s="65"/>
      <c r="J168" s="67"/>
      <c r="K168" s="67"/>
      <c r="L168" s="67"/>
    </row>
    <row r="169" spans="1:12">
      <c r="A169" s="62"/>
      <c r="B169" s="63" t="s">
        <v>1680</v>
      </c>
      <c r="C169" s="64">
        <f>A124809016K_Latest</f>
        <v>13.332000000000001</v>
      </c>
      <c r="D169" s="64">
        <f>A124806904C_Latest</f>
        <v>23.265999999999998</v>
      </c>
      <c r="E169" s="64">
        <f>A124810072A_Latest</f>
        <v>33.652999999999999</v>
      </c>
      <c r="F169" s="64">
        <f>A124811128V_Latest</f>
        <v>55.356000000000002</v>
      </c>
      <c r="G169" s="64">
        <f>A124807960R_Latest</f>
        <v>125.607</v>
      </c>
      <c r="H169" s="64">
        <f>A124807961T_Latest</f>
        <v>43</v>
      </c>
      <c r="I169" s="65"/>
      <c r="J169" s="67"/>
      <c r="K169" s="67"/>
      <c r="L169" s="67"/>
    </row>
    <row r="170" spans="1:12">
      <c r="A170" s="57" t="s">
        <v>1626</v>
      </c>
      <c r="B170" s="56"/>
      <c r="C170" s="84">
        <f>A124809528R_Latest</f>
        <v>65.001000000000005</v>
      </c>
      <c r="D170" s="84">
        <f>A124807416K_Latest</f>
        <v>96.852999999999994</v>
      </c>
      <c r="E170" s="84">
        <f>A124810584F_Latest</f>
        <v>166.309</v>
      </c>
      <c r="F170" s="84">
        <f>A124811640F_Latest</f>
        <v>261.916</v>
      </c>
      <c r="G170" s="84">
        <f>A124808472W_Latest</f>
        <v>590.07899999999995</v>
      </c>
      <c r="H170" s="84">
        <f>A124808473X_Latest</f>
        <v>43</v>
      </c>
      <c r="I170" s="88"/>
      <c r="J170" s="67"/>
      <c r="K170" s="67"/>
      <c r="L170" s="67"/>
    </row>
    <row r="171" spans="1:12">
      <c r="A171" s="57"/>
      <c r="B171" s="56"/>
      <c r="C171" s="95"/>
      <c r="D171" s="95"/>
      <c r="E171" s="95"/>
      <c r="F171" s="95"/>
      <c r="G171" s="95"/>
      <c r="H171" s="96"/>
      <c r="I171" s="65"/>
      <c r="J171" s="67"/>
      <c r="K171" s="67"/>
      <c r="L171" s="67"/>
    </row>
    <row r="172" spans="1:12">
      <c r="A172" s="67"/>
      <c r="B172" s="67"/>
      <c r="C172" s="67"/>
      <c r="D172" s="67"/>
      <c r="E172" s="67"/>
      <c r="F172" s="67"/>
      <c r="G172" s="67"/>
      <c r="H172" s="67"/>
      <c r="I172" s="97"/>
      <c r="J172" s="67"/>
      <c r="K172" s="67"/>
      <c r="L172" s="67"/>
    </row>
    <row r="173" spans="1:12">
      <c r="A173" s="98" t="s">
        <v>1683</v>
      </c>
      <c r="B173" s="67"/>
      <c r="C173" s="67"/>
      <c r="D173" s="67"/>
      <c r="E173" s="67"/>
      <c r="F173" s="67"/>
      <c r="G173" s="67"/>
      <c r="H173" s="67"/>
      <c r="I173" s="97"/>
      <c r="J173" s="67"/>
      <c r="K173" s="67"/>
      <c r="L173" s="67"/>
    </row>
  </sheetData>
  <mergeCells count="5">
    <mergeCell ref="B6:L6"/>
    <mergeCell ref="A8:H8"/>
    <mergeCell ref="A9:B9"/>
    <mergeCell ref="C9:G9"/>
    <mergeCell ref="H9:H10"/>
  </mergeCells>
  <hyperlinks>
    <hyperlink ref="A173" r:id="rId1" display="© Commonwealth of Australia 2015" xr:uid="{D5CACEFB-8AD8-4623-BAF7-7CF294D60613}"/>
  </hyperlinks>
  <pageMargins left="0.74803149606299213" right="0.74803149606299213" top="0.98425196850393704" bottom="0.98425196850393704" header="0.51181102362204722" footer="0.51181102362204722"/>
  <pageSetup paperSize="8" scale="71" fitToHeight="0" orientation="portrait" r:id="rId2"/>
  <rowBreaks count="2" manualBreakCount="2">
    <brk id="64" max="16383" man="1"/>
    <brk id="117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43A7-B7BC-43A1-A4FB-543077E599F5}">
  <sheetPr>
    <pageSetUpPr fitToPage="1"/>
  </sheetPr>
  <dimension ref="A1:L173"/>
  <sheetViews>
    <sheetView workbookViewId="0">
      <pane ySplit="11" topLeftCell="A12" activePane="bottomLeft" state="frozen"/>
      <selection pane="bottomLeft" activeCell="F15" sqref="F15"/>
    </sheetView>
  </sheetViews>
  <sheetFormatPr defaultRowHeight="15" customHeight="1"/>
  <cols>
    <col min="1" max="1" width="3" customWidth="1"/>
    <col min="2" max="2" width="50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95" customHeight="1">
      <c r="A2" s="20"/>
      <c r="B2" s="36" t="s">
        <v>1597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0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0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21"/>
      <c r="B5" s="37" t="s">
        <v>1598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.95" customHeight="1">
      <c r="A6" s="21"/>
      <c r="B6" s="105" t="s">
        <v>1599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ht="15.95" customHeight="1">
      <c r="A7" s="21"/>
      <c r="B7" s="38" t="str">
        <f>Contents!B7</f>
        <v>Released at 11:30 am (Canberra time) Wed 7 Jul 2021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5.75" customHeight="1">
      <c r="A8" s="106" t="str">
        <f>Contents!C12</f>
        <v>Table 5.2 - Time Series IDs</v>
      </c>
      <c r="B8" s="106"/>
      <c r="C8" s="106"/>
      <c r="D8" s="106"/>
      <c r="E8" s="106"/>
      <c r="F8" s="106"/>
      <c r="G8" s="106"/>
      <c r="H8" s="106"/>
      <c r="I8" s="39"/>
      <c r="J8" s="40"/>
      <c r="K8" s="41"/>
      <c r="L8" s="41"/>
    </row>
    <row r="9" spans="1:12" ht="21" customHeight="1">
      <c r="A9" s="107"/>
      <c r="B9" s="107"/>
      <c r="C9" s="108" t="s">
        <v>1620</v>
      </c>
      <c r="D9" s="108"/>
      <c r="E9" s="108"/>
      <c r="F9" s="108"/>
      <c r="G9" s="108"/>
      <c r="H9" s="109" t="s">
        <v>1621</v>
      </c>
      <c r="I9" s="42"/>
      <c r="J9" s="43"/>
      <c r="K9" s="43"/>
      <c r="L9" s="43"/>
    </row>
    <row r="10" spans="1:12" ht="22.5">
      <c r="A10" s="44"/>
      <c r="B10" s="44"/>
      <c r="C10" s="45" t="s">
        <v>1622</v>
      </c>
      <c r="D10" s="45" t="s">
        <v>1623</v>
      </c>
      <c r="E10" s="45" t="s">
        <v>1624</v>
      </c>
      <c r="F10" s="45" t="s">
        <v>1625</v>
      </c>
      <c r="G10" s="46" t="s">
        <v>1626</v>
      </c>
      <c r="H10" s="110"/>
      <c r="I10" s="42"/>
      <c r="J10" s="47"/>
      <c r="K10" s="48"/>
      <c r="L10" s="49"/>
    </row>
    <row r="11" spans="1:12">
      <c r="A11" s="44"/>
      <c r="B11" s="44"/>
      <c r="C11" s="50" t="s">
        <v>1627</v>
      </c>
      <c r="D11" s="50" t="s">
        <v>1627</v>
      </c>
      <c r="E11" s="50" t="s">
        <v>1627</v>
      </c>
      <c r="F11" s="50" t="s">
        <v>1627</v>
      </c>
      <c r="G11" s="50" t="s">
        <v>1627</v>
      </c>
      <c r="H11" s="50" t="s">
        <v>1628</v>
      </c>
      <c r="I11" s="51"/>
      <c r="J11" s="52"/>
      <c r="K11" s="52"/>
      <c r="L11" s="52"/>
    </row>
    <row r="12" spans="1:12">
      <c r="A12" s="53" t="s">
        <v>1629</v>
      </c>
      <c r="B12" s="54"/>
      <c r="C12" s="54"/>
      <c r="D12" s="54"/>
      <c r="E12" s="54"/>
      <c r="F12" s="54"/>
      <c r="G12" s="54"/>
      <c r="H12" s="54"/>
      <c r="I12" s="55"/>
      <c r="J12" s="56"/>
      <c r="K12" s="56"/>
      <c r="L12" s="56"/>
    </row>
    <row r="13" spans="1:12">
      <c r="A13" s="57" t="s">
        <v>1630</v>
      </c>
      <c r="B13" s="58"/>
      <c r="C13" s="99"/>
      <c r="D13" s="99"/>
      <c r="E13" s="99"/>
      <c r="F13" s="99"/>
      <c r="G13" s="99"/>
      <c r="H13" s="99"/>
      <c r="I13" s="60"/>
      <c r="J13" s="61"/>
      <c r="K13" s="61"/>
      <c r="L13" s="61"/>
    </row>
    <row r="14" spans="1:12">
      <c r="A14" s="62"/>
      <c r="B14" s="63" t="s">
        <v>1631</v>
      </c>
      <c r="C14" s="18" t="s">
        <v>282</v>
      </c>
      <c r="D14" s="18" t="s">
        <v>283</v>
      </c>
      <c r="E14" s="18" t="s">
        <v>284</v>
      </c>
      <c r="F14" s="18" t="s">
        <v>285</v>
      </c>
      <c r="G14" s="18" t="s">
        <v>281</v>
      </c>
      <c r="H14" s="18" t="s">
        <v>286</v>
      </c>
      <c r="I14" s="65"/>
      <c r="J14" s="59"/>
      <c r="K14" s="58"/>
      <c r="L14" s="58"/>
    </row>
    <row r="15" spans="1:12">
      <c r="A15" s="62"/>
      <c r="B15" s="63" t="s">
        <v>1632</v>
      </c>
      <c r="C15" s="18" t="s">
        <v>300</v>
      </c>
      <c r="D15" s="18" t="s">
        <v>301</v>
      </c>
      <c r="E15" s="18" t="s">
        <v>302</v>
      </c>
      <c r="F15" s="18" t="s">
        <v>303</v>
      </c>
      <c r="G15" s="18" t="s">
        <v>299</v>
      </c>
      <c r="H15" s="18" t="s">
        <v>304</v>
      </c>
      <c r="I15" s="65"/>
      <c r="J15" s="66"/>
      <c r="K15" s="66"/>
      <c r="L15" s="66"/>
    </row>
    <row r="16" spans="1:12">
      <c r="A16" s="62"/>
      <c r="B16" s="63" t="s">
        <v>1633</v>
      </c>
      <c r="C16" s="18" t="s">
        <v>318</v>
      </c>
      <c r="D16" s="18" t="s">
        <v>319</v>
      </c>
      <c r="E16" s="18" t="s">
        <v>320</v>
      </c>
      <c r="F16" s="18" t="s">
        <v>321</v>
      </c>
      <c r="G16" s="18" t="s">
        <v>317</v>
      </c>
      <c r="H16" s="18" t="s">
        <v>322</v>
      </c>
      <c r="I16" s="65"/>
      <c r="J16" s="66"/>
      <c r="K16" s="66"/>
      <c r="L16" s="66"/>
    </row>
    <row r="17" spans="1:12">
      <c r="A17" s="62"/>
      <c r="B17" s="63" t="s">
        <v>1634</v>
      </c>
      <c r="C17" s="18" t="s">
        <v>336</v>
      </c>
      <c r="D17" s="18" t="s">
        <v>337</v>
      </c>
      <c r="E17" s="18" t="s">
        <v>338</v>
      </c>
      <c r="F17" s="18" t="s">
        <v>339</v>
      </c>
      <c r="G17" s="18" t="s">
        <v>335</v>
      </c>
      <c r="H17" s="18" t="s">
        <v>340</v>
      </c>
      <c r="I17" s="65"/>
      <c r="J17" s="66"/>
      <c r="K17" s="66"/>
      <c r="L17" s="66"/>
    </row>
    <row r="18" spans="1:12">
      <c r="A18" s="62"/>
      <c r="B18" s="63" t="s">
        <v>1635</v>
      </c>
      <c r="C18" s="18" t="s">
        <v>354</v>
      </c>
      <c r="D18" s="18" t="s">
        <v>355</v>
      </c>
      <c r="E18" s="18" t="s">
        <v>356</v>
      </c>
      <c r="F18" s="18" t="s">
        <v>357</v>
      </c>
      <c r="G18" s="18" t="s">
        <v>353</v>
      </c>
      <c r="H18" s="18" t="s">
        <v>358</v>
      </c>
      <c r="I18" s="65"/>
      <c r="J18" s="66"/>
      <c r="K18" s="66"/>
      <c r="L18" s="66"/>
    </row>
    <row r="19" spans="1:12">
      <c r="A19" s="62"/>
      <c r="B19" s="63" t="s">
        <v>1636</v>
      </c>
      <c r="C19" s="18" t="s">
        <v>372</v>
      </c>
      <c r="D19" s="18" t="s">
        <v>373</v>
      </c>
      <c r="E19" s="18" t="s">
        <v>374</v>
      </c>
      <c r="F19" s="18" t="s">
        <v>375</v>
      </c>
      <c r="G19" s="18" t="s">
        <v>371</v>
      </c>
      <c r="H19" s="18" t="s">
        <v>376</v>
      </c>
      <c r="I19" s="65"/>
      <c r="J19" s="66"/>
      <c r="K19" s="66"/>
      <c r="L19" s="66"/>
    </row>
    <row r="20" spans="1:12">
      <c r="A20" s="62"/>
      <c r="B20" s="63" t="s">
        <v>1637</v>
      </c>
      <c r="C20" s="18" t="s">
        <v>390</v>
      </c>
      <c r="D20" s="18" t="s">
        <v>391</v>
      </c>
      <c r="E20" s="18" t="s">
        <v>392</v>
      </c>
      <c r="F20" s="18" t="s">
        <v>393</v>
      </c>
      <c r="G20" s="18" t="s">
        <v>389</v>
      </c>
      <c r="H20" s="18" t="s">
        <v>394</v>
      </c>
      <c r="I20" s="65"/>
      <c r="J20" s="66"/>
      <c r="K20" s="66"/>
      <c r="L20" s="66"/>
    </row>
    <row r="21" spans="1:12">
      <c r="A21" s="62"/>
      <c r="B21" s="63" t="s">
        <v>1638</v>
      </c>
      <c r="C21" s="18" t="s">
        <v>408</v>
      </c>
      <c r="D21" s="18" t="s">
        <v>409</v>
      </c>
      <c r="E21" s="18" t="s">
        <v>410</v>
      </c>
      <c r="F21" s="18" t="s">
        <v>411</v>
      </c>
      <c r="G21" s="18" t="s">
        <v>407</v>
      </c>
      <c r="H21" s="18" t="s">
        <v>412</v>
      </c>
      <c r="I21" s="65"/>
      <c r="J21" s="66"/>
      <c r="K21" s="66"/>
      <c r="L21" s="66"/>
    </row>
    <row r="22" spans="1:12">
      <c r="A22" s="57" t="s">
        <v>1639</v>
      </c>
      <c r="B22" s="67"/>
      <c r="C22" s="18"/>
      <c r="D22" s="18"/>
      <c r="E22" s="18"/>
      <c r="F22" s="18"/>
      <c r="G22" s="18"/>
      <c r="H22" s="18"/>
      <c r="I22" s="69"/>
      <c r="J22" s="66"/>
      <c r="K22" s="66"/>
      <c r="L22" s="66"/>
    </row>
    <row r="23" spans="1:12">
      <c r="A23" s="62"/>
      <c r="B23" s="63" t="s">
        <v>1640</v>
      </c>
      <c r="C23" s="18" t="s">
        <v>426</v>
      </c>
      <c r="D23" s="18" t="s">
        <v>427</v>
      </c>
      <c r="E23" s="18" t="s">
        <v>428</v>
      </c>
      <c r="F23" s="18" t="s">
        <v>429</v>
      </c>
      <c r="G23" s="18" t="s">
        <v>425</v>
      </c>
      <c r="H23" s="18" t="s">
        <v>430</v>
      </c>
      <c r="I23" s="65"/>
      <c r="J23" s="66"/>
      <c r="K23" s="66"/>
      <c r="L23" s="66"/>
    </row>
    <row r="24" spans="1:12">
      <c r="A24" s="62"/>
      <c r="B24" s="63" t="s">
        <v>1641</v>
      </c>
      <c r="C24" s="18" t="s">
        <v>444</v>
      </c>
      <c r="D24" s="18" t="s">
        <v>445</v>
      </c>
      <c r="E24" s="18" t="s">
        <v>446</v>
      </c>
      <c r="F24" s="18" t="s">
        <v>447</v>
      </c>
      <c r="G24" s="18" t="s">
        <v>443</v>
      </c>
      <c r="H24" s="18" t="s">
        <v>448</v>
      </c>
      <c r="I24" s="65"/>
      <c r="J24" s="66"/>
      <c r="K24" s="66"/>
      <c r="L24" s="66"/>
    </row>
    <row r="25" spans="1:12">
      <c r="A25" s="62"/>
      <c r="B25" s="63" t="s">
        <v>1642</v>
      </c>
      <c r="C25" s="18" t="s">
        <v>462</v>
      </c>
      <c r="D25" s="18" t="s">
        <v>463</v>
      </c>
      <c r="E25" s="18" t="s">
        <v>464</v>
      </c>
      <c r="F25" s="18" t="s">
        <v>465</v>
      </c>
      <c r="G25" s="18" t="s">
        <v>461</v>
      </c>
      <c r="H25" s="18" t="s">
        <v>466</v>
      </c>
      <c r="I25" s="65"/>
      <c r="J25" s="66"/>
      <c r="K25" s="66"/>
      <c r="L25" s="66"/>
    </row>
    <row r="26" spans="1:12">
      <c r="A26" s="62"/>
      <c r="B26" s="63" t="s">
        <v>1643</v>
      </c>
      <c r="C26" s="18" t="s">
        <v>480</v>
      </c>
      <c r="D26" s="18" t="s">
        <v>481</v>
      </c>
      <c r="E26" s="18" t="s">
        <v>482</v>
      </c>
      <c r="F26" s="18" t="s">
        <v>483</v>
      </c>
      <c r="G26" s="18" t="s">
        <v>479</v>
      </c>
      <c r="H26" s="18" t="s">
        <v>484</v>
      </c>
      <c r="I26" s="65"/>
      <c r="J26" s="66"/>
      <c r="K26" s="66"/>
      <c r="L26" s="66"/>
    </row>
    <row r="27" spans="1:12">
      <c r="A27" s="62"/>
      <c r="B27" s="63" t="s">
        <v>1644</v>
      </c>
      <c r="C27" s="18" t="s">
        <v>498</v>
      </c>
      <c r="D27" s="18" t="s">
        <v>499</v>
      </c>
      <c r="E27" s="18" t="s">
        <v>500</v>
      </c>
      <c r="F27" s="18" t="s">
        <v>501</v>
      </c>
      <c r="G27" s="18" t="s">
        <v>497</v>
      </c>
      <c r="H27" s="18" t="s">
        <v>502</v>
      </c>
      <c r="I27" s="65"/>
      <c r="J27" s="66"/>
      <c r="K27" s="66"/>
      <c r="L27" s="66"/>
    </row>
    <row r="28" spans="1:12">
      <c r="A28" s="62"/>
      <c r="B28" s="63" t="s">
        <v>1645</v>
      </c>
      <c r="C28" s="18" t="s">
        <v>766</v>
      </c>
      <c r="D28" s="18" t="s">
        <v>767</v>
      </c>
      <c r="E28" s="18" t="s">
        <v>768</v>
      </c>
      <c r="F28" s="18" t="s">
        <v>769</v>
      </c>
      <c r="G28" s="18" t="s">
        <v>765</v>
      </c>
      <c r="H28" s="18" t="s">
        <v>770</v>
      </c>
      <c r="I28" s="65"/>
      <c r="J28" s="70"/>
      <c r="K28" s="62"/>
      <c r="L28" s="71"/>
    </row>
    <row r="29" spans="1:12">
      <c r="A29" s="57" t="s">
        <v>1646</v>
      </c>
      <c r="B29" s="67"/>
      <c r="C29" s="18"/>
      <c r="D29" s="18"/>
      <c r="E29" s="18"/>
      <c r="F29" s="18"/>
      <c r="G29" s="18"/>
      <c r="H29" s="18"/>
      <c r="I29" s="69"/>
      <c r="J29" s="66"/>
      <c r="K29" s="66"/>
      <c r="L29" s="66"/>
    </row>
    <row r="30" spans="1:12">
      <c r="A30" s="73"/>
      <c r="B30" s="63" t="s">
        <v>1647</v>
      </c>
      <c r="C30" s="18" t="s">
        <v>784</v>
      </c>
      <c r="D30" s="18" t="s">
        <v>785</v>
      </c>
      <c r="E30" s="18" t="s">
        <v>786</v>
      </c>
      <c r="F30" s="18" t="s">
        <v>787</v>
      </c>
      <c r="G30" s="18" t="s">
        <v>783</v>
      </c>
      <c r="H30" s="18" t="s">
        <v>788</v>
      </c>
      <c r="I30" s="65"/>
      <c r="J30" s="74"/>
      <c r="K30" s="66"/>
      <c r="L30" s="66"/>
    </row>
    <row r="31" spans="1:12">
      <c r="A31" s="73"/>
      <c r="B31" s="75" t="s">
        <v>1648</v>
      </c>
      <c r="C31" s="18" t="s">
        <v>802</v>
      </c>
      <c r="D31" s="18" t="s">
        <v>803</v>
      </c>
      <c r="E31" s="18" t="s">
        <v>804</v>
      </c>
      <c r="F31" s="18" t="s">
        <v>805</v>
      </c>
      <c r="G31" s="18" t="s">
        <v>801</v>
      </c>
      <c r="H31" s="18" t="s">
        <v>806</v>
      </c>
      <c r="I31" s="65"/>
      <c r="J31" s="76"/>
      <c r="K31" s="66"/>
      <c r="L31" s="66"/>
    </row>
    <row r="32" spans="1:12">
      <c r="A32" s="73"/>
      <c r="B32" s="77" t="s">
        <v>1649</v>
      </c>
      <c r="C32" s="18" t="s">
        <v>820</v>
      </c>
      <c r="D32" s="18" t="s">
        <v>821</v>
      </c>
      <c r="E32" s="18" t="s">
        <v>822</v>
      </c>
      <c r="F32" s="18" t="s">
        <v>823</v>
      </c>
      <c r="G32" s="18" t="s">
        <v>819</v>
      </c>
      <c r="H32" s="18" t="s">
        <v>824</v>
      </c>
      <c r="I32" s="65"/>
      <c r="J32" s="78"/>
      <c r="K32" s="66"/>
      <c r="L32" s="66"/>
    </row>
    <row r="33" spans="1:12">
      <c r="A33" s="73"/>
      <c r="B33" s="77" t="s">
        <v>1650</v>
      </c>
      <c r="C33" s="18" t="s">
        <v>838</v>
      </c>
      <c r="D33" s="18" t="s">
        <v>839</v>
      </c>
      <c r="E33" s="18" t="s">
        <v>840</v>
      </c>
      <c r="F33" s="18" t="s">
        <v>841</v>
      </c>
      <c r="G33" s="18" t="s">
        <v>837</v>
      </c>
      <c r="H33" s="18" t="s">
        <v>842</v>
      </c>
      <c r="I33" s="65"/>
      <c r="J33" s="78"/>
      <c r="K33" s="66"/>
      <c r="L33" s="66"/>
    </row>
    <row r="34" spans="1:12">
      <c r="A34" s="73"/>
      <c r="B34" s="75" t="s">
        <v>1651</v>
      </c>
      <c r="C34" s="18" t="s">
        <v>856</v>
      </c>
      <c r="D34" s="18" t="s">
        <v>857</v>
      </c>
      <c r="E34" s="18" t="s">
        <v>858</v>
      </c>
      <c r="F34" s="18" t="s">
        <v>859</v>
      </c>
      <c r="G34" s="18" t="s">
        <v>855</v>
      </c>
      <c r="H34" s="18" t="s">
        <v>860</v>
      </c>
      <c r="I34" s="65"/>
      <c r="J34" s="79"/>
      <c r="K34" s="66"/>
      <c r="L34" s="66"/>
    </row>
    <row r="35" spans="1:12">
      <c r="A35" s="73"/>
      <c r="B35" s="75" t="s">
        <v>1652</v>
      </c>
      <c r="C35" s="18" t="s">
        <v>874</v>
      </c>
      <c r="D35" s="18" t="s">
        <v>875</v>
      </c>
      <c r="E35" s="18" t="s">
        <v>876</v>
      </c>
      <c r="F35" s="18" t="s">
        <v>877</v>
      </c>
      <c r="G35" s="18" t="s">
        <v>873</v>
      </c>
      <c r="H35" s="18" t="s">
        <v>878</v>
      </c>
      <c r="I35" s="65"/>
      <c r="J35" s="79"/>
      <c r="K35" s="66"/>
      <c r="L35" s="66"/>
    </row>
    <row r="36" spans="1:12">
      <c r="A36" s="80"/>
      <c r="B36" s="75" t="s">
        <v>1653</v>
      </c>
      <c r="C36" s="18" t="s">
        <v>892</v>
      </c>
      <c r="D36" s="18" t="s">
        <v>893</v>
      </c>
      <c r="E36" s="18" t="s">
        <v>894</v>
      </c>
      <c r="F36" s="18" t="s">
        <v>895</v>
      </c>
      <c r="G36" s="18" t="s">
        <v>891</v>
      </c>
      <c r="H36" s="18" t="s">
        <v>896</v>
      </c>
      <c r="I36" s="65"/>
      <c r="J36" s="79"/>
      <c r="K36" s="66"/>
      <c r="L36" s="66"/>
    </row>
    <row r="37" spans="1:12">
      <c r="A37" s="73"/>
      <c r="B37" s="75" t="s">
        <v>1654</v>
      </c>
      <c r="C37" s="18" t="s">
        <v>910</v>
      </c>
      <c r="D37" s="18" t="s">
        <v>911</v>
      </c>
      <c r="E37" s="18" t="s">
        <v>912</v>
      </c>
      <c r="F37" s="18" t="s">
        <v>913</v>
      </c>
      <c r="G37" s="18" t="s">
        <v>909</v>
      </c>
      <c r="H37" s="18" t="s">
        <v>914</v>
      </c>
      <c r="I37" s="65"/>
      <c r="J37" s="79"/>
      <c r="K37" s="66"/>
      <c r="L37" s="66"/>
    </row>
    <row r="38" spans="1:12">
      <c r="A38" s="73"/>
      <c r="B38" s="63" t="s">
        <v>1655</v>
      </c>
      <c r="C38" s="18" t="s">
        <v>928</v>
      </c>
      <c r="D38" s="18" t="s">
        <v>929</v>
      </c>
      <c r="E38" s="18" t="s">
        <v>930</v>
      </c>
      <c r="F38" s="18" t="s">
        <v>931</v>
      </c>
      <c r="G38" s="18" t="s">
        <v>927</v>
      </c>
      <c r="H38" s="18" t="s">
        <v>932</v>
      </c>
      <c r="I38" s="65"/>
      <c r="J38" s="74"/>
      <c r="K38" s="66"/>
      <c r="L38" s="66"/>
    </row>
    <row r="39" spans="1:12">
      <c r="A39" s="73"/>
      <c r="B39" s="75" t="s">
        <v>1656</v>
      </c>
      <c r="C39" s="18" t="s">
        <v>946</v>
      </c>
      <c r="D39" s="18" t="s">
        <v>947</v>
      </c>
      <c r="E39" s="18" t="s">
        <v>948</v>
      </c>
      <c r="F39" s="18" t="s">
        <v>949</v>
      </c>
      <c r="G39" s="18" t="s">
        <v>945</v>
      </c>
      <c r="H39" s="18" t="s">
        <v>950</v>
      </c>
      <c r="I39" s="65"/>
      <c r="J39" s="79"/>
      <c r="K39" s="66"/>
      <c r="L39" s="66"/>
    </row>
    <row r="40" spans="1:12">
      <c r="A40" s="73"/>
      <c r="B40" s="75" t="s">
        <v>1657</v>
      </c>
      <c r="C40" s="18" t="s">
        <v>964</v>
      </c>
      <c r="D40" s="18" t="s">
        <v>965</v>
      </c>
      <c r="E40" s="18" t="s">
        <v>966</v>
      </c>
      <c r="F40" s="18" t="s">
        <v>967</v>
      </c>
      <c r="G40" s="18" t="s">
        <v>963</v>
      </c>
      <c r="H40" s="18" t="s">
        <v>968</v>
      </c>
      <c r="I40" s="65"/>
      <c r="J40" s="79"/>
      <c r="K40" s="66"/>
      <c r="L40" s="66"/>
    </row>
    <row r="41" spans="1:12">
      <c r="A41" s="73"/>
      <c r="B41" s="63" t="s">
        <v>1658</v>
      </c>
      <c r="C41" s="18" t="s">
        <v>982</v>
      </c>
      <c r="D41" s="18" t="s">
        <v>983</v>
      </c>
      <c r="E41" s="18" t="s">
        <v>984</v>
      </c>
      <c r="F41" s="18" t="s">
        <v>985</v>
      </c>
      <c r="G41" s="18" t="s">
        <v>981</v>
      </c>
      <c r="H41" s="18" t="s">
        <v>986</v>
      </c>
      <c r="I41" s="65"/>
      <c r="J41" s="74"/>
      <c r="K41" s="66"/>
      <c r="L41" s="66"/>
    </row>
    <row r="42" spans="1:12">
      <c r="A42" s="57" t="s">
        <v>1659</v>
      </c>
      <c r="B42" s="67"/>
      <c r="C42" s="18"/>
      <c r="D42" s="18"/>
      <c r="E42" s="18"/>
      <c r="F42" s="18"/>
      <c r="G42" s="18"/>
      <c r="H42" s="18"/>
      <c r="I42" s="69"/>
      <c r="J42" s="66"/>
      <c r="K42" s="66"/>
      <c r="L42" s="66"/>
    </row>
    <row r="43" spans="1:12">
      <c r="A43" s="73"/>
      <c r="B43" s="63" t="s">
        <v>1660</v>
      </c>
      <c r="C43" s="18" t="s">
        <v>1000</v>
      </c>
      <c r="D43" s="18" t="s">
        <v>1001</v>
      </c>
      <c r="E43" s="18" t="s">
        <v>1002</v>
      </c>
      <c r="F43" s="18" t="s">
        <v>1003</v>
      </c>
      <c r="G43" s="18" t="s">
        <v>999</v>
      </c>
      <c r="H43" s="18" t="s">
        <v>1004</v>
      </c>
      <c r="I43" s="65"/>
      <c r="J43" s="70"/>
      <c r="K43" s="62"/>
      <c r="L43" s="71"/>
    </row>
    <row r="44" spans="1:12">
      <c r="A44" s="73"/>
      <c r="B44" s="75" t="s">
        <v>1661</v>
      </c>
      <c r="C44" s="18" t="s">
        <v>1268</v>
      </c>
      <c r="D44" s="18" t="s">
        <v>1269</v>
      </c>
      <c r="E44" s="18" t="s">
        <v>1270</v>
      </c>
      <c r="F44" s="18" t="s">
        <v>1271</v>
      </c>
      <c r="G44" s="18" t="s">
        <v>1267</v>
      </c>
      <c r="H44" s="18" t="s">
        <v>1272</v>
      </c>
      <c r="I44" s="65"/>
      <c r="J44" s="73"/>
      <c r="K44" s="73"/>
      <c r="L44" s="73"/>
    </row>
    <row r="45" spans="1:12">
      <c r="A45" s="73"/>
      <c r="B45" s="75" t="s">
        <v>1662</v>
      </c>
      <c r="C45" s="18" t="s">
        <v>1286</v>
      </c>
      <c r="D45" s="18" t="s">
        <v>1287</v>
      </c>
      <c r="E45" s="18" t="s">
        <v>1288</v>
      </c>
      <c r="F45" s="18" t="s">
        <v>1289</v>
      </c>
      <c r="G45" s="18" t="s">
        <v>1285</v>
      </c>
      <c r="H45" s="18" t="s">
        <v>1290</v>
      </c>
      <c r="I45" s="65"/>
      <c r="J45" s="70"/>
      <c r="K45" s="81"/>
      <c r="L45" s="71"/>
    </row>
    <row r="46" spans="1:12">
      <c r="A46" s="73"/>
      <c r="B46" s="63" t="s">
        <v>1663</v>
      </c>
      <c r="C46" s="18" t="s">
        <v>1304</v>
      </c>
      <c r="D46" s="18" t="s">
        <v>1305</v>
      </c>
      <c r="E46" s="18" t="s">
        <v>1306</v>
      </c>
      <c r="F46" s="18" t="s">
        <v>1307</v>
      </c>
      <c r="G46" s="18" t="s">
        <v>1303</v>
      </c>
      <c r="H46" s="18" t="s">
        <v>1308</v>
      </c>
      <c r="I46" s="65"/>
      <c r="J46" s="66"/>
      <c r="K46" s="66"/>
      <c r="L46" s="73"/>
    </row>
    <row r="47" spans="1:12">
      <c r="A47" s="57" t="s">
        <v>1664</v>
      </c>
      <c r="B47" s="67"/>
      <c r="C47" s="18"/>
      <c r="D47" s="18"/>
      <c r="E47" s="18"/>
      <c r="F47" s="18"/>
      <c r="G47" s="18"/>
      <c r="H47" s="18"/>
      <c r="I47" s="69"/>
      <c r="J47" s="66"/>
      <c r="K47" s="66"/>
      <c r="L47" s="66"/>
    </row>
    <row r="48" spans="1:12">
      <c r="A48" s="73"/>
      <c r="B48" s="63" t="s">
        <v>1665</v>
      </c>
      <c r="C48" s="18" t="s">
        <v>1322</v>
      </c>
      <c r="D48" s="18" t="s">
        <v>1323</v>
      </c>
      <c r="E48" s="18" t="s">
        <v>1324</v>
      </c>
      <c r="F48" s="18" t="s">
        <v>1325</v>
      </c>
      <c r="G48" s="18" t="s">
        <v>1321</v>
      </c>
      <c r="H48" s="18" t="s">
        <v>1326</v>
      </c>
      <c r="I48" s="65"/>
      <c r="J48" s="66"/>
      <c r="K48" s="66"/>
      <c r="L48" s="66"/>
    </row>
    <row r="49" spans="1:12">
      <c r="A49" s="73"/>
      <c r="B49" s="63" t="s">
        <v>1666</v>
      </c>
      <c r="C49" s="18" t="s">
        <v>1376</v>
      </c>
      <c r="D49" s="18" t="s">
        <v>1377</v>
      </c>
      <c r="E49" s="18" t="s">
        <v>1378</v>
      </c>
      <c r="F49" s="18" t="s">
        <v>1379</v>
      </c>
      <c r="G49" s="18" t="s">
        <v>1375</v>
      </c>
      <c r="H49" s="18" t="s">
        <v>1380</v>
      </c>
      <c r="I49" s="65"/>
      <c r="J49" s="66"/>
      <c r="K49" s="66"/>
      <c r="L49" s="66"/>
    </row>
    <row r="50" spans="1:12">
      <c r="A50" s="57" t="s">
        <v>1667</v>
      </c>
      <c r="B50" s="67"/>
      <c r="C50" s="18"/>
      <c r="D50" s="18"/>
      <c r="E50" s="18"/>
      <c r="F50" s="18"/>
      <c r="G50" s="18"/>
      <c r="H50" s="18"/>
      <c r="I50" s="69"/>
      <c r="J50" s="66"/>
      <c r="K50" s="66"/>
      <c r="L50" s="66"/>
    </row>
    <row r="51" spans="1:12">
      <c r="A51" s="73"/>
      <c r="B51" s="63" t="s">
        <v>1668</v>
      </c>
      <c r="C51" s="18" t="s">
        <v>1340</v>
      </c>
      <c r="D51" s="18" t="s">
        <v>1341</v>
      </c>
      <c r="E51" s="18" t="s">
        <v>1342</v>
      </c>
      <c r="F51" s="18" t="s">
        <v>1343</v>
      </c>
      <c r="G51" s="18" t="s">
        <v>1339</v>
      </c>
      <c r="H51" s="18" t="s">
        <v>1344</v>
      </c>
      <c r="I51" s="65"/>
      <c r="J51" s="82"/>
      <c r="K51" s="82"/>
      <c r="L51" s="82"/>
    </row>
    <row r="52" spans="1:12">
      <c r="A52" s="73"/>
      <c r="B52" s="63" t="s">
        <v>1669</v>
      </c>
      <c r="C52" s="18" t="s">
        <v>1358</v>
      </c>
      <c r="D52" s="18" t="s">
        <v>1359</v>
      </c>
      <c r="E52" s="18" t="s">
        <v>1360</v>
      </c>
      <c r="F52" s="18" t="s">
        <v>1361</v>
      </c>
      <c r="G52" s="18" t="s">
        <v>1357</v>
      </c>
      <c r="H52" s="18" t="s">
        <v>1362</v>
      </c>
      <c r="I52" s="65"/>
      <c r="J52" s="70"/>
      <c r="K52" s="81"/>
      <c r="L52" s="83"/>
    </row>
    <row r="53" spans="1:12">
      <c r="A53" s="73"/>
      <c r="B53" s="63" t="s">
        <v>1670</v>
      </c>
      <c r="C53" s="18" t="s">
        <v>1394</v>
      </c>
      <c r="D53" s="18" t="s">
        <v>1395</v>
      </c>
      <c r="E53" s="18" t="s">
        <v>1396</v>
      </c>
      <c r="F53" s="18" t="s">
        <v>1397</v>
      </c>
      <c r="G53" s="18" t="s">
        <v>1393</v>
      </c>
      <c r="H53" s="18" t="s">
        <v>1398</v>
      </c>
      <c r="I53" s="65"/>
      <c r="J53" s="70"/>
      <c r="K53" s="62"/>
      <c r="L53" s="82"/>
    </row>
    <row r="54" spans="1:12">
      <c r="A54" s="73"/>
      <c r="B54" s="63" t="s">
        <v>1671</v>
      </c>
      <c r="C54" s="18" t="s">
        <v>1412</v>
      </c>
      <c r="D54" s="18" t="s">
        <v>1413</v>
      </c>
      <c r="E54" s="18" t="s">
        <v>1414</v>
      </c>
      <c r="F54" s="18" t="s">
        <v>1415</v>
      </c>
      <c r="G54" s="18" t="s">
        <v>1411</v>
      </c>
      <c r="H54" s="18" t="s">
        <v>1416</v>
      </c>
      <c r="I54" s="65"/>
      <c r="J54" s="70"/>
      <c r="K54" s="62"/>
      <c r="L54" s="83"/>
    </row>
    <row r="55" spans="1:12">
      <c r="A55" s="57" t="s">
        <v>1672</v>
      </c>
      <c r="B55" s="67"/>
      <c r="C55" s="18"/>
      <c r="D55" s="18"/>
      <c r="E55" s="18"/>
      <c r="F55" s="18"/>
      <c r="G55" s="18"/>
      <c r="H55" s="18"/>
      <c r="I55" s="69"/>
      <c r="J55" s="67"/>
      <c r="K55" s="67"/>
      <c r="L55" s="67"/>
    </row>
    <row r="56" spans="1:12">
      <c r="A56" s="73"/>
      <c r="B56" s="63" t="s">
        <v>1673</v>
      </c>
      <c r="C56" s="18" t="s">
        <v>1430</v>
      </c>
      <c r="D56" s="18" t="s">
        <v>1431</v>
      </c>
      <c r="E56" s="18" t="s">
        <v>1432</v>
      </c>
      <c r="F56" s="18" t="s">
        <v>1433</v>
      </c>
      <c r="G56" s="18" t="s">
        <v>1429</v>
      </c>
      <c r="H56" s="18" t="s">
        <v>1434</v>
      </c>
      <c r="I56" s="65"/>
      <c r="J56" s="70"/>
      <c r="K56" s="62"/>
      <c r="L56" s="71"/>
    </row>
    <row r="57" spans="1:12">
      <c r="A57" s="73"/>
      <c r="B57" s="63" t="s">
        <v>1674</v>
      </c>
      <c r="C57" s="18" t="s">
        <v>1448</v>
      </c>
      <c r="D57" s="18" t="s">
        <v>1449</v>
      </c>
      <c r="E57" s="18" t="s">
        <v>1450</v>
      </c>
      <c r="F57" s="18" t="s">
        <v>1451</v>
      </c>
      <c r="G57" s="18" t="s">
        <v>1447</v>
      </c>
      <c r="H57" s="18" t="s">
        <v>1452</v>
      </c>
      <c r="I57" s="65"/>
      <c r="J57" s="70"/>
      <c r="K57" s="62"/>
      <c r="L57" s="71"/>
    </row>
    <row r="58" spans="1:12">
      <c r="A58" s="73"/>
      <c r="B58" s="63" t="s">
        <v>1675</v>
      </c>
      <c r="C58" s="18" t="s">
        <v>1466</v>
      </c>
      <c r="D58" s="18" t="s">
        <v>1467</v>
      </c>
      <c r="E58" s="18" t="s">
        <v>1468</v>
      </c>
      <c r="F58" s="18" t="s">
        <v>1469</v>
      </c>
      <c r="G58" s="18" t="s">
        <v>1465</v>
      </c>
      <c r="H58" s="18" t="s">
        <v>1470</v>
      </c>
      <c r="I58" s="65"/>
      <c r="J58" s="70"/>
      <c r="K58" s="62"/>
      <c r="L58" s="71"/>
    </row>
    <row r="59" spans="1:12">
      <c r="A59" s="73"/>
      <c r="B59" s="63" t="s">
        <v>1676</v>
      </c>
      <c r="C59" s="18" t="s">
        <v>1484</v>
      </c>
      <c r="D59" s="18" t="s">
        <v>1485</v>
      </c>
      <c r="E59" s="18" t="s">
        <v>1486</v>
      </c>
      <c r="F59" s="18" t="s">
        <v>1487</v>
      </c>
      <c r="G59" s="18" t="s">
        <v>1483</v>
      </c>
      <c r="H59" s="18" t="s">
        <v>1488</v>
      </c>
      <c r="I59" s="65"/>
      <c r="J59" s="70"/>
      <c r="K59" s="62"/>
      <c r="L59" s="71"/>
    </row>
    <row r="60" spans="1:12">
      <c r="A60" s="57" t="s">
        <v>1677</v>
      </c>
      <c r="B60" s="67"/>
      <c r="C60" s="18"/>
      <c r="D60" s="18"/>
      <c r="E60" s="18"/>
      <c r="F60" s="18"/>
      <c r="G60" s="18"/>
      <c r="H60" s="18"/>
      <c r="I60" s="69"/>
      <c r="J60" s="70"/>
      <c r="K60" s="62"/>
      <c r="L60" s="71"/>
    </row>
    <row r="61" spans="1:12">
      <c r="A61" s="62"/>
      <c r="B61" s="63" t="s">
        <v>1678</v>
      </c>
      <c r="C61" s="18" t="s">
        <v>1502</v>
      </c>
      <c r="D61" s="18" t="s">
        <v>1503</v>
      </c>
      <c r="E61" s="18" t="s">
        <v>1504</v>
      </c>
      <c r="F61" s="18" t="s">
        <v>1505</v>
      </c>
      <c r="G61" s="18" t="s">
        <v>1501</v>
      </c>
      <c r="H61" s="18" t="s">
        <v>1506</v>
      </c>
      <c r="I61" s="65"/>
      <c r="J61" s="70"/>
      <c r="K61" s="62"/>
      <c r="L61" s="71"/>
    </row>
    <row r="62" spans="1:12">
      <c r="A62" s="62"/>
      <c r="B62" s="63" t="s">
        <v>1679</v>
      </c>
      <c r="C62" s="18" t="s">
        <v>1562</v>
      </c>
      <c r="D62" s="18" t="s">
        <v>1563</v>
      </c>
      <c r="E62" s="18" t="s">
        <v>1564</v>
      </c>
      <c r="F62" s="18" t="s">
        <v>1565</v>
      </c>
      <c r="G62" s="18" t="s">
        <v>1561</v>
      </c>
      <c r="H62" s="18" t="s">
        <v>1566</v>
      </c>
      <c r="I62" s="65"/>
      <c r="J62" s="70"/>
      <c r="K62" s="62"/>
      <c r="L62" s="71"/>
    </row>
    <row r="63" spans="1:12">
      <c r="A63" s="62"/>
      <c r="B63" s="63" t="s">
        <v>1680</v>
      </c>
      <c r="C63" s="18" t="s">
        <v>1580</v>
      </c>
      <c r="D63" s="18" t="s">
        <v>1581</v>
      </c>
      <c r="E63" s="18" t="s">
        <v>1582</v>
      </c>
      <c r="F63" s="18" t="s">
        <v>1583</v>
      </c>
      <c r="G63" s="18" t="s">
        <v>1579</v>
      </c>
      <c r="H63" s="18" t="s">
        <v>1584</v>
      </c>
      <c r="I63" s="65"/>
      <c r="J63" s="70"/>
      <c r="K63" s="62"/>
      <c r="L63" s="71"/>
    </row>
    <row r="64" spans="1:12">
      <c r="A64" s="57" t="s">
        <v>1626</v>
      </c>
      <c r="B64" s="56"/>
      <c r="C64" s="18" t="s">
        <v>263</v>
      </c>
      <c r="D64" s="18" t="s">
        <v>264</v>
      </c>
      <c r="E64" s="18" t="s">
        <v>265</v>
      </c>
      <c r="F64" s="18" t="s">
        <v>266</v>
      </c>
      <c r="G64" s="18" t="s">
        <v>262</v>
      </c>
      <c r="H64" s="18" t="s">
        <v>268</v>
      </c>
      <c r="I64" s="65"/>
      <c r="J64" s="70"/>
      <c r="K64" s="62"/>
      <c r="L64" s="71"/>
    </row>
    <row r="65" spans="1:12">
      <c r="A65" s="53" t="s">
        <v>1681</v>
      </c>
      <c r="B65" s="54"/>
      <c r="C65" s="85"/>
      <c r="D65" s="85"/>
      <c r="E65" s="85"/>
      <c r="F65" s="85"/>
      <c r="G65" s="85"/>
      <c r="H65" s="85"/>
      <c r="I65" s="69"/>
      <c r="J65" s="70"/>
      <c r="K65" s="62"/>
      <c r="L65" s="71"/>
    </row>
    <row r="66" spans="1:12">
      <c r="A66" s="57" t="s">
        <v>1630</v>
      </c>
      <c r="B66" s="58"/>
      <c r="C66" s="86"/>
      <c r="D66" s="86"/>
      <c r="E66" s="86"/>
      <c r="F66" s="86"/>
      <c r="G66" s="86"/>
      <c r="H66" s="86"/>
      <c r="I66" s="69"/>
      <c r="J66" s="61"/>
      <c r="K66" s="61"/>
      <c r="L66" s="61"/>
    </row>
    <row r="67" spans="1:12">
      <c r="A67" s="62"/>
      <c r="B67" s="63" t="s">
        <v>1631</v>
      </c>
      <c r="C67" s="18" t="s">
        <v>288</v>
      </c>
      <c r="D67" s="18" t="s">
        <v>289</v>
      </c>
      <c r="E67" s="18" t="s">
        <v>290</v>
      </c>
      <c r="F67" s="18" t="s">
        <v>291</v>
      </c>
      <c r="G67" s="18" t="s">
        <v>287</v>
      </c>
      <c r="H67" s="18" t="s">
        <v>292</v>
      </c>
      <c r="I67" s="65"/>
      <c r="J67" s="70"/>
      <c r="K67" s="62"/>
      <c r="L67" s="71"/>
    </row>
    <row r="68" spans="1:12">
      <c r="A68" s="62"/>
      <c r="B68" s="63" t="s">
        <v>1632</v>
      </c>
      <c r="C68" s="18" t="s">
        <v>306</v>
      </c>
      <c r="D68" s="18" t="s">
        <v>307</v>
      </c>
      <c r="E68" s="18" t="s">
        <v>308</v>
      </c>
      <c r="F68" s="18" t="s">
        <v>309</v>
      </c>
      <c r="G68" s="18" t="s">
        <v>305</v>
      </c>
      <c r="H68" s="18" t="s">
        <v>310</v>
      </c>
      <c r="I68" s="65"/>
      <c r="J68" s="70"/>
      <c r="K68" s="62"/>
      <c r="L68" s="71"/>
    </row>
    <row r="69" spans="1:12">
      <c r="A69" s="62"/>
      <c r="B69" s="63" t="s">
        <v>1633</v>
      </c>
      <c r="C69" s="18" t="s">
        <v>324</v>
      </c>
      <c r="D69" s="18" t="s">
        <v>325</v>
      </c>
      <c r="E69" s="18" t="s">
        <v>326</v>
      </c>
      <c r="F69" s="18" t="s">
        <v>327</v>
      </c>
      <c r="G69" s="18" t="s">
        <v>323</v>
      </c>
      <c r="H69" s="18" t="s">
        <v>328</v>
      </c>
      <c r="I69" s="65"/>
      <c r="J69" s="70"/>
      <c r="K69" s="62"/>
      <c r="L69" s="71"/>
    </row>
    <row r="70" spans="1:12">
      <c r="A70" s="62"/>
      <c r="B70" s="63" t="s">
        <v>1634</v>
      </c>
      <c r="C70" s="18" t="s">
        <v>342</v>
      </c>
      <c r="D70" s="18" t="s">
        <v>343</v>
      </c>
      <c r="E70" s="18" t="s">
        <v>344</v>
      </c>
      <c r="F70" s="18" t="s">
        <v>345</v>
      </c>
      <c r="G70" s="18" t="s">
        <v>341</v>
      </c>
      <c r="H70" s="18" t="s">
        <v>346</v>
      </c>
      <c r="I70" s="65"/>
      <c r="J70" s="70"/>
      <c r="K70" s="62"/>
      <c r="L70" s="71"/>
    </row>
    <row r="71" spans="1:12">
      <c r="A71" s="62"/>
      <c r="B71" s="63" t="s">
        <v>1635</v>
      </c>
      <c r="C71" s="18" t="s">
        <v>360</v>
      </c>
      <c r="D71" s="18" t="s">
        <v>361</v>
      </c>
      <c r="E71" s="18" t="s">
        <v>362</v>
      </c>
      <c r="F71" s="18" t="s">
        <v>363</v>
      </c>
      <c r="G71" s="18" t="s">
        <v>359</v>
      </c>
      <c r="H71" s="18" t="s">
        <v>364</v>
      </c>
      <c r="I71" s="65"/>
      <c r="J71" s="70"/>
      <c r="K71" s="62"/>
      <c r="L71" s="71"/>
    </row>
    <row r="72" spans="1:12">
      <c r="A72" s="62"/>
      <c r="B72" s="63" t="s">
        <v>1636</v>
      </c>
      <c r="C72" s="18" t="s">
        <v>378</v>
      </c>
      <c r="D72" s="18" t="s">
        <v>379</v>
      </c>
      <c r="E72" s="18" t="s">
        <v>380</v>
      </c>
      <c r="F72" s="18" t="s">
        <v>381</v>
      </c>
      <c r="G72" s="18" t="s">
        <v>377</v>
      </c>
      <c r="H72" s="18" t="s">
        <v>382</v>
      </c>
      <c r="I72" s="65"/>
      <c r="J72" s="70"/>
      <c r="K72" s="62"/>
      <c r="L72" s="71"/>
    </row>
    <row r="73" spans="1:12">
      <c r="A73" s="62"/>
      <c r="B73" s="63" t="s">
        <v>1637</v>
      </c>
      <c r="C73" s="18" t="s">
        <v>396</v>
      </c>
      <c r="D73" s="18" t="s">
        <v>397</v>
      </c>
      <c r="E73" s="18" t="s">
        <v>398</v>
      </c>
      <c r="F73" s="18" t="s">
        <v>399</v>
      </c>
      <c r="G73" s="18" t="s">
        <v>395</v>
      </c>
      <c r="H73" s="18" t="s">
        <v>400</v>
      </c>
      <c r="I73" s="65"/>
      <c r="J73" s="70"/>
      <c r="K73" s="62"/>
      <c r="L73" s="71"/>
    </row>
    <row r="74" spans="1:12">
      <c r="A74" s="62"/>
      <c r="B74" s="63" t="s">
        <v>1638</v>
      </c>
      <c r="C74" s="18" t="s">
        <v>414</v>
      </c>
      <c r="D74" s="18" t="s">
        <v>415</v>
      </c>
      <c r="E74" s="18" t="s">
        <v>416</v>
      </c>
      <c r="F74" s="18" t="s">
        <v>417</v>
      </c>
      <c r="G74" s="18" t="s">
        <v>413</v>
      </c>
      <c r="H74" s="18" t="s">
        <v>418</v>
      </c>
      <c r="I74" s="65"/>
      <c r="J74" s="70"/>
      <c r="K74" s="62"/>
      <c r="L74" s="71"/>
    </row>
    <row r="75" spans="1:12">
      <c r="A75" s="57" t="s">
        <v>1639</v>
      </c>
      <c r="B75" s="67"/>
      <c r="C75" s="18"/>
      <c r="D75" s="18"/>
      <c r="E75" s="18"/>
      <c r="F75" s="18"/>
      <c r="G75" s="18"/>
      <c r="H75" s="18"/>
      <c r="I75" s="69"/>
      <c r="J75" s="70"/>
      <c r="K75" s="62"/>
      <c r="L75" s="71"/>
    </row>
    <row r="76" spans="1:12">
      <c r="A76" s="62"/>
      <c r="B76" s="63" t="s">
        <v>1640</v>
      </c>
      <c r="C76" s="18" t="s">
        <v>432</v>
      </c>
      <c r="D76" s="18" t="s">
        <v>433</v>
      </c>
      <c r="E76" s="18" t="s">
        <v>434</v>
      </c>
      <c r="F76" s="18" t="s">
        <v>435</v>
      </c>
      <c r="G76" s="18" t="s">
        <v>431</v>
      </c>
      <c r="H76" s="18" t="s">
        <v>436</v>
      </c>
      <c r="I76" s="65"/>
      <c r="J76" s="66"/>
      <c r="K76" s="66"/>
      <c r="L76" s="66"/>
    </row>
    <row r="77" spans="1:12">
      <c r="A77" s="62"/>
      <c r="B77" s="63" t="s">
        <v>1641</v>
      </c>
      <c r="C77" s="18" t="s">
        <v>450</v>
      </c>
      <c r="D77" s="18" t="s">
        <v>451</v>
      </c>
      <c r="E77" s="18" t="s">
        <v>452</v>
      </c>
      <c r="F77" s="18" t="s">
        <v>453</v>
      </c>
      <c r="G77" s="18" t="s">
        <v>449</v>
      </c>
      <c r="H77" s="18" t="s">
        <v>454</v>
      </c>
      <c r="I77" s="65"/>
      <c r="J77" s="66"/>
      <c r="K77" s="66"/>
      <c r="L77" s="66"/>
    </row>
    <row r="78" spans="1:12">
      <c r="A78" s="62"/>
      <c r="B78" s="63" t="s">
        <v>1642</v>
      </c>
      <c r="C78" s="18" t="s">
        <v>468</v>
      </c>
      <c r="D78" s="18" t="s">
        <v>469</v>
      </c>
      <c r="E78" s="18" t="s">
        <v>470</v>
      </c>
      <c r="F78" s="18" t="s">
        <v>471</v>
      </c>
      <c r="G78" s="18" t="s">
        <v>467</v>
      </c>
      <c r="H78" s="18" t="s">
        <v>472</v>
      </c>
      <c r="I78" s="65"/>
      <c r="J78" s="66"/>
      <c r="K78" s="66"/>
      <c r="L78" s="66"/>
    </row>
    <row r="79" spans="1:12">
      <c r="A79" s="62"/>
      <c r="B79" s="63" t="s">
        <v>1643</v>
      </c>
      <c r="C79" s="18" t="s">
        <v>486</v>
      </c>
      <c r="D79" s="18" t="s">
        <v>487</v>
      </c>
      <c r="E79" s="18" t="s">
        <v>488</v>
      </c>
      <c r="F79" s="18" t="s">
        <v>489</v>
      </c>
      <c r="G79" s="18" t="s">
        <v>485</v>
      </c>
      <c r="H79" s="18" t="s">
        <v>490</v>
      </c>
      <c r="I79" s="65"/>
      <c r="J79" s="66"/>
      <c r="K79" s="66"/>
      <c r="L79" s="66"/>
    </row>
    <row r="80" spans="1:12">
      <c r="A80" s="62"/>
      <c r="B80" s="63" t="s">
        <v>1644</v>
      </c>
      <c r="C80" s="18" t="s">
        <v>504</v>
      </c>
      <c r="D80" s="18" t="s">
        <v>505</v>
      </c>
      <c r="E80" s="18" t="s">
        <v>506</v>
      </c>
      <c r="F80" s="18" t="s">
        <v>507</v>
      </c>
      <c r="G80" s="18" t="s">
        <v>503</v>
      </c>
      <c r="H80" s="18" t="s">
        <v>508</v>
      </c>
      <c r="I80" s="65"/>
      <c r="J80" s="66"/>
      <c r="K80" s="66"/>
      <c r="L80" s="66"/>
    </row>
    <row r="81" spans="1:12">
      <c r="A81" s="62"/>
      <c r="B81" s="63" t="s">
        <v>1645</v>
      </c>
      <c r="C81" s="18" t="s">
        <v>772</v>
      </c>
      <c r="D81" s="18" t="s">
        <v>773</v>
      </c>
      <c r="E81" s="18" t="s">
        <v>774</v>
      </c>
      <c r="F81" s="18" t="s">
        <v>775</v>
      </c>
      <c r="G81" s="18" t="s">
        <v>771</v>
      </c>
      <c r="H81" s="18" t="s">
        <v>776</v>
      </c>
      <c r="I81" s="65"/>
      <c r="J81" s="70"/>
      <c r="K81" s="62"/>
      <c r="L81" s="71"/>
    </row>
    <row r="82" spans="1:12">
      <c r="A82" s="57" t="s">
        <v>1646</v>
      </c>
      <c r="B82" s="67"/>
      <c r="C82" s="18"/>
      <c r="D82" s="18"/>
      <c r="E82" s="18"/>
      <c r="F82" s="18"/>
      <c r="G82" s="18"/>
      <c r="H82" s="18"/>
      <c r="I82" s="69"/>
      <c r="J82" s="70"/>
      <c r="K82" s="62"/>
      <c r="L82" s="71"/>
    </row>
    <row r="83" spans="1:12">
      <c r="A83" s="73"/>
      <c r="B83" s="63" t="s">
        <v>1647</v>
      </c>
      <c r="C83" s="18" t="s">
        <v>790</v>
      </c>
      <c r="D83" s="18" t="s">
        <v>791</v>
      </c>
      <c r="E83" s="18" t="s">
        <v>792</v>
      </c>
      <c r="F83" s="18" t="s">
        <v>793</v>
      </c>
      <c r="G83" s="18" t="s">
        <v>789</v>
      </c>
      <c r="H83" s="18" t="s">
        <v>794</v>
      </c>
      <c r="I83" s="65"/>
      <c r="J83" s="70"/>
      <c r="K83" s="62"/>
      <c r="L83" s="71"/>
    </row>
    <row r="84" spans="1:12">
      <c r="A84" s="73"/>
      <c r="B84" s="75" t="s">
        <v>1648</v>
      </c>
      <c r="C84" s="18" t="s">
        <v>808</v>
      </c>
      <c r="D84" s="18" t="s">
        <v>809</v>
      </c>
      <c r="E84" s="18" t="s">
        <v>810</v>
      </c>
      <c r="F84" s="18" t="s">
        <v>811</v>
      </c>
      <c r="G84" s="18" t="s">
        <v>807</v>
      </c>
      <c r="H84" s="18" t="s">
        <v>812</v>
      </c>
      <c r="I84" s="65"/>
      <c r="J84" s="70"/>
      <c r="K84" s="62"/>
      <c r="L84" s="71"/>
    </row>
    <row r="85" spans="1:12">
      <c r="A85" s="73"/>
      <c r="B85" s="77" t="s">
        <v>1649</v>
      </c>
      <c r="C85" s="18" t="s">
        <v>826</v>
      </c>
      <c r="D85" s="18" t="s">
        <v>827</v>
      </c>
      <c r="E85" s="18" t="s">
        <v>828</v>
      </c>
      <c r="F85" s="18" t="s">
        <v>829</v>
      </c>
      <c r="G85" s="18" t="s">
        <v>825</v>
      </c>
      <c r="H85" s="18" t="s">
        <v>830</v>
      </c>
      <c r="I85" s="65"/>
      <c r="J85" s="70"/>
      <c r="K85" s="62"/>
      <c r="L85" s="71"/>
    </row>
    <row r="86" spans="1:12">
      <c r="A86" s="73"/>
      <c r="B86" s="77" t="s">
        <v>1650</v>
      </c>
      <c r="C86" s="18" t="s">
        <v>844</v>
      </c>
      <c r="D86" s="18" t="s">
        <v>845</v>
      </c>
      <c r="E86" s="18" t="s">
        <v>846</v>
      </c>
      <c r="F86" s="18" t="s">
        <v>847</v>
      </c>
      <c r="G86" s="18" t="s">
        <v>843</v>
      </c>
      <c r="H86" s="18" t="s">
        <v>848</v>
      </c>
      <c r="I86" s="65"/>
      <c r="J86" s="70"/>
      <c r="K86" s="62"/>
      <c r="L86" s="71"/>
    </row>
    <row r="87" spans="1:12">
      <c r="A87" s="73"/>
      <c r="B87" s="75" t="s">
        <v>1651</v>
      </c>
      <c r="C87" s="18" t="s">
        <v>862</v>
      </c>
      <c r="D87" s="18" t="s">
        <v>863</v>
      </c>
      <c r="E87" s="18" t="s">
        <v>864</v>
      </c>
      <c r="F87" s="18" t="s">
        <v>865</v>
      </c>
      <c r="G87" s="18" t="s">
        <v>861</v>
      </c>
      <c r="H87" s="18" t="s">
        <v>866</v>
      </c>
      <c r="I87" s="65"/>
      <c r="J87" s="70"/>
      <c r="K87" s="62"/>
      <c r="L87" s="71"/>
    </row>
    <row r="88" spans="1:12">
      <c r="A88" s="73"/>
      <c r="B88" s="75" t="s">
        <v>1652</v>
      </c>
      <c r="C88" s="18" t="s">
        <v>880</v>
      </c>
      <c r="D88" s="18" t="s">
        <v>881</v>
      </c>
      <c r="E88" s="18" t="s">
        <v>882</v>
      </c>
      <c r="F88" s="18" t="s">
        <v>883</v>
      </c>
      <c r="G88" s="18" t="s">
        <v>879</v>
      </c>
      <c r="H88" s="18" t="s">
        <v>884</v>
      </c>
      <c r="I88" s="65"/>
      <c r="J88" s="70"/>
      <c r="K88" s="62"/>
      <c r="L88" s="71"/>
    </row>
    <row r="89" spans="1:12">
      <c r="A89" s="80"/>
      <c r="B89" s="75" t="s">
        <v>1653</v>
      </c>
      <c r="C89" s="18" t="s">
        <v>898</v>
      </c>
      <c r="D89" s="18" t="s">
        <v>899</v>
      </c>
      <c r="E89" s="18" t="s">
        <v>900</v>
      </c>
      <c r="F89" s="18" t="s">
        <v>901</v>
      </c>
      <c r="G89" s="18" t="s">
        <v>897</v>
      </c>
      <c r="H89" s="18" t="s">
        <v>902</v>
      </c>
      <c r="I89" s="65"/>
      <c r="J89" s="70"/>
      <c r="K89" s="62"/>
      <c r="L89" s="71"/>
    </row>
    <row r="90" spans="1:12">
      <c r="A90" s="73"/>
      <c r="B90" s="75" t="s">
        <v>1654</v>
      </c>
      <c r="C90" s="18" t="s">
        <v>916</v>
      </c>
      <c r="D90" s="18" t="s">
        <v>917</v>
      </c>
      <c r="E90" s="18" t="s">
        <v>918</v>
      </c>
      <c r="F90" s="18" t="s">
        <v>919</v>
      </c>
      <c r="G90" s="18" t="s">
        <v>915</v>
      </c>
      <c r="H90" s="18" t="s">
        <v>920</v>
      </c>
      <c r="I90" s="65"/>
      <c r="J90" s="70"/>
      <c r="K90" s="62"/>
      <c r="L90" s="71"/>
    </row>
    <row r="91" spans="1:12">
      <c r="A91" s="73"/>
      <c r="B91" s="63" t="s">
        <v>1655</v>
      </c>
      <c r="C91" s="18" t="s">
        <v>934</v>
      </c>
      <c r="D91" s="18" t="s">
        <v>935</v>
      </c>
      <c r="E91" s="18" t="s">
        <v>936</v>
      </c>
      <c r="F91" s="18" t="s">
        <v>937</v>
      </c>
      <c r="G91" s="18" t="s">
        <v>933</v>
      </c>
      <c r="H91" s="18" t="s">
        <v>938</v>
      </c>
      <c r="I91" s="65"/>
      <c r="J91" s="87"/>
      <c r="K91" s="62"/>
      <c r="L91" s="71"/>
    </row>
    <row r="92" spans="1:12">
      <c r="A92" s="73"/>
      <c r="B92" s="75" t="s">
        <v>1656</v>
      </c>
      <c r="C92" s="18" t="s">
        <v>952</v>
      </c>
      <c r="D92" s="18" t="s">
        <v>953</v>
      </c>
      <c r="E92" s="18" t="s">
        <v>954</v>
      </c>
      <c r="F92" s="18" t="s">
        <v>955</v>
      </c>
      <c r="G92" s="18" t="s">
        <v>951</v>
      </c>
      <c r="H92" s="18" t="s">
        <v>956</v>
      </c>
      <c r="I92" s="65"/>
      <c r="J92" s="87"/>
      <c r="K92" s="62"/>
      <c r="L92" s="71"/>
    </row>
    <row r="93" spans="1:12">
      <c r="A93" s="73"/>
      <c r="B93" s="75" t="s">
        <v>1657</v>
      </c>
      <c r="C93" s="18" t="s">
        <v>970</v>
      </c>
      <c r="D93" s="18" t="s">
        <v>971</v>
      </c>
      <c r="E93" s="18" t="s">
        <v>972</v>
      </c>
      <c r="F93" s="18" t="s">
        <v>973</v>
      </c>
      <c r="G93" s="18" t="s">
        <v>969</v>
      </c>
      <c r="H93" s="18" t="s">
        <v>974</v>
      </c>
      <c r="I93" s="65"/>
      <c r="J93" s="70"/>
      <c r="K93" s="62"/>
      <c r="L93" s="71"/>
    </row>
    <row r="94" spans="1:12">
      <c r="A94" s="73"/>
      <c r="B94" s="63" t="s">
        <v>1658</v>
      </c>
      <c r="C94" s="18" t="s">
        <v>988</v>
      </c>
      <c r="D94" s="18" t="s">
        <v>989</v>
      </c>
      <c r="E94" s="18" t="s">
        <v>990</v>
      </c>
      <c r="F94" s="18" t="s">
        <v>991</v>
      </c>
      <c r="G94" s="18" t="s">
        <v>987</v>
      </c>
      <c r="H94" s="18" t="s">
        <v>992</v>
      </c>
      <c r="I94" s="65"/>
      <c r="J94" s="70"/>
      <c r="K94" s="62"/>
      <c r="L94" s="71"/>
    </row>
    <row r="95" spans="1:12">
      <c r="A95" s="57" t="s">
        <v>1659</v>
      </c>
      <c r="B95" s="67"/>
      <c r="C95" s="18"/>
      <c r="D95" s="18"/>
      <c r="E95" s="18"/>
      <c r="F95" s="18"/>
      <c r="G95" s="18"/>
      <c r="H95" s="18"/>
      <c r="I95" s="69"/>
      <c r="J95" s="70"/>
      <c r="K95" s="62"/>
      <c r="L95" s="71"/>
    </row>
    <row r="96" spans="1:12">
      <c r="A96" s="73"/>
      <c r="B96" s="63" t="s">
        <v>1660</v>
      </c>
      <c r="C96" s="18" t="s">
        <v>1006</v>
      </c>
      <c r="D96" s="18" t="s">
        <v>1007</v>
      </c>
      <c r="E96" s="18" t="s">
        <v>1008</v>
      </c>
      <c r="F96" s="18" t="s">
        <v>1009</v>
      </c>
      <c r="G96" s="18" t="s">
        <v>1005</v>
      </c>
      <c r="H96" s="18" t="s">
        <v>1010</v>
      </c>
      <c r="I96" s="65"/>
      <c r="J96" s="70"/>
      <c r="K96" s="62"/>
      <c r="L96" s="71"/>
    </row>
    <row r="97" spans="1:12">
      <c r="A97" s="73"/>
      <c r="B97" s="75" t="s">
        <v>1661</v>
      </c>
      <c r="C97" s="18" t="s">
        <v>1274</v>
      </c>
      <c r="D97" s="18" t="s">
        <v>1275</v>
      </c>
      <c r="E97" s="18" t="s">
        <v>1276</v>
      </c>
      <c r="F97" s="18" t="s">
        <v>1277</v>
      </c>
      <c r="G97" s="18" t="s">
        <v>1273</v>
      </c>
      <c r="H97" s="18" t="s">
        <v>1278</v>
      </c>
      <c r="I97" s="65"/>
      <c r="J97" s="70"/>
      <c r="K97" s="62"/>
      <c r="L97" s="71"/>
    </row>
    <row r="98" spans="1:12">
      <c r="A98" s="73"/>
      <c r="B98" s="75" t="s">
        <v>1662</v>
      </c>
      <c r="C98" s="18" t="s">
        <v>1292</v>
      </c>
      <c r="D98" s="18" t="s">
        <v>1293</v>
      </c>
      <c r="E98" s="18" t="s">
        <v>1294</v>
      </c>
      <c r="F98" s="18" t="s">
        <v>1295</v>
      </c>
      <c r="G98" s="18" t="s">
        <v>1291</v>
      </c>
      <c r="H98" s="18" t="s">
        <v>1296</v>
      </c>
      <c r="I98" s="65"/>
      <c r="J98" s="70"/>
      <c r="K98" s="62"/>
      <c r="L98" s="71"/>
    </row>
    <row r="99" spans="1:12">
      <c r="A99" s="73"/>
      <c r="B99" s="63" t="s">
        <v>1663</v>
      </c>
      <c r="C99" s="18" t="s">
        <v>1310</v>
      </c>
      <c r="D99" s="18" t="s">
        <v>1311</v>
      </c>
      <c r="E99" s="18" t="s">
        <v>1312</v>
      </c>
      <c r="F99" s="18" t="s">
        <v>1313</v>
      </c>
      <c r="G99" s="18" t="s">
        <v>1309</v>
      </c>
      <c r="H99" s="18" t="s">
        <v>1314</v>
      </c>
      <c r="I99" s="65"/>
      <c r="J99" s="70"/>
      <c r="K99" s="62"/>
      <c r="L99" s="71"/>
    </row>
    <row r="100" spans="1:12">
      <c r="A100" s="57" t="s">
        <v>1664</v>
      </c>
      <c r="B100" s="67"/>
      <c r="C100" s="18"/>
      <c r="D100" s="18"/>
      <c r="E100" s="18"/>
      <c r="F100" s="18"/>
      <c r="G100" s="18"/>
      <c r="H100" s="18"/>
      <c r="I100" s="69"/>
      <c r="J100" s="70"/>
      <c r="K100" s="62"/>
      <c r="L100" s="71"/>
    </row>
    <row r="101" spans="1:12">
      <c r="A101" s="73"/>
      <c r="B101" s="63" t="s">
        <v>1665</v>
      </c>
      <c r="C101" s="18" t="s">
        <v>1328</v>
      </c>
      <c r="D101" s="18" t="s">
        <v>1329</v>
      </c>
      <c r="E101" s="18" t="s">
        <v>1330</v>
      </c>
      <c r="F101" s="18" t="s">
        <v>1331</v>
      </c>
      <c r="G101" s="18" t="s">
        <v>1327</v>
      </c>
      <c r="H101" s="18" t="s">
        <v>1332</v>
      </c>
      <c r="I101" s="65"/>
      <c r="J101" s="70"/>
      <c r="K101" s="62"/>
      <c r="L101" s="71"/>
    </row>
    <row r="102" spans="1:12">
      <c r="A102" s="73"/>
      <c r="B102" s="63" t="s">
        <v>1666</v>
      </c>
      <c r="C102" s="18" t="s">
        <v>1382</v>
      </c>
      <c r="D102" s="18" t="s">
        <v>1383</v>
      </c>
      <c r="E102" s="18" t="s">
        <v>1384</v>
      </c>
      <c r="F102" s="18" t="s">
        <v>1385</v>
      </c>
      <c r="G102" s="18" t="s">
        <v>1381</v>
      </c>
      <c r="H102" s="18" t="s">
        <v>1386</v>
      </c>
      <c r="I102" s="65"/>
      <c r="J102" s="70"/>
      <c r="K102" s="62"/>
      <c r="L102" s="71"/>
    </row>
    <row r="103" spans="1:12">
      <c r="A103" s="57" t="s">
        <v>1667</v>
      </c>
      <c r="B103" s="67"/>
      <c r="C103" s="18"/>
      <c r="D103" s="18"/>
      <c r="E103" s="18"/>
      <c r="F103" s="18"/>
      <c r="G103" s="18"/>
      <c r="H103" s="18"/>
      <c r="I103" s="69"/>
      <c r="J103" s="70"/>
      <c r="K103" s="62"/>
      <c r="L103" s="71"/>
    </row>
    <row r="104" spans="1:12">
      <c r="A104" s="73"/>
      <c r="B104" s="63" t="s">
        <v>1668</v>
      </c>
      <c r="C104" s="18" t="s">
        <v>1346</v>
      </c>
      <c r="D104" s="18" t="s">
        <v>1347</v>
      </c>
      <c r="E104" s="18" t="s">
        <v>1348</v>
      </c>
      <c r="F104" s="18" t="s">
        <v>1349</v>
      </c>
      <c r="G104" s="18" t="s">
        <v>1345</v>
      </c>
      <c r="H104" s="18" t="s">
        <v>1350</v>
      </c>
      <c r="I104" s="65"/>
      <c r="J104" s="70"/>
      <c r="K104" s="62"/>
      <c r="L104" s="71"/>
    </row>
    <row r="105" spans="1:12">
      <c r="A105" s="73"/>
      <c r="B105" s="63" t="s">
        <v>1669</v>
      </c>
      <c r="C105" s="18" t="s">
        <v>1364</v>
      </c>
      <c r="D105" s="18" t="s">
        <v>1365</v>
      </c>
      <c r="E105" s="18" t="s">
        <v>1366</v>
      </c>
      <c r="F105" s="18" t="s">
        <v>1367</v>
      </c>
      <c r="G105" s="18" t="s">
        <v>1363</v>
      </c>
      <c r="H105" s="18" t="s">
        <v>1368</v>
      </c>
      <c r="I105" s="65"/>
      <c r="J105" s="70"/>
      <c r="K105" s="62"/>
      <c r="L105" s="71"/>
    </row>
    <row r="106" spans="1:12">
      <c r="A106" s="73"/>
      <c r="B106" s="63" t="s">
        <v>1670</v>
      </c>
      <c r="C106" s="18" t="s">
        <v>1400</v>
      </c>
      <c r="D106" s="18" t="s">
        <v>1401</v>
      </c>
      <c r="E106" s="18" t="s">
        <v>1402</v>
      </c>
      <c r="F106" s="18" t="s">
        <v>1403</v>
      </c>
      <c r="G106" s="18" t="s">
        <v>1399</v>
      </c>
      <c r="H106" s="18" t="s">
        <v>1404</v>
      </c>
      <c r="I106" s="65"/>
      <c r="J106" s="70"/>
      <c r="K106" s="62"/>
      <c r="L106" s="71"/>
    </row>
    <row r="107" spans="1:12">
      <c r="A107" s="73"/>
      <c r="B107" s="63" t="s">
        <v>1671</v>
      </c>
      <c r="C107" s="18" t="s">
        <v>1418</v>
      </c>
      <c r="D107" s="18" t="s">
        <v>1419</v>
      </c>
      <c r="E107" s="18" t="s">
        <v>1420</v>
      </c>
      <c r="F107" s="18" t="s">
        <v>1421</v>
      </c>
      <c r="G107" s="18" t="s">
        <v>1417</v>
      </c>
      <c r="H107" s="18" t="s">
        <v>1422</v>
      </c>
      <c r="I107" s="65"/>
      <c r="J107" s="70"/>
      <c r="K107" s="62"/>
      <c r="L107" s="71"/>
    </row>
    <row r="108" spans="1:12">
      <c r="A108" s="57" t="s">
        <v>1672</v>
      </c>
      <c r="B108" s="67"/>
      <c r="C108" s="18"/>
      <c r="D108" s="18"/>
      <c r="E108" s="18"/>
      <c r="F108" s="18"/>
      <c r="G108" s="18"/>
      <c r="H108" s="18"/>
      <c r="I108" s="69"/>
      <c r="J108" s="70"/>
      <c r="K108" s="62"/>
      <c r="L108" s="71"/>
    </row>
    <row r="109" spans="1:12">
      <c r="A109" s="73"/>
      <c r="B109" s="63" t="s">
        <v>1673</v>
      </c>
      <c r="C109" s="18" t="s">
        <v>1436</v>
      </c>
      <c r="D109" s="18" t="s">
        <v>1437</v>
      </c>
      <c r="E109" s="18" t="s">
        <v>1438</v>
      </c>
      <c r="F109" s="18" t="s">
        <v>1439</v>
      </c>
      <c r="G109" s="18" t="s">
        <v>1435</v>
      </c>
      <c r="H109" s="18" t="s">
        <v>1440</v>
      </c>
      <c r="I109" s="65"/>
      <c r="J109" s="70"/>
      <c r="K109" s="62"/>
      <c r="L109" s="71"/>
    </row>
    <row r="110" spans="1:12">
      <c r="A110" s="73"/>
      <c r="B110" s="63" t="s">
        <v>1674</v>
      </c>
      <c r="C110" s="18" t="s">
        <v>1454</v>
      </c>
      <c r="D110" s="18" t="s">
        <v>1455</v>
      </c>
      <c r="E110" s="18" t="s">
        <v>1456</v>
      </c>
      <c r="F110" s="18" t="s">
        <v>1457</v>
      </c>
      <c r="G110" s="18" t="s">
        <v>1453</v>
      </c>
      <c r="H110" s="18" t="s">
        <v>1458</v>
      </c>
      <c r="I110" s="65"/>
      <c r="J110" s="70"/>
      <c r="K110" s="62"/>
      <c r="L110" s="71"/>
    </row>
    <row r="111" spans="1:12">
      <c r="A111" s="73"/>
      <c r="B111" s="63" t="s">
        <v>1675</v>
      </c>
      <c r="C111" s="18" t="s">
        <v>1472</v>
      </c>
      <c r="D111" s="18" t="s">
        <v>1473</v>
      </c>
      <c r="E111" s="18" t="s">
        <v>1474</v>
      </c>
      <c r="F111" s="18" t="s">
        <v>1475</v>
      </c>
      <c r="G111" s="18" t="s">
        <v>1471</v>
      </c>
      <c r="H111" s="18" t="s">
        <v>1476</v>
      </c>
      <c r="I111" s="65"/>
      <c r="J111" s="70"/>
      <c r="K111" s="62"/>
      <c r="L111" s="71"/>
    </row>
    <row r="112" spans="1:12">
      <c r="A112" s="73"/>
      <c r="B112" s="63" t="s">
        <v>1676</v>
      </c>
      <c r="C112" s="18" t="s">
        <v>1490</v>
      </c>
      <c r="D112" s="18" t="s">
        <v>1491</v>
      </c>
      <c r="E112" s="18" t="s">
        <v>1492</v>
      </c>
      <c r="F112" s="18" t="s">
        <v>1493</v>
      </c>
      <c r="G112" s="18" t="s">
        <v>1489</v>
      </c>
      <c r="H112" s="18" t="s">
        <v>1494</v>
      </c>
      <c r="I112" s="65"/>
      <c r="J112" s="70"/>
      <c r="K112" s="62"/>
      <c r="L112" s="71"/>
    </row>
    <row r="113" spans="1:12">
      <c r="A113" s="57" t="s">
        <v>1677</v>
      </c>
      <c r="B113" s="67"/>
      <c r="C113" s="18"/>
      <c r="D113" s="18"/>
      <c r="E113" s="18"/>
      <c r="F113" s="18"/>
      <c r="G113" s="18"/>
      <c r="H113" s="18"/>
      <c r="I113" s="69"/>
      <c r="J113" s="70"/>
      <c r="K113" s="62"/>
      <c r="L113" s="71"/>
    </row>
    <row r="114" spans="1:12">
      <c r="A114" s="62"/>
      <c r="B114" s="63" t="s">
        <v>1678</v>
      </c>
      <c r="C114" s="18" t="s">
        <v>1508</v>
      </c>
      <c r="D114" s="18" t="s">
        <v>1509</v>
      </c>
      <c r="E114" s="18" t="s">
        <v>1510</v>
      </c>
      <c r="F114" s="18" t="s">
        <v>1511</v>
      </c>
      <c r="G114" s="18" t="s">
        <v>1507</v>
      </c>
      <c r="H114" s="18" t="s">
        <v>1512</v>
      </c>
      <c r="I114" s="65"/>
      <c r="J114" s="70"/>
      <c r="K114" s="62"/>
      <c r="L114" s="71"/>
    </row>
    <row r="115" spans="1:12">
      <c r="A115" s="62"/>
      <c r="B115" s="63" t="s">
        <v>1679</v>
      </c>
      <c r="C115" s="18" t="s">
        <v>1568</v>
      </c>
      <c r="D115" s="18" t="s">
        <v>1569</v>
      </c>
      <c r="E115" s="18" t="s">
        <v>1570</v>
      </c>
      <c r="F115" s="18" t="s">
        <v>1571</v>
      </c>
      <c r="G115" s="18" t="s">
        <v>1567</v>
      </c>
      <c r="H115" s="18" t="s">
        <v>1572</v>
      </c>
      <c r="I115" s="65"/>
      <c r="J115" s="70"/>
      <c r="K115" s="62"/>
      <c r="L115" s="71"/>
    </row>
    <row r="116" spans="1:12">
      <c r="A116" s="62"/>
      <c r="B116" s="63" t="s">
        <v>1680</v>
      </c>
      <c r="C116" s="18" t="s">
        <v>1586</v>
      </c>
      <c r="D116" s="18" t="s">
        <v>1587</v>
      </c>
      <c r="E116" s="18" t="s">
        <v>1588</v>
      </c>
      <c r="F116" s="18" t="s">
        <v>1589</v>
      </c>
      <c r="G116" s="18" t="s">
        <v>1585</v>
      </c>
      <c r="H116" s="18" t="s">
        <v>1590</v>
      </c>
      <c r="I116" s="65"/>
      <c r="J116" s="70"/>
      <c r="K116" s="62"/>
      <c r="L116" s="71"/>
    </row>
    <row r="117" spans="1:12">
      <c r="A117" s="57" t="s">
        <v>1626</v>
      </c>
      <c r="B117" s="56"/>
      <c r="C117" s="18" t="s">
        <v>270</v>
      </c>
      <c r="D117" s="18" t="s">
        <v>271</v>
      </c>
      <c r="E117" s="18" t="s">
        <v>272</v>
      </c>
      <c r="F117" s="18" t="s">
        <v>273</v>
      </c>
      <c r="G117" s="18" t="s">
        <v>269</v>
      </c>
      <c r="H117" s="18" t="s">
        <v>274</v>
      </c>
      <c r="I117" s="88"/>
      <c r="J117" s="89"/>
      <c r="K117" s="90"/>
      <c r="L117" s="91"/>
    </row>
    <row r="118" spans="1:12">
      <c r="A118" s="53" t="s">
        <v>1682</v>
      </c>
      <c r="B118" s="54"/>
      <c r="C118" s="85"/>
      <c r="D118" s="85"/>
      <c r="E118" s="85"/>
      <c r="F118" s="85"/>
      <c r="G118" s="85"/>
      <c r="H118" s="85"/>
      <c r="I118" s="69"/>
      <c r="J118" s="70"/>
      <c r="K118" s="62"/>
      <c r="L118" s="71"/>
    </row>
    <row r="119" spans="1:12">
      <c r="A119" s="57" t="s">
        <v>1630</v>
      </c>
      <c r="B119" s="58"/>
      <c r="C119" s="86"/>
      <c r="D119" s="86"/>
      <c r="E119" s="86"/>
      <c r="F119" s="86"/>
      <c r="G119" s="86"/>
      <c r="H119" s="86"/>
      <c r="I119" s="69"/>
      <c r="J119" s="61"/>
      <c r="K119" s="61"/>
      <c r="L119" s="61"/>
    </row>
    <row r="120" spans="1:12">
      <c r="A120" s="62"/>
      <c r="B120" s="63" t="s">
        <v>1631</v>
      </c>
      <c r="C120" s="18" t="s">
        <v>294</v>
      </c>
      <c r="D120" s="18" t="s">
        <v>295</v>
      </c>
      <c r="E120" s="18" t="s">
        <v>296</v>
      </c>
      <c r="F120" s="18" t="s">
        <v>297</v>
      </c>
      <c r="G120" s="18" t="s">
        <v>293</v>
      </c>
      <c r="H120" s="18" t="s">
        <v>298</v>
      </c>
      <c r="I120" s="65"/>
      <c r="J120" s="70"/>
      <c r="K120" s="62"/>
      <c r="L120" s="71"/>
    </row>
    <row r="121" spans="1:12">
      <c r="A121" s="62"/>
      <c r="B121" s="63" t="s">
        <v>1632</v>
      </c>
      <c r="C121" s="18" t="s">
        <v>312</v>
      </c>
      <c r="D121" s="18" t="s">
        <v>313</v>
      </c>
      <c r="E121" s="18" t="s">
        <v>314</v>
      </c>
      <c r="F121" s="18" t="s">
        <v>315</v>
      </c>
      <c r="G121" s="18" t="s">
        <v>311</v>
      </c>
      <c r="H121" s="18" t="s">
        <v>316</v>
      </c>
      <c r="I121" s="65"/>
      <c r="J121" s="70"/>
      <c r="K121" s="62"/>
      <c r="L121" s="71"/>
    </row>
    <row r="122" spans="1:12">
      <c r="A122" s="62"/>
      <c r="B122" s="63" t="s">
        <v>1633</v>
      </c>
      <c r="C122" s="18" t="s">
        <v>330</v>
      </c>
      <c r="D122" s="18" t="s">
        <v>331</v>
      </c>
      <c r="E122" s="18" t="s">
        <v>332</v>
      </c>
      <c r="F122" s="18" t="s">
        <v>333</v>
      </c>
      <c r="G122" s="18" t="s">
        <v>329</v>
      </c>
      <c r="H122" s="18" t="s">
        <v>334</v>
      </c>
      <c r="I122" s="65"/>
      <c r="J122" s="70"/>
      <c r="K122" s="62"/>
      <c r="L122" s="71"/>
    </row>
    <row r="123" spans="1:12">
      <c r="A123" s="62"/>
      <c r="B123" s="63" t="s">
        <v>1634</v>
      </c>
      <c r="C123" s="18" t="s">
        <v>348</v>
      </c>
      <c r="D123" s="18" t="s">
        <v>349</v>
      </c>
      <c r="E123" s="18" t="s">
        <v>350</v>
      </c>
      <c r="F123" s="18" t="s">
        <v>351</v>
      </c>
      <c r="G123" s="18" t="s">
        <v>347</v>
      </c>
      <c r="H123" s="18" t="s">
        <v>352</v>
      </c>
      <c r="I123" s="65"/>
      <c r="J123" s="70"/>
      <c r="K123" s="62"/>
      <c r="L123" s="71"/>
    </row>
    <row r="124" spans="1:12">
      <c r="A124" s="62"/>
      <c r="B124" s="63" t="s">
        <v>1635</v>
      </c>
      <c r="C124" s="18" t="s">
        <v>366</v>
      </c>
      <c r="D124" s="18" t="s">
        <v>367</v>
      </c>
      <c r="E124" s="18" t="s">
        <v>368</v>
      </c>
      <c r="F124" s="18" t="s">
        <v>369</v>
      </c>
      <c r="G124" s="18" t="s">
        <v>365</v>
      </c>
      <c r="H124" s="18" t="s">
        <v>370</v>
      </c>
      <c r="I124" s="65"/>
      <c r="J124" s="70"/>
      <c r="K124" s="62"/>
      <c r="L124" s="71"/>
    </row>
    <row r="125" spans="1:12">
      <c r="A125" s="62"/>
      <c r="B125" s="63" t="s">
        <v>1636</v>
      </c>
      <c r="C125" s="18" t="s">
        <v>384</v>
      </c>
      <c r="D125" s="18" t="s">
        <v>385</v>
      </c>
      <c r="E125" s="18" t="s">
        <v>386</v>
      </c>
      <c r="F125" s="18" t="s">
        <v>387</v>
      </c>
      <c r="G125" s="18" t="s">
        <v>383</v>
      </c>
      <c r="H125" s="18" t="s">
        <v>388</v>
      </c>
      <c r="I125" s="65"/>
      <c r="J125" s="70"/>
      <c r="K125" s="62"/>
      <c r="L125" s="71"/>
    </row>
    <row r="126" spans="1:12">
      <c r="A126" s="62"/>
      <c r="B126" s="63" t="s">
        <v>1637</v>
      </c>
      <c r="C126" s="18" t="s">
        <v>402</v>
      </c>
      <c r="D126" s="18" t="s">
        <v>403</v>
      </c>
      <c r="E126" s="18" t="s">
        <v>404</v>
      </c>
      <c r="F126" s="18" t="s">
        <v>405</v>
      </c>
      <c r="G126" s="18" t="s">
        <v>401</v>
      </c>
      <c r="H126" s="18" t="s">
        <v>406</v>
      </c>
      <c r="I126" s="65"/>
      <c r="J126" s="70"/>
      <c r="K126" s="62"/>
      <c r="L126" s="71"/>
    </row>
    <row r="127" spans="1:12">
      <c r="A127" s="62"/>
      <c r="B127" s="63" t="s">
        <v>1638</v>
      </c>
      <c r="C127" s="18" t="s">
        <v>420</v>
      </c>
      <c r="D127" s="18" t="s">
        <v>421</v>
      </c>
      <c r="E127" s="18" t="s">
        <v>422</v>
      </c>
      <c r="F127" s="18" t="s">
        <v>423</v>
      </c>
      <c r="G127" s="18" t="s">
        <v>419</v>
      </c>
      <c r="H127" s="18" t="s">
        <v>424</v>
      </c>
      <c r="I127" s="65"/>
      <c r="J127" s="70"/>
      <c r="K127" s="62"/>
      <c r="L127" s="71"/>
    </row>
    <row r="128" spans="1:12">
      <c r="A128" s="57" t="s">
        <v>1639</v>
      </c>
      <c r="B128" s="67"/>
      <c r="C128" s="18"/>
      <c r="D128" s="18"/>
      <c r="E128" s="18"/>
      <c r="F128" s="18"/>
      <c r="G128" s="18"/>
      <c r="H128" s="18"/>
      <c r="I128" s="69"/>
      <c r="J128" s="70"/>
      <c r="K128" s="62"/>
      <c r="L128" s="71"/>
    </row>
    <row r="129" spans="1:12">
      <c r="A129" s="62"/>
      <c r="B129" s="63" t="s">
        <v>1640</v>
      </c>
      <c r="C129" s="18" t="s">
        <v>438</v>
      </c>
      <c r="D129" s="18" t="s">
        <v>439</v>
      </c>
      <c r="E129" s="18" t="s">
        <v>440</v>
      </c>
      <c r="F129" s="18" t="s">
        <v>441</v>
      </c>
      <c r="G129" s="18" t="s">
        <v>437</v>
      </c>
      <c r="H129" s="18" t="s">
        <v>442</v>
      </c>
      <c r="I129" s="65"/>
      <c r="J129" s="66"/>
      <c r="K129" s="66"/>
      <c r="L129" s="66"/>
    </row>
    <row r="130" spans="1:12">
      <c r="A130" s="62"/>
      <c r="B130" s="63" t="s">
        <v>1641</v>
      </c>
      <c r="C130" s="18" t="s">
        <v>456</v>
      </c>
      <c r="D130" s="18" t="s">
        <v>457</v>
      </c>
      <c r="E130" s="18" t="s">
        <v>458</v>
      </c>
      <c r="F130" s="18" t="s">
        <v>459</v>
      </c>
      <c r="G130" s="18" t="s">
        <v>455</v>
      </c>
      <c r="H130" s="18" t="s">
        <v>460</v>
      </c>
      <c r="I130" s="65"/>
      <c r="J130" s="66"/>
      <c r="K130" s="66"/>
      <c r="L130" s="66"/>
    </row>
    <row r="131" spans="1:12">
      <c r="A131" s="62"/>
      <c r="B131" s="63" t="s">
        <v>1642</v>
      </c>
      <c r="C131" s="18" t="s">
        <v>474</v>
      </c>
      <c r="D131" s="18" t="s">
        <v>475</v>
      </c>
      <c r="E131" s="18" t="s">
        <v>476</v>
      </c>
      <c r="F131" s="18" t="s">
        <v>477</v>
      </c>
      <c r="G131" s="18" t="s">
        <v>473</v>
      </c>
      <c r="H131" s="18" t="s">
        <v>478</v>
      </c>
      <c r="I131" s="65"/>
      <c r="J131" s="66"/>
      <c r="K131" s="66"/>
      <c r="L131" s="66"/>
    </row>
    <row r="132" spans="1:12">
      <c r="A132" s="62"/>
      <c r="B132" s="63" t="s">
        <v>1643</v>
      </c>
      <c r="C132" s="18" t="s">
        <v>492</v>
      </c>
      <c r="D132" s="18" t="s">
        <v>493</v>
      </c>
      <c r="E132" s="18" t="s">
        <v>494</v>
      </c>
      <c r="F132" s="18" t="s">
        <v>495</v>
      </c>
      <c r="G132" s="18" t="s">
        <v>491</v>
      </c>
      <c r="H132" s="18" t="s">
        <v>496</v>
      </c>
      <c r="I132" s="65"/>
      <c r="J132" s="66"/>
      <c r="K132" s="66"/>
      <c r="L132" s="66"/>
    </row>
    <row r="133" spans="1:12">
      <c r="A133" s="62"/>
      <c r="B133" s="63" t="s">
        <v>1644</v>
      </c>
      <c r="C133" s="18" t="s">
        <v>510</v>
      </c>
      <c r="D133" s="18" t="s">
        <v>511</v>
      </c>
      <c r="E133" s="18" t="s">
        <v>512</v>
      </c>
      <c r="F133" s="18" t="s">
        <v>763</v>
      </c>
      <c r="G133" s="18" t="s">
        <v>509</v>
      </c>
      <c r="H133" s="18" t="s">
        <v>764</v>
      </c>
      <c r="I133" s="65"/>
      <c r="J133" s="66"/>
      <c r="K133" s="66"/>
      <c r="L133" s="66"/>
    </row>
    <row r="134" spans="1:12">
      <c r="A134" s="62"/>
      <c r="B134" s="63" t="s">
        <v>1645</v>
      </c>
      <c r="C134" s="18" t="s">
        <v>778</v>
      </c>
      <c r="D134" s="18" t="s">
        <v>779</v>
      </c>
      <c r="E134" s="18" t="s">
        <v>780</v>
      </c>
      <c r="F134" s="18" t="s">
        <v>781</v>
      </c>
      <c r="G134" s="18" t="s">
        <v>777</v>
      </c>
      <c r="H134" s="18" t="s">
        <v>782</v>
      </c>
      <c r="I134" s="65"/>
      <c r="J134" s="70"/>
      <c r="K134" s="62"/>
      <c r="L134" s="71"/>
    </row>
    <row r="135" spans="1:12">
      <c r="A135" s="57" t="s">
        <v>1646</v>
      </c>
      <c r="B135" s="67"/>
      <c r="C135" s="18"/>
      <c r="D135" s="18"/>
      <c r="E135" s="18"/>
      <c r="F135" s="18"/>
      <c r="G135" s="18"/>
      <c r="H135" s="18"/>
      <c r="I135" s="69"/>
      <c r="J135" s="87"/>
      <c r="K135" s="62"/>
      <c r="L135" s="71"/>
    </row>
    <row r="136" spans="1:12">
      <c r="A136" s="73"/>
      <c r="B136" s="63" t="s">
        <v>1647</v>
      </c>
      <c r="C136" s="18" t="s">
        <v>796</v>
      </c>
      <c r="D136" s="18" t="s">
        <v>797</v>
      </c>
      <c r="E136" s="18" t="s">
        <v>798</v>
      </c>
      <c r="F136" s="18" t="s">
        <v>799</v>
      </c>
      <c r="G136" s="18" t="s">
        <v>795</v>
      </c>
      <c r="H136" s="18" t="s">
        <v>800</v>
      </c>
      <c r="I136" s="65"/>
      <c r="J136" s="70"/>
      <c r="K136" s="62"/>
      <c r="L136" s="71"/>
    </row>
    <row r="137" spans="1:12">
      <c r="A137" s="73"/>
      <c r="B137" s="75" t="s">
        <v>1648</v>
      </c>
      <c r="C137" s="18" t="s">
        <v>814</v>
      </c>
      <c r="D137" s="18" t="s">
        <v>815</v>
      </c>
      <c r="E137" s="18" t="s">
        <v>816</v>
      </c>
      <c r="F137" s="18" t="s">
        <v>817</v>
      </c>
      <c r="G137" s="18" t="s">
        <v>813</v>
      </c>
      <c r="H137" s="18" t="s">
        <v>818</v>
      </c>
      <c r="I137" s="65"/>
      <c r="J137" s="70"/>
      <c r="K137" s="62"/>
      <c r="L137" s="71"/>
    </row>
    <row r="138" spans="1:12">
      <c r="A138" s="73"/>
      <c r="B138" s="77" t="s">
        <v>1649</v>
      </c>
      <c r="C138" s="18" t="s">
        <v>832</v>
      </c>
      <c r="D138" s="18" t="s">
        <v>833</v>
      </c>
      <c r="E138" s="18" t="s">
        <v>834</v>
      </c>
      <c r="F138" s="18" t="s">
        <v>835</v>
      </c>
      <c r="G138" s="18" t="s">
        <v>831</v>
      </c>
      <c r="H138" s="18" t="s">
        <v>836</v>
      </c>
      <c r="I138" s="65"/>
      <c r="J138" s="70"/>
      <c r="K138" s="62"/>
      <c r="L138" s="71"/>
    </row>
    <row r="139" spans="1:12">
      <c r="A139" s="73"/>
      <c r="B139" s="77" t="s">
        <v>1650</v>
      </c>
      <c r="C139" s="18" t="s">
        <v>850</v>
      </c>
      <c r="D139" s="18" t="s">
        <v>851</v>
      </c>
      <c r="E139" s="18" t="s">
        <v>852</v>
      </c>
      <c r="F139" s="18" t="s">
        <v>853</v>
      </c>
      <c r="G139" s="18" t="s">
        <v>849</v>
      </c>
      <c r="H139" s="18" t="s">
        <v>854</v>
      </c>
      <c r="I139" s="65"/>
      <c r="J139" s="70"/>
      <c r="K139" s="62"/>
      <c r="L139" s="71"/>
    </row>
    <row r="140" spans="1:12">
      <c r="A140" s="73"/>
      <c r="B140" s="75" t="s">
        <v>1651</v>
      </c>
      <c r="C140" s="18" t="s">
        <v>868</v>
      </c>
      <c r="D140" s="18" t="s">
        <v>869</v>
      </c>
      <c r="E140" s="18" t="s">
        <v>870</v>
      </c>
      <c r="F140" s="18" t="s">
        <v>871</v>
      </c>
      <c r="G140" s="18" t="s">
        <v>867</v>
      </c>
      <c r="H140" s="18" t="s">
        <v>872</v>
      </c>
      <c r="I140" s="65"/>
      <c r="J140" s="70"/>
      <c r="K140" s="62"/>
      <c r="L140" s="71"/>
    </row>
    <row r="141" spans="1:12">
      <c r="A141" s="73"/>
      <c r="B141" s="75" t="s">
        <v>1652</v>
      </c>
      <c r="C141" s="18" t="s">
        <v>886</v>
      </c>
      <c r="D141" s="18" t="s">
        <v>887</v>
      </c>
      <c r="E141" s="18" t="s">
        <v>888</v>
      </c>
      <c r="F141" s="18" t="s">
        <v>889</v>
      </c>
      <c r="G141" s="18" t="s">
        <v>885</v>
      </c>
      <c r="H141" s="18" t="s">
        <v>890</v>
      </c>
      <c r="I141" s="65"/>
      <c r="J141" s="70"/>
      <c r="K141" s="62"/>
      <c r="L141" s="71"/>
    </row>
    <row r="142" spans="1:12">
      <c r="A142" s="80"/>
      <c r="B142" s="75" t="s">
        <v>1653</v>
      </c>
      <c r="C142" s="18" t="s">
        <v>904</v>
      </c>
      <c r="D142" s="18" t="s">
        <v>905</v>
      </c>
      <c r="E142" s="18" t="s">
        <v>906</v>
      </c>
      <c r="F142" s="18" t="s">
        <v>907</v>
      </c>
      <c r="G142" s="18" t="s">
        <v>903</v>
      </c>
      <c r="H142" s="18" t="s">
        <v>908</v>
      </c>
      <c r="I142" s="65"/>
      <c r="J142" s="70"/>
      <c r="K142" s="62"/>
      <c r="L142" s="71"/>
    </row>
    <row r="143" spans="1:12">
      <c r="A143" s="73"/>
      <c r="B143" s="75" t="s">
        <v>1654</v>
      </c>
      <c r="C143" s="18" t="s">
        <v>922</v>
      </c>
      <c r="D143" s="18" t="s">
        <v>923</v>
      </c>
      <c r="E143" s="18" t="s">
        <v>924</v>
      </c>
      <c r="F143" s="18" t="s">
        <v>925</v>
      </c>
      <c r="G143" s="18" t="s">
        <v>921</v>
      </c>
      <c r="H143" s="18" t="s">
        <v>926</v>
      </c>
      <c r="I143" s="65"/>
      <c r="J143" s="70"/>
      <c r="K143" s="62"/>
      <c r="L143" s="71"/>
    </row>
    <row r="144" spans="1:12">
      <c r="A144" s="73"/>
      <c r="B144" s="63" t="s">
        <v>1655</v>
      </c>
      <c r="C144" s="18" t="s">
        <v>940</v>
      </c>
      <c r="D144" s="18" t="s">
        <v>941</v>
      </c>
      <c r="E144" s="18" t="s">
        <v>942</v>
      </c>
      <c r="F144" s="18" t="s">
        <v>943</v>
      </c>
      <c r="G144" s="18" t="s">
        <v>939</v>
      </c>
      <c r="H144" s="18" t="s">
        <v>944</v>
      </c>
      <c r="I144" s="65"/>
      <c r="J144" s="92"/>
      <c r="K144" s="93"/>
      <c r="L144" s="94"/>
    </row>
    <row r="145" spans="1:12">
      <c r="A145" s="73"/>
      <c r="B145" s="75" t="s">
        <v>1656</v>
      </c>
      <c r="C145" s="18" t="s">
        <v>958</v>
      </c>
      <c r="D145" s="18" t="s">
        <v>959</v>
      </c>
      <c r="E145" s="18" t="s">
        <v>960</v>
      </c>
      <c r="F145" s="18" t="s">
        <v>961</v>
      </c>
      <c r="G145" s="18" t="s">
        <v>957</v>
      </c>
      <c r="H145" s="18" t="s">
        <v>962</v>
      </c>
      <c r="I145" s="65"/>
      <c r="J145" s="67"/>
      <c r="K145" s="67"/>
      <c r="L145" s="67"/>
    </row>
    <row r="146" spans="1:12">
      <c r="A146" s="73"/>
      <c r="B146" s="75" t="s">
        <v>1657</v>
      </c>
      <c r="C146" s="18" t="s">
        <v>976</v>
      </c>
      <c r="D146" s="18" t="s">
        <v>977</v>
      </c>
      <c r="E146" s="18" t="s">
        <v>978</v>
      </c>
      <c r="F146" s="18" t="s">
        <v>979</v>
      </c>
      <c r="G146" s="18" t="s">
        <v>975</v>
      </c>
      <c r="H146" s="18" t="s">
        <v>980</v>
      </c>
      <c r="I146" s="65"/>
      <c r="J146" s="67"/>
      <c r="K146" s="67"/>
      <c r="L146" s="67"/>
    </row>
    <row r="147" spans="1:12">
      <c r="A147" s="73"/>
      <c r="B147" s="63" t="s">
        <v>1658</v>
      </c>
      <c r="C147" s="18" t="s">
        <v>994</v>
      </c>
      <c r="D147" s="18" t="s">
        <v>995</v>
      </c>
      <c r="E147" s="18" t="s">
        <v>996</v>
      </c>
      <c r="F147" s="18" t="s">
        <v>997</v>
      </c>
      <c r="G147" s="18" t="s">
        <v>993</v>
      </c>
      <c r="H147" s="18" t="s">
        <v>998</v>
      </c>
      <c r="I147" s="65"/>
      <c r="J147" s="67"/>
      <c r="K147" s="67"/>
      <c r="L147" s="67"/>
    </row>
    <row r="148" spans="1:12">
      <c r="A148" s="57" t="s">
        <v>1659</v>
      </c>
      <c r="B148" s="67"/>
      <c r="C148" s="18"/>
      <c r="D148" s="18"/>
      <c r="E148" s="18"/>
      <c r="F148" s="18"/>
      <c r="G148" s="18"/>
      <c r="H148" s="18"/>
      <c r="I148" s="69"/>
      <c r="J148" s="67"/>
      <c r="K148" s="67"/>
      <c r="L148" s="67"/>
    </row>
    <row r="149" spans="1:12">
      <c r="A149" s="73"/>
      <c r="B149" s="63" t="s">
        <v>1660</v>
      </c>
      <c r="C149" s="18" t="s">
        <v>1012</v>
      </c>
      <c r="D149" s="18" t="s">
        <v>1263</v>
      </c>
      <c r="E149" s="18" t="s">
        <v>1264</v>
      </c>
      <c r="F149" s="18" t="s">
        <v>1265</v>
      </c>
      <c r="G149" s="18" t="s">
        <v>1011</v>
      </c>
      <c r="H149" s="18" t="s">
        <v>1266</v>
      </c>
      <c r="I149" s="65"/>
      <c r="J149" s="67"/>
      <c r="K149" s="67"/>
      <c r="L149" s="67"/>
    </row>
    <row r="150" spans="1:12">
      <c r="A150" s="73"/>
      <c r="B150" s="75" t="s">
        <v>1661</v>
      </c>
      <c r="C150" s="18" t="s">
        <v>1280</v>
      </c>
      <c r="D150" s="18" t="s">
        <v>1281</v>
      </c>
      <c r="E150" s="18" t="s">
        <v>1282</v>
      </c>
      <c r="F150" s="18" t="s">
        <v>1283</v>
      </c>
      <c r="G150" s="18" t="s">
        <v>1279</v>
      </c>
      <c r="H150" s="18" t="s">
        <v>1284</v>
      </c>
      <c r="I150" s="65"/>
      <c r="J150" s="67"/>
      <c r="K150" s="67"/>
      <c r="L150" s="67"/>
    </row>
    <row r="151" spans="1:12">
      <c r="A151" s="73"/>
      <c r="B151" s="75" t="s">
        <v>1662</v>
      </c>
      <c r="C151" s="18" t="s">
        <v>1298</v>
      </c>
      <c r="D151" s="18" t="s">
        <v>1299</v>
      </c>
      <c r="E151" s="18" t="s">
        <v>1300</v>
      </c>
      <c r="F151" s="18" t="s">
        <v>1301</v>
      </c>
      <c r="G151" s="18" t="s">
        <v>1297</v>
      </c>
      <c r="H151" s="18" t="s">
        <v>1302</v>
      </c>
      <c r="I151" s="65"/>
      <c r="J151" s="67"/>
      <c r="K151" s="67"/>
      <c r="L151" s="67"/>
    </row>
    <row r="152" spans="1:12">
      <c r="A152" s="73"/>
      <c r="B152" s="63" t="s">
        <v>1663</v>
      </c>
      <c r="C152" s="18" t="s">
        <v>1316</v>
      </c>
      <c r="D152" s="18" t="s">
        <v>1317</v>
      </c>
      <c r="E152" s="18" t="s">
        <v>1318</v>
      </c>
      <c r="F152" s="18" t="s">
        <v>1319</v>
      </c>
      <c r="G152" s="18" t="s">
        <v>1315</v>
      </c>
      <c r="H152" s="18" t="s">
        <v>1320</v>
      </c>
      <c r="I152" s="65"/>
      <c r="J152" s="67"/>
      <c r="K152" s="67"/>
      <c r="L152" s="67"/>
    </row>
    <row r="153" spans="1:12">
      <c r="A153" s="57" t="s">
        <v>1664</v>
      </c>
      <c r="B153" s="67"/>
      <c r="C153" s="18"/>
      <c r="D153" s="18"/>
      <c r="E153" s="18"/>
      <c r="F153" s="18"/>
      <c r="G153" s="18"/>
      <c r="H153" s="18"/>
      <c r="I153" s="69"/>
      <c r="J153" s="67"/>
      <c r="K153" s="67"/>
      <c r="L153" s="67"/>
    </row>
    <row r="154" spans="1:12">
      <c r="A154" s="73"/>
      <c r="B154" s="63" t="s">
        <v>1665</v>
      </c>
      <c r="C154" s="18" t="s">
        <v>1334</v>
      </c>
      <c r="D154" s="18" t="s">
        <v>1335</v>
      </c>
      <c r="E154" s="18" t="s">
        <v>1336</v>
      </c>
      <c r="F154" s="18" t="s">
        <v>1337</v>
      </c>
      <c r="G154" s="18" t="s">
        <v>1333</v>
      </c>
      <c r="H154" s="18" t="s">
        <v>1338</v>
      </c>
      <c r="I154" s="65"/>
      <c r="J154" s="67"/>
      <c r="K154" s="67"/>
      <c r="L154" s="67"/>
    </row>
    <row r="155" spans="1:12">
      <c r="A155" s="73"/>
      <c r="B155" s="63" t="s">
        <v>1666</v>
      </c>
      <c r="C155" s="18" t="s">
        <v>1388</v>
      </c>
      <c r="D155" s="18" t="s">
        <v>1389</v>
      </c>
      <c r="E155" s="18" t="s">
        <v>1390</v>
      </c>
      <c r="F155" s="18" t="s">
        <v>1391</v>
      </c>
      <c r="G155" s="18" t="s">
        <v>1387</v>
      </c>
      <c r="H155" s="18" t="s">
        <v>1392</v>
      </c>
      <c r="I155" s="65"/>
      <c r="J155" s="67"/>
      <c r="K155" s="67"/>
      <c r="L155" s="67"/>
    </row>
    <row r="156" spans="1:12">
      <c r="A156" s="57" t="s">
        <v>1667</v>
      </c>
      <c r="B156" s="67"/>
      <c r="C156" s="18"/>
      <c r="D156" s="18"/>
      <c r="E156" s="18"/>
      <c r="F156" s="18"/>
      <c r="G156" s="18"/>
      <c r="H156" s="18"/>
      <c r="I156" s="69"/>
      <c r="J156" s="67"/>
      <c r="K156" s="67"/>
      <c r="L156" s="67"/>
    </row>
    <row r="157" spans="1:12">
      <c r="A157" s="73"/>
      <c r="B157" s="63" t="s">
        <v>1668</v>
      </c>
      <c r="C157" s="18" t="s">
        <v>1352</v>
      </c>
      <c r="D157" s="18" t="s">
        <v>1353</v>
      </c>
      <c r="E157" s="18" t="s">
        <v>1354</v>
      </c>
      <c r="F157" s="18" t="s">
        <v>1355</v>
      </c>
      <c r="G157" s="18" t="s">
        <v>1351</v>
      </c>
      <c r="H157" s="18" t="s">
        <v>1356</v>
      </c>
      <c r="I157" s="65"/>
      <c r="J157" s="67"/>
      <c r="K157" s="67"/>
      <c r="L157" s="67"/>
    </row>
    <row r="158" spans="1:12">
      <c r="A158" s="73"/>
      <c r="B158" s="63" t="s">
        <v>1669</v>
      </c>
      <c r="C158" s="18" t="s">
        <v>1370</v>
      </c>
      <c r="D158" s="18" t="s">
        <v>1371</v>
      </c>
      <c r="E158" s="18" t="s">
        <v>1372</v>
      </c>
      <c r="F158" s="18" t="s">
        <v>1373</v>
      </c>
      <c r="G158" s="18" t="s">
        <v>1369</v>
      </c>
      <c r="H158" s="18" t="s">
        <v>1374</v>
      </c>
      <c r="I158" s="65"/>
      <c r="J158" s="67"/>
      <c r="K158" s="67"/>
      <c r="L158" s="67"/>
    </row>
    <row r="159" spans="1:12">
      <c r="A159" s="73"/>
      <c r="B159" s="63" t="s">
        <v>1670</v>
      </c>
      <c r="C159" s="18" t="s">
        <v>1406</v>
      </c>
      <c r="D159" s="18" t="s">
        <v>1407</v>
      </c>
      <c r="E159" s="18" t="s">
        <v>1408</v>
      </c>
      <c r="F159" s="18" t="s">
        <v>1409</v>
      </c>
      <c r="G159" s="18" t="s">
        <v>1405</v>
      </c>
      <c r="H159" s="18" t="s">
        <v>1410</v>
      </c>
      <c r="I159" s="65"/>
      <c r="J159" s="67"/>
      <c r="K159" s="67"/>
      <c r="L159" s="67"/>
    </row>
    <row r="160" spans="1:12">
      <c r="A160" s="73"/>
      <c r="B160" s="63" t="s">
        <v>1671</v>
      </c>
      <c r="C160" s="18" t="s">
        <v>1424</v>
      </c>
      <c r="D160" s="18" t="s">
        <v>1425</v>
      </c>
      <c r="E160" s="18" t="s">
        <v>1426</v>
      </c>
      <c r="F160" s="18" t="s">
        <v>1427</v>
      </c>
      <c r="G160" s="18" t="s">
        <v>1423</v>
      </c>
      <c r="H160" s="18" t="s">
        <v>1428</v>
      </c>
      <c r="I160" s="65"/>
      <c r="J160" s="67"/>
      <c r="K160" s="67"/>
      <c r="L160" s="67"/>
    </row>
    <row r="161" spans="1:12">
      <c r="A161" s="57" t="s">
        <v>1672</v>
      </c>
      <c r="B161" s="67"/>
      <c r="C161" s="18"/>
      <c r="D161" s="18"/>
      <c r="E161" s="18"/>
      <c r="F161" s="18"/>
      <c r="G161" s="18"/>
      <c r="H161" s="18"/>
      <c r="I161" s="69"/>
      <c r="J161" s="67"/>
      <c r="K161" s="67"/>
      <c r="L161" s="67"/>
    </row>
    <row r="162" spans="1:12">
      <c r="A162" s="73"/>
      <c r="B162" s="63" t="s">
        <v>1673</v>
      </c>
      <c r="C162" s="18" t="s">
        <v>1442</v>
      </c>
      <c r="D162" s="18" t="s">
        <v>1443</v>
      </c>
      <c r="E162" s="18" t="s">
        <v>1444</v>
      </c>
      <c r="F162" s="18" t="s">
        <v>1445</v>
      </c>
      <c r="G162" s="18" t="s">
        <v>1441</v>
      </c>
      <c r="H162" s="18" t="s">
        <v>1446</v>
      </c>
      <c r="I162" s="65"/>
      <c r="J162" s="67"/>
      <c r="K162" s="67"/>
      <c r="L162" s="67"/>
    </row>
    <row r="163" spans="1:12">
      <c r="A163" s="73"/>
      <c r="B163" s="63" t="s">
        <v>1674</v>
      </c>
      <c r="C163" s="18" t="s">
        <v>1460</v>
      </c>
      <c r="D163" s="18" t="s">
        <v>1461</v>
      </c>
      <c r="E163" s="18" t="s">
        <v>1462</v>
      </c>
      <c r="F163" s="18" t="s">
        <v>1463</v>
      </c>
      <c r="G163" s="18" t="s">
        <v>1459</v>
      </c>
      <c r="H163" s="18" t="s">
        <v>1464</v>
      </c>
      <c r="I163" s="65"/>
      <c r="J163" s="67"/>
      <c r="K163" s="67"/>
      <c r="L163" s="67"/>
    </row>
    <row r="164" spans="1:12">
      <c r="A164" s="73"/>
      <c r="B164" s="63" t="s">
        <v>1675</v>
      </c>
      <c r="C164" s="18" t="s">
        <v>1478</v>
      </c>
      <c r="D164" s="18" t="s">
        <v>1479</v>
      </c>
      <c r="E164" s="18" t="s">
        <v>1480</v>
      </c>
      <c r="F164" s="18" t="s">
        <v>1481</v>
      </c>
      <c r="G164" s="18" t="s">
        <v>1477</v>
      </c>
      <c r="H164" s="18" t="s">
        <v>1482</v>
      </c>
      <c r="I164" s="65"/>
      <c r="J164" s="67"/>
      <c r="K164" s="67"/>
      <c r="L164" s="67"/>
    </row>
    <row r="165" spans="1:12">
      <c r="A165" s="73"/>
      <c r="B165" s="63" t="s">
        <v>1676</v>
      </c>
      <c r="C165" s="18" t="s">
        <v>1496</v>
      </c>
      <c r="D165" s="18" t="s">
        <v>1497</v>
      </c>
      <c r="E165" s="18" t="s">
        <v>1498</v>
      </c>
      <c r="F165" s="18" t="s">
        <v>1499</v>
      </c>
      <c r="G165" s="18" t="s">
        <v>1495</v>
      </c>
      <c r="H165" s="18" t="s">
        <v>1500</v>
      </c>
      <c r="I165" s="65"/>
      <c r="J165" s="67"/>
      <c r="K165" s="67"/>
      <c r="L165" s="67"/>
    </row>
    <row r="166" spans="1:12">
      <c r="A166" s="57" t="s">
        <v>1677</v>
      </c>
      <c r="B166" s="67"/>
      <c r="C166" s="18"/>
      <c r="D166" s="18"/>
      <c r="E166" s="18"/>
      <c r="F166" s="18"/>
      <c r="G166" s="18"/>
      <c r="H166" s="18"/>
      <c r="I166" s="69"/>
      <c r="J166" s="67"/>
      <c r="K166" s="67"/>
      <c r="L166" s="67"/>
    </row>
    <row r="167" spans="1:12">
      <c r="A167" s="62"/>
      <c r="B167" s="63" t="s">
        <v>1678</v>
      </c>
      <c r="C167" s="18" t="s">
        <v>1556</v>
      </c>
      <c r="D167" s="18" t="s">
        <v>1557</v>
      </c>
      <c r="E167" s="18" t="s">
        <v>1558</v>
      </c>
      <c r="F167" s="18" t="s">
        <v>1559</v>
      </c>
      <c r="G167" s="18" t="s">
        <v>1555</v>
      </c>
      <c r="H167" s="18" t="s">
        <v>1560</v>
      </c>
      <c r="I167" s="65"/>
      <c r="J167" s="67"/>
      <c r="K167" s="67"/>
      <c r="L167" s="67"/>
    </row>
    <row r="168" spans="1:12">
      <c r="A168" s="62"/>
      <c r="B168" s="63" t="s">
        <v>1679</v>
      </c>
      <c r="C168" s="18" t="s">
        <v>1574</v>
      </c>
      <c r="D168" s="18" t="s">
        <v>1575</v>
      </c>
      <c r="E168" s="18" t="s">
        <v>1576</v>
      </c>
      <c r="F168" s="18" t="s">
        <v>1577</v>
      </c>
      <c r="G168" s="18" t="s">
        <v>1573</v>
      </c>
      <c r="H168" s="18" t="s">
        <v>1578</v>
      </c>
      <c r="I168" s="65"/>
      <c r="J168" s="67"/>
      <c r="K168" s="67"/>
      <c r="L168" s="67"/>
    </row>
    <row r="169" spans="1:12">
      <c r="A169" s="62"/>
      <c r="B169" s="63" t="s">
        <v>1680</v>
      </c>
      <c r="C169" s="18" t="s">
        <v>1592</v>
      </c>
      <c r="D169" s="18" t="s">
        <v>1593</v>
      </c>
      <c r="E169" s="18" t="s">
        <v>1594</v>
      </c>
      <c r="F169" s="18" t="s">
        <v>1595</v>
      </c>
      <c r="G169" s="18" t="s">
        <v>1591</v>
      </c>
      <c r="H169" s="18" t="s">
        <v>1596</v>
      </c>
      <c r="I169" s="65"/>
      <c r="J169" s="67"/>
      <c r="K169" s="67"/>
      <c r="L169" s="67"/>
    </row>
    <row r="170" spans="1:12">
      <c r="A170" s="57" t="s">
        <v>1626</v>
      </c>
      <c r="B170" s="56"/>
      <c r="C170" s="18" t="s">
        <v>276</v>
      </c>
      <c r="D170" s="18" t="s">
        <v>277</v>
      </c>
      <c r="E170" s="18" t="s">
        <v>278</v>
      </c>
      <c r="F170" s="18" t="s">
        <v>279</v>
      </c>
      <c r="G170" s="18" t="s">
        <v>275</v>
      </c>
      <c r="H170" s="18" t="s">
        <v>280</v>
      </c>
      <c r="I170" s="88"/>
      <c r="J170" s="67"/>
      <c r="K170" s="67"/>
      <c r="L170" s="67"/>
    </row>
    <row r="171" spans="1:12">
      <c r="A171" s="57"/>
      <c r="B171" s="56"/>
      <c r="C171" s="95"/>
      <c r="D171" s="95"/>
      <c r="E171" s="95"/>
      <c r="F171" s="95"/>
      <c r="G171" s="95"/>
      <c r="H171" s="96"/>
      <c r="I171" s="65"/>
      <c r="J171" s="67"/>
      <c r="K171" s="67"/>
      <c r="L171" s="67"/>
    </row>
    <row r="172" spans="1:12">
      <c r="A172" s="67"/>
      <c r="B172" s="67"/>
      <c r="C172" s="67"/>
      <c r="D172" s="67"/>
      <c r="E172" s="67"/>
      <c r="F172" s="67"/>
      <c r="G172" s="67"/>
      <c r="H172" s="67"/>
      <c r="I172" s="97"/>
      <c r="J172" s="67"/>
      <c r="K172" s="67"/>
      <c r="L172" s="67"/>
    </row>
    <row r="173" spans="1:12">
      <c r="A173" s="98" t="s">
        <v>1683</v>
      </c>
      <c r="B173" s="67"/>
      <c r="C173" s="67"/>
      <c r="D173" s="67"/>
      <c r="E173" s="67"/>
      <c r="F173" s="67"/>
      <c r="G173" s="67"/>
      <c r="H173" s="67"/>
      <c r="I173" s="97"/>
      <c r="J173" s="67"/>
      <c r="K173" s="67"/>
      <c r="L173" s="67"/>
    </row>
  </sheetData>
  <mergeCells count="5">
    <mergeCell ref="B6:L6"/>
    <mergeCell ref="A8:H8"/>
    <mergeCell ref="A9:B9"/>
    <mergeCell ref="C9:G9"/>
    <mergeCell ref="H9:H10"/>
  </mergeCells>
  <hyperlinks>
    <hyperlink ref="C64" location="A124808672R" display="A124808672R" xr:uid="{3280839F-1D17-4A28-9801-D30CC44AFE8C}"/>
    <hyperlink ref="D64" location="A124806560K" display="A124806560K" xr:uid="{4814F8C4-F542-4E86-A412-D8074D55028C}"/>
    <hyperlink ref="E64" location="A124809728J" display="A124809728J" xr:uid="{ECCCB1DC-5867-41C5-8780-5A8D0EBEF811}"/>
    <hyperlink ref="F64" location="A124810784X" display="A124810784X" xr:uid="{8997D083-EBF7-4FCC-A667-9D1DB62F1333}"/>
    <hyperlink ref="G64" location="A124807616C" display="A124807616C" xr:uid="{5A574EB0-5A24-422F-9976-C8A1AF5F1113}"/>
    <hyperlink ref="H64" location="A124807617F" display="A124807617F" xr:uid="{09E8B955-7E1B-4E98-B098-89D4AA2D1DD5}"/>
    <hyperlink ref="C14" location="A124809424W" display="A124809424W" xr:uid="{63FB1D99-35F0-4B39-B041-71D18EA1199A}"/>
    <hyperlink ref="D14" location="A124807312T" display="A124807312T" xr:uid="{C3D4F14A-82F8-466B-B316-75282E9687E9}"/>
    <hyperlink ref="E14" location="A124810480L" display="A124810480L" xr:uid="{61B2C628-6F4C-4E4C-8616-59DA5EC17E11}"/>
    <hyperlink ref="F14" location="A124811536F" display="A124811536F" xr:uid="{79D19981-0622-4126-83BC-6AC320E5950B}"/>
    <hyperlink ref="G14" location="A124808368W" display="A124808368W" xr:uid="{02EBD561-BD27-47FD-BF12-3CE098DAB77F}"/>
    <hyperlink ref="H14" location="A124808369X" display="A124808369X" xr:uid="{A6183AAD-1ED8-48B0-87A6-14DD411DF3C0}"/>
    <hyperlink ref="C15" location="A124809152C" display="A124809152C" xr:uid="{ACBB5418-3635-40FF-BB18-2509CBF4FAFC}"/>
    <hyperlink ref="D15" location="A124807040X" display="A124807040X" xr:uid="{7644A284-03A7-46C2-8BCC-6969B14114DD}"/>
    <hyperlink ref="E15" location="A124810208A" display="A124810208A" xr:uid="{4F6926BE-A11C-4180-A023-7A45F155C796}"/>
    <hyperlink ref="F15" location="A124811264L" display="A124811264L" xr:uid="{EAA9E573-DE89-4B90-991E-98AF74893D42}"/>
    <hyperlink ref="G15" location="A124808096C" display="A124808096C" xr:uid="{47A827E3-FCC5-4AC2-B44B-AD2A292BD982}"/>
    <hyperlink ref="H15" location="A124808097F" display="A124808097F" xr:uid="{3396FEDF-EEA4-4279-AF65-FF17996AEEF0}"/>
    <hyperlink ref="C16" location="A124809432W" display="A124809432W" xr:uid="{04B3116E-9235-4C54-821A-FA199DB5081C}"/>
    <hyperlink ref="D16" location="A124807320T" display="A124807320T" xr:uid="{9E8C4C1B-D1D5-41CE-A8AB-C1B80CFDEEB5}"/>
    <hyperlink ref="E16" location="A124810488F" display="A124810488F" xr:uid="{F9F95387-A534-4361-A462-48ACD9475F59}"/>
    <hyperlink ref="F16" location="A124811544F" display="A124811544F" xr:uid="{A3B16746-D08A-42CC-8471-BEFD3CCD385F}"/>
    <hyperlink ref="G16" location="A124808376W" display="A124808376W" xr:uid="{073024FD-55F2-4F30-9702-91F091F86302}"/>
    <hyperlink ref="H16" location="A124808377X" display="A124808377X" xr:uid="{874EC242-1641-49B4-AC6D-8A97D1DAFF67}"/>
    <hyperlink ref="C17" location="A124809440W" display="A124809440W" xr:uid="{608D7295-3801-43FB-9ECD-F4ACA9BCE42C}"/>
    <hyperlink ref="D17" location="A124807328K" display="A124807328K" xr:uid="{ADFFED70-309B-4153-B61C-A14605FFF5E3}"/>
    <hyperlink ref="E17" location="A124810496F" display="A124810496F" xr:uid="{DB720D7B-99ED-487F-BDA2-D36C8F00969C}"/>
    <hyperlink ref="F17" location="A124811552F" display="A124811552F" xr:uid="{16521167-3C10-40CF-8978-38DA6D136AFF}"/>
    <hyperlink ref="G17" location="A124808384W" display="A124808384W" xr:uid="{A767CAA5-4C40-4D36-A515-45D108A70E86}"/>
    <hyperlink ref="H17" location="A124808385X" display="A124808385X" xr:uid="{63A663EE-DABC-493B-9A6E-B840774FF5A5}"/>
    <hyperlink ref="C18" location="A124809160C" display="A124809160C" xr:uid="{29AE5856-9A92-497A-95DC-11BE62848F93}"/>
    <hyperlink ref="D18" location="A124807048T" display="A124807048T" xr:uid="{1B98B64A-F595-4A58-8D18-43BA1C8E75E8}"/>
    <hyperlink ref="E18" location="A124810216A" display="A124810216A" xr:uid="{728BCBC1-A0C1-4D3B-A1BF-9126AE7A6770}"/>
    <hyperlink ref="F18" location="A124811272L" display="A124811272L" xr:uid="{6456184A-6D9B-465E-9A2D-3CB54BB22BC6}"/>
    <hyperlink ref="G18" location="A124808104T" display="A124808104T" xr:uid="{01518B94-26C8-4B86-8340-3AC0B02826CA}"/>
    <hyperlink ref="H18" location="A124808105V" display="A124808105V" xr:uid="{8DBA13C2-FF80-4D6F-8C96-5E0301A5057A}"/>
    <hyperlink ref="C19" location="A124809168W" display="A124809168W" xr:uid="{833613F0-2EF5-4909-9994-3E1556DD68AD}"/>
    <hyperlink ref="D19" location="A124807056T" display="A124807056T" xr:uid="{C7C0E7D2-3895-4D95-BBC9-456B84C767AB}"/>
    <hyperlink ref="E19" location="A124810224A" display="A124810224A" xr:uid="{F9D9925C-73F6-455C-A818-F0372F27ADFD}"/>
    <hyperlink ref="F19" location="A124811280L" display="A124811280L" xr:uid="{EFBE8D05-0A7A-49A3-BEF4-1B85D106A804}"/>
    <hyperlink ref="G19" location="A124808112T" display="A124808112T" xr:uid="{4F500618-1071-41A3-B6D0-AAA6DB35353E}"/>
    <hyperlink ref="H19" location="A124808113V" display="A124808113V" xr:uid="{9D5EA749-D103-4BF1-A1B1-BADB2A286663}"/>
    <hyperlink ref="C20" location="A124809312C" display="A124809312C" xr:uid="{36995299-8607-419D-A353-58E1C6CB2829}"/>
    <hyperlink ref="D20" location="A124807200X" display="A124807200X" xr:uid="{539CD874-2E52-4CC6-AED2-D1AB60CCC849}"/>
    <hyperlink ref="E20" location="A124810368L" display="A124810368L" xr:uid="{A1BA8D58-A7ED-4B60-8241-F7B763681A49}"/>
    <hyperlink ref="F20" location="A124811424L" display="A124811424L" xr:uid="{61B16AED-5849-45F7-9EE3-D92194E18609}"/>
    <hyperlink ref="G20" location="A124808256C" display="A124808256C" xr:uid="{5FDDAB59-3894-4F5E-BABD-E678C514898C}"/>
    <hyperlink ref="H20" location="A124808257F" display="A124808257F" xr:uid="{2BE52B76-58E5-4CE2-BCB2-FBEFE63FE67A}"/>
    <hyperlink ref="C21" location="A124809024K" display="A124809024K" xr:uid="{2E086207-BCC2-4335-83CC-DCF1AD8F565F}"/>
    <hyperlink ref="D21" location="A124806912C" display="A124806912C" xr:uid="{7E69CEB6-F0B9-44DF-8A3A-AFF31EB01E9C}"/>
    <hyperlink ref="E21" location="A124810080A" display="A124810080A" xr:uid="{65F710E7-DC0A-4CEC-B4E7-37A80009EECB}"/>
    <hyperlink ref="F21" location="A124811136V" display="A124811136V" xr:uid="{AE13253B-03A1-4657-A635-1FA709FEA3A3}"/>
    <hyperlink ref="G21" location="A124807968J" display="A124807968J" xr:uid="{7CDBCC3D-1AC8-46B2-809B-3FA48791643F}"/>
    <hyperlink ref="H21" location="A124807969K" display="A124807969K" xr:uid="{70DC8223-C7C8-4F37-AC0C-CE2E0DB07D1D}"/>
    <hyperlink ref="C23" location="A124809448R" display="A124809448R" xr:uid="{5D437725-E8AB-4494-8240-361146FCF046}"/>
    <hyperlink ref="D23" location="A124807336K" display="A124807336K" xr:uid="{D9D1D205-D442-4FFB-A3DA-35379AE18203}"/>
    <hyperlink ref="E23" location="A124810504V" display="A124810504V" xr:uid="{1298D69D-176A-472A-A848-D6D734C49BDD}"/>
    <hyperlink ref="F23" location="A124811560F" display="A124811560F" xr:uid="{601F2FD3-DE5E-4090-810F-DD3A2B91FC5F}"/>
    <hyperlink ref="G23" location="A124808392W" display="A124808392W" xr:uid="{99059FA7-3385-4A35-A71A-4E2D9F761926}"/>
    <hyperlink ref="H23" location="A124808393X" display="A124808393X" xr:uid="{3397BED3-C889-4C2E-AEC7-55EFE212C67B}"/>
    <hyperlink ref="C24" location="A124809320C" display="A124809320C" xr:uid="{714AD988-02D9-4BC6-AC42-CC7BF9E490D9}"/>
    <hyperlink ref="D24" location="A124807208T" display="A124807208T" xr:uid="{839DABED-0FBD-4A88-97B7-DC85B77B3209}"/>
    <hyperlink ref="E24" location="A124810376L" display="A124810376L" xr:uid="{DE641A15-8DB8-40AD-B604-48EB4405B32C}"/>
    <hyperlink ref="F24" location="A124811432L" display="A124811432L" xr:uid="{5B8723FA-C360-4769-8DD6-51160E611663}"/>
    <hyperlink ref="G24" location="A124808264C" display="A124808264C" xr:uid="{76788C9D-BE2F-4A1A-BE2A-160F3F70A774}"/>
    <hyperlink ref="H24" location="A124808265F" display="A124808265F" xr:uid="{5B2A7774-7F95-460F-B272-CB022831C24B}"/>
    <hyperlink ref="C25" location="A124809536R" display="A124809536R" xr:uid="{EFDBD7DA-D7A6-4953-802E-D7791268B3B0}"/>
    <hyperlink ref="D25" location="A124807424K" display="A124807424K" xr:uid="{F213A1B2-534F-479C-ACDD-4DE107B68343}"/>
    <hyperlink ref="E25" location="A124810592F" display="A124810592F" xr:uid="{993A934B-8920-4FA7-9DCC-7A52651C141E}"/>
    <hyperlink ref="F25" location="A124811648X" display="A124811648X" xr:uid="{1C6EBC49-7618-490F-BBD4-D3CC95CCF6F0}"/>
    <hyperlink ref="G25" location="A124808480W" display="A124808480W" xr:uid="{9AD1ACF3-B3C5-45F0-B58F-C6EA1F96ADDA}"/>
    <hyperlink ref="H25" location="A124808481X" display="A124808481X" xr:uid="{0DBF035C-D56A-4A5C-A5EF-0F04F1D90323}"/>
    <hyperlink ref="C26" location="A124809032K" display="A124809032K" xr:uid="{2057A25C-8223-4471-9E22-5B2FD64C54E1}"/>
    <hyperlink ref="D26" location="A124806920C" display="A124806920C" xr:uid="{32283118-D8FC-436B-84C3-0656A015CC50}"/>
    <hyperlink ref="E26" location="A124810088V" display="A124810088V" xr:uid="{3696F096-D7DD-4650-984A-76DC728F3F93}"/>
    <hyperlink ref="F26" location="A124811144V" display="A124811144V" xr:uid="{FE6AC05D-6766-46BA-8838-401BEDB1341D}"/>
    <hyperlink ref="G26" location="A124807976J" display="A124807976J" xr:uid="{7618775B-2631-4E64-AFDC-31C9C8270FC3}"/>
    <hyperlink ref="H26" location="A124807977K" display="A124807977K" xr:uid="{3045D68E-4BAB-4B45-BCF9-600346884953}"/>
    <hyperlink ref="C27" location="A124808632W" display="A124808632W" xr:uid="{495B5240-3C1D-428C-A831-8D70B0FAC30E}"/>
    <hyperlink ref="D27" location="A124806520T" display="A124806520T" xr:uid="{C52BC144-6C49-4930-A1E5-44288CEB63DB}"/>
    <hyperlink ref="E27" location="A124809688A" display="A124809688A" xr:uid="{27D0771A-2BFD-453C-9A34-583AD8F871A2}"/>
    <hyperlink ref="F27" location="A124810744F" display="A124810744F" xr:uid="{BFB22C71-B27D-485E-9EC3-78689EDD296D}"/>
    <hyperlink ref="G27" location="A124807576W" display="A124807576W" xr:uid="{5704F0FD-BD45-40BB-AD40-7610E6702F20}"/>
    <hyperlink ref="H27" location="A124807577X" display="A124807577X" xr:uid="{1ABB550F-D960-4240-A5F5-7B31BCACFAD6}"/>
    <hyperlink ref="C28" location="A124808776J" display="A124808776J" xr:uid="{AD05F204-990A-43B5-8B8D-B20044D57E4D}"/>
    <hyperlink ref="D28" location="A124806664C" display="A124806664C" xr:uid="{C2306AC8-7740-46C1-9E22-2C2CA0CD99C0}"/>
    <hyperlink ref="E28" location="A124809832J" display="A124809832J" xr:uid="{FCD3AD27-7FA3-4926-A4F2-7A89047DC922}"/>
    <hyperlink ref="F28" location="A124810888T" display="A124810888T" xr:uid="{9F1597EF-1ED8-4F03-AE0E-047673D19D1D}"/>
    <hyperlink ref="G28" location="A124807720C" display="A124807720C" xr:uid="{870743B2-B49D-4926-A218-CC758FCA4941}"/>
    <hyperlink ref="H28" location="A124807721F" display="A124807721F" xr:uid="{B3F6DD45-0802-4458-8FC2-7209211E34C6}"/>
    <hyperlink ref="C30" location="A124809176W" display="A124809176W" xr:uid="{39042E28-9511-4027-A41B-97B6CBC64B5A}"/>
    <hyperlink ref="D30" location="A124807064T" display="A124807064T" xr:uid="{43F8A1C9-81B7-4DE1-ADB9-8AA2A454BD4B}"/>
    <hyperlink ref="E30" location="A124810232A" display="A124810232A" xr:uid="{2AAEE66F-E087-482D-BD11-0D82E79BF74B}"/>
    <hyperlink ref="F30" location="A124811288F" display="A124811288F" xr:uid="{8947CBC1-4019-4531-A2EF-E229DADB32DD}"/>
    <hyperlink ref="G30" location="A124808120T" display="A124808120T" xr:uid="{6860C52F-10DC-4AE3-BFD5-82BCA17C5EDD}"/>
    <hyperlink ref="H30" location="A124808121V" display="A124808121V" xr:uid="{7D22CEB9-1D80-4F78-AEF3-AAE647F81672}"/>
    <hyperlink ref="C31" location="A124808784J" display="A124808784J" xr:uid="{F5E2F494-26F1-4166-8EB3-F0D37B414FC3}"/>
    <hyperlink ref="D31" location="A124806672C" display="A124806672C" xr:uid="{AA3401C6-5308-46CE-9ADD-02C53425970E}"/>
    <hyperlink ref="E31" location="A124809840J" display="A124809840J" xr:uid="{6279F9CC-2C1D-427A-B60E-9F8C5DEA7EF5}"/>
    <hyperlink ref="F31" location="A124810896T" display="A124810896T" xr:uid="{C44A386E-649B-428D-9E41-B41EADA88BE9}"/>
    <hyperlink ref="G31" location="A124807728W" display="A124807728W" xr:uid="{94BBC89F-58B5-4927-94D9-A058ED7015C6}"/>
    <hyperlink ref="H31" location="A124807729X" display="A124807729X" xr:uid="{3E03CE2A-FEB5-4E27-BC36-AEDDAB78F345}"/>
    <hyperlink ref="C32" location="A124809184W" display="A124809184W" xr:uid="{1A94C02C-ADFC-4DC9-B5B2-A527858E4CA5}"/>
    <hyperlink ref="D32" location="A124807072T" display="A124807072T" xr:uid="{17A4E2C6-CF6A-47B5-950A-4CB1E5C3126F}"/>
    <hyperlink ref="E32" location="A124810240A" display="A124810240A" xr:uid="{E38C87C5-669C-41C5-8AC5-E129F2D661D7}"/>
    <hyperlink ref="F32" location="A124811296F" display="A124811296F" xr:uid="{795524D6-D291-4001-BC28-FD9EE170D248}"/>
    <hyperlink ref="G32" location="A124808128K" display="A124808128K" xr:uid="{2772650C-0A67-4F12-A3C1-49F291DA1984}"/>
    <hyperlink ref="H32" location="A124808129L" display="A124808129L" xr:uid="{18B6C4BE-520D-48BF-88F1-053F12E581D4}"/>
    <hyperlink ref="C33" location="A124809192W" display="A124809192W" xr:uid="{770D5E2A-ACF8-4484-BE29-5EFECEF6DB9C}"/>
    <hyperlink ref="D33" location="A124807080T" display="A124807080T" xr:uid="{7ACC398A-30B9-44DE-9C25-F98AC7E9DF92}"/>
    <hyperlink ref="E33" location="A124810248V" display="A124810248V" xr:uid="{CC105CE5-4588-4E3E-AF81-C065A3A4B0B7}"/>
    <hyperlink ref="F33" location="A124811304V" display="A124811304V" xr:uid="{969339D6-B649-410D-8FBF-50911969CEB1}"/>
    <hyperlink ref="G33" location="A124808136K" display="A124808136K" xr:uid="{17E5C1C5-E4B2-48E2-A52B-A1E8C6D5E3C3}"/>
    <hyperlink ref="H33" location="A124808137L" display="A124808137L" xr:uid="{94F3B82C-99F0-4CD2-9F44-4D1902748A37}"/>
    <hyperlink ref="C34" location="A124809544R" display="A124809544R" xr:uid="{331297B7-CF79-41EB-9274-2EB871238C87}"/>
    <hyperlink ref="D34" location="A124807432K" display="A124807432K" xr:uid="{F34FBDAA-08CA-40D4-8D0C-1D1E4DE41590}"/>
    <hyperlink ref="E34" location="A124810600V" display="A124810600V" xr:uid="{94ECB4E5-25E3-4101-AD4F-E821B77ED6BC}"/>
    <hyperlink ref="F34" location="A124811656X" display="A124811656X" xr:uid="{B4C07812-59A1-48BC-9DE2-F11C76677445}"/>
    <hyperlink ref="G34" location="A124808488R" display="A124808488R" xr:uid="{41FA01F0-6177-498B-8E26-84E733BF258B}"/>
    <hyperlink ref="H34" location="A124808489T" display="A124808489T" xr:uid="{262385B3-7C60-4DEF-895C-4814C3254A96}"/>
    <hyperlink ref="C35" location="A124808640W" display="A124808640W" xr:uid="{70E2748A-E65E-46C2-84B0-2C91F23BA484}"/>
    <hyperlink ref="D35" location="A124806528K" display="A124806528K" xr:uid="{42DB62E4-B2A6-4443-8A0B-B52121D2E87A}"/>
    <hyperlink ref="E35" location="A124809696A" display="A124809696A" xr:uid="{5A4E350F-8371-440A-95A0-763C0E972309}"/>
    <hyperlink ref="F35" location="A124810752F" display="A124810752F" xr:uid="{461CDBFC-D866-40A6-A6CD-2C89095F4909}"/>
    <hyperlink ref="G35" location="A124807584W" display="A124807584W" xr:uid="{1ABAEEEA-0F55-486F-8944-AFBFF001B03D}"/>
    <hyperlink ref="H35" location="A124807585X" display="A124807585X" xr:uid="{B144DF82-4ED3-4680-BF43-1689A2307F97}"/>
    <hyperlink ref="C36" location="A124809456R" display="A124809456R" xr:uid="{BE7E81B9-0417-4B51-BA11-3D76FC036F23}"/>
    <hyperlink ref="D36" location="A124807344K" display="A124807344K" xr:uid="{0E6591FA-90AC-4811-93DC-E73D6C53994D}"/>
    <hyperlink ref="E36" location="A124810512V" display="A124810512V" xr:uid="{797BC196-5B59-4C4B-829D-64F3E92B78B1}"/>
    <hyperlink ref="F36" location="A124811568X" display="A124811568X" xr:uid="{01E78EFB-700F-405E-B62D-1CD929BEDF6E}"/>
    <hyperlink ref="G36" location="A124808400K" display="A124808400K" xr:uid="{6F58AA72-CF0B-447F-8AF0-450F4DEC0456}"/>
    <hyperlink ref="H36" location="A124808401L" display="A124808401L" xr:uid="{26D357AA-C3C9-4796-96CD-DB23E79F9C96}"/>
    <hyperlink ref="C37" location="A124809464R" display="A124809464R" xr:uid="{77CBAA7B-8BFE-47EF-900C-123929376ACC}"/>
    <hyperlink ref="D37" location="A124807352K" display="A124807352K" xr:uid="{BF6F5612-9236-430F-A52A-D42CD04BD103}"/>
    <hyperlink ref="E37" location="A124810520V" display="A124810520V" xr:uid="{B17DA0B8-DBC1-46F0-B416-CDE8E621E29E}"/>
    <hyperlink ref="F37" location="A124811576X" display="A124811576X" xr:uid="{C48C1D14-106D-4567-AFC7-FA62CFB81366}"/>
    <hyperlink ref="G37" location="A124808408C" display="A124808408C" xr:uid="{C9FB9467-FCF3-404F-BF1D-E4D5B70D470D}"/>
    <hyperlink ref="H37" location="A124808409F" display="A124808409F" xr:uid="{5BAEC6D9-C4F0-4554-8740-6785F749E791}"/>
    <hyperlink ref="C38" location="A124808648R" display="A124808648R" xr:uid="{4EE88F90-9F9D-4063-B204-1F0D712ACB7E}"/>
    <hyperlink ref="D38" location="A124806536K" display="A124806536K" xr:uid="{DC56AAD9-FFA4-426E-AF2D-A498A18DD1EA}"/>
    <hyperlink ref="E38" location="A124809704R" display="A124809704R" xr:uid="{4ACEAC3A-DB7E-43BB-870B-8CF47D3A8E38}"/>
    <hyperlink ref="F38" location="A124810760F" display="A124810760F" xr:uid="{7C8F4008-384E-4398-AF66-BC7432579A45}"/>
    <hyperlink ref="G38" location="A124807592W" display="A124807592W" xr:uid="{29ED1FF3-C307-45C5-B97A-76B6E100F5CE}"/>
    <hyperlink ref="H38" location="A124807593X" display="A124807593X" xr:uid="{70F829D5-5391-493E-9D31-453193D65D95}"/>
    <hyperlink ref="C39" location="A124809040K" display="A124809040K" xr:uid="{997000C9-354C-4D4E-9384-9BE8B45CFF55}"/>
    <hyperlink ref="D39" location="A124806928W" display="A124806928W" xr:uid="{8BECDF65-7BE6-4F7E-95DF-9FF0535F1C2C}"/>
    <hyperlink ref="E39" location="A124810096V" display="A124810096V" xr:uid="{A0B0D728-9CA5-4192-83CC-97F40EE4D57D}"/>
    <hyperlink ref="F39" location="A124811152V" display="A124811152V" xr:uid="{89901FE5-0697-4D6A-8C0A-F407649B1CE3}"/>
    <hyperlink ref="G39" location="A124807984J" display="A124807984J" xr:uid="{F997772B-6BFA-49FE-8519-84C528884779}"/>
    <hyperlink ref="H39" location="A124807985K" display="A124807985K" xr:uid="{EDC89470-A025-4D39-8BCE-0098FABD3CAA}"/>
    <hyperlink ref="C40" location="A124809200K" display="A124809200K" xr:uid="{FA508347-40F2-4349-BB11-B576CC05E18C}"/>
    <hyperlink ref="D40" location="A124807088K" display="A124807088K" xr:uid="{129C45E4-1ED8-4224-93E5-45F16FF56588}"/>
    <hyperlink ref="E40" location="A124810256V" display="A124810256V" xr:uid="{0B87B4FA-76B1-49F3-B259-44E7A6B0E78D}"/>
    <hyperlink ref="F40" location="A124811312V" display="A124811312V" xr:uid="{BD8351AB-FB7B-4068-BD89-3889ED9815ED}"/>
    <hyperlink ref="G40" location="A124808144K" display="A124808144K" xr:uid="{DE373072-5120-43DD-925E-3E59F30F4D3A}"/>
    <hyperlink ref="H40" location="A124808145L" display="A124808145L" xr:uid="{20F4A4B9-F866-4C40-854B-74996899D95D}"/>
    <hyperlink ref="C41" location="A124809552R" display="A124809552R" xr:uid="{0A88B392-E374-479D-811D-3D1B0800A5F3}"/>
    <hyperlink ref="D41" location="A124807440K" display="A124807440K" xr:uid="{27016FC9-96C0-44E0-B6C0-B51C777EE42F}"/>
    <hyperlink ref="E41" location="A124810608L" display="A124810608L" xr:uid="{ADB5551D-BC70-4AEC-9899-1D195F83714B}"/>
    <hyperlink ref="F41" location="A124811664X" display="A124811664X" xr:uid="{3F45FA83-3038-40C1-9D2C-009982C9B226}"/>
    <hyperlink ref="G41" location="A124808496R" display="A124808496R" xr:uid="{378194F7-5218-413D-8E35-43CB24419F1A}"/>
    <hyperlink ref="H41" location="A124808497T" display="A124808497T" xr:uid="{AFF9AECB-EF51-4FFE-960A-A331CD241F36}"/>
    <hyperlink ref="C43" location="A124808656R" display="A124808656R" xr:uid="{E9B5CA2E-FAFB-4B15-82F1-8ECCDC03D9E4}"/>
    <hyperlink ref="D43" location="A124806544K" display="A124806544K" xr:uid="{CFFF40B4-7D3A-41F5-B99E-E5648AC5F8E4}"/>
    <hyperlink ref="E43" location="A124809712R" display="A124809712R" xr:uid="{A71DCA25-A0DD-4B1D-8EBA-ABA90AF2F779}"/>
    <hyperlink ref="F43" location="A124810768X" display="A124810768X" xr:uid="{D70DECCB-5C87-484A-BE20-C9800C39D1E7}"/>
    <hyperlink ref="G43" location="A124807600K" display="A124807600K" xr:uid="{03573001-BD13-4259-BE30-8DA9A3EE8B05}"/>
    <hyperlink ref="H43" location="A124807601L" display="A124807601L" xr:uid="{2674B81F-10B7-470E-BB85-412DC6E13C7D}"/>
    <hyperlink ref="C44" location="A124809328W" display="A124809328W" xr:uid="{F811BC91-B11C-46EE-8B69-DE655288574C}"/>
    <hyperlink ref="D44" location="A124807216T" display="A124807216T" xr:uid="{4DB2BEA8-07ED-4F62-833E-62AA58182332}"/>
    <hyperlink ref="E44" location="A124810384L" display="A124810384L" xr:uid="{77127A6B-C9AC-41FB-953E-18278F328A6F}"/>
    <hyperlink ref="F44" location="A124811440L" display="A124811440L" xr:uid="{A01E7E57-FB43-403B-A6DF-CDB6191FE527}"/>
    <hyperlink ref="G44" location="A124808272C" display="A124808272C" xr:uid="{CE91C5DB-BC55-4758-AA69-3707E1955BFD}"/>
    <hyperlink ref="H44" location="A124808273F" display="A124808273F" xr:uid="{A18D2F82-D8FC-4983-9BEC-DEE9ADDC3FF5}"/>
    <hyperlink ref="C45" location="A124809336W" display="A124809336W" xr:uid="{75CA0C72-3246-4771-BE27-D97203EAA644}"/>
    <hyperlink ref="D45" location="A124807224T" display="A124807224T" xr:uid="{991CF9D8-BA17-4EDB-BF53-55B0D089ADE7}"/>
    <hyperlink ref="E45" location="A124810392L" display="A124810392L" xr:uid="{ABEC1F09-4A85-4EE2-AD5D-F632920FD5A2}"/>
    <hyperlink ref="F45" location="A124811448F" display="A124811448F" xr:uid="{A14A2926-EDEC-401E-987C-237109816482}"/>
    <hyperlink ref="G45" location="A124808280C" display="A124808280C" xr:uid="{736ECAE9-6545-4DA7-8AC7-238FE6B166AB}"/>
    <hyperlink ref="H45" location="A124808281F" display="A124808281F" xr:uid="{4EB07D3F-5966-4A20-BC3B-E417AF32B658}"/>
    <hyperlink ref="C46" location="A124808888A" display="A124808888A" xr:uid="{8B374351-6FCD-4D16-B4EE-FD901771E920}"/>
    <hyperlink ref="D46" location="A124806776W" display="A124806776W" xr:uid="{C999C47C-149B-4A74-BE73-FEDFFFDF2649}"/>
    <hyperlink ref="E46" location="A124809944A" display="A124809944A" xr:uid="{9D1C9B8F-BC26-404B-8AA5-67120F85BE14}"/>
    <hyperlink ref="F46" location="A124811000J" display="A124811000J" xr:uid="{B33C7E22-9A12-4B3B-B600-1A2354DBD256}"/>
    <hyperlink ref="G46" location="A124807832W" display="A124807832W" xr:uid="{96C0A2BB-5DCC-429E-BF7E-C21CF55E7F2B}"/>
    <hyperlink ref="H46" location="A124807833X" display="A124807833X" xr:uid="{E4E83DF0-1ECC-473B-AB60-020E977A9E9E}"/>
    <hyperlink ref="C48" location="A124808664R" display="A124808664R" xr:uid="{ABBBF09F-1EC3-420D-B217-35B649D74EBB}"/>
    <hyperlink ref="D48" location="A124806552K" display="A124806552K" xr:uid="{C1E8A2FE-DB47-4B2E-9001-95513F257103}"/>
    <hyperlink ref="E48" location="A124809720R" display="A124809720R" xr:uid="{A3765CCC-3EBB-4B06-9B50-BC55FC7BA44F}"/>
    <hyperlink ref="F48" location="A124810776X" display="A124810776X" xr:uid="{ADA8B98E-0CC6-419E-B911-787EB6C38B10}"/>
    <hyperlink ref="G48" location="A124807608C" display="A124807608C" xr:uid="{FF4EA0A1-EF84-4250-A513-7D29265370D5}"/>
    <hyperlink ref="H48" location="A124807609F" display="A124807609F" xr:uid="{15A30C15-3E2C-40E6-9C3F-D53466B5CBC8}"/>
    <hyperlink ref="C51" location="A124808792J" display="A124808792J" xr:uid="{F7EA39A4-87E5-47F6-B05D-3AD8EA81E889}"/>
    <hyperlink ref="D51" location="A124806680C" display="A124806680C" xr:uid="{302793AC-BB60-4F67-AAB8-E5930A276AC1}"/>
    <hyperlink ref="E51" location="A124809848A" display="A124809848A" xr:uid="{0AB2907C-6AE6-4756-99D8-7B3F09AEAEEE}"/>
    <hyperlink ref="F51" location="A124810904F" display="A124810904F" xr:uid="{FC3BBECF-D70F-494C-8E99-F26BE27B29F9}"/>
    <hyperlink ref="G51" location="A124807736W" display="A124807736W" xr:uid="{00B1F357-42DD-4CD0-9BC1-0ABE9810718E}"/>
    <hyperlink ref="H51" location="A124807737X" display="A124807737X" xr:uid="{2296094F-29B6-4E61-8ECC-88154636B7D2}"/>
    <hyperlink ref="C52" location="A124809056C" display="A124809056C" xr:uid="{5D360153-93A5-4280-B8F1-9A792AB2DF44}"/>
    <hyperlink ref="D52" location="A124806944W" display="A124806944W" xr:uid="{45001B66-EE43-4CE2-A27B-3AE84505DF35}"/>
    <hyperlink ref="E52" location="A124810112J" display="A124810112J" xr:uid="{B8365B54-5218-4799-B631-8D0B50BA8174}"/>
    <hyperlink ref="F52" location="A124811168L" display="A124811168L" xr:uid="{500D3FCE-8AA4-4FC8-84AC-3E7066E2F4C9}"/>
    <hyperlink ref="G52" location="A124808000X" display="A124808000X" xr:uid="{E3DB508C-FC9B-40A0-B624-2BB2FD1BEA5D}"/>
    <hyperlink ref="H52" location="A124808001A" display="A124808001A" xr:uid="{FB0D4BD9-4BBC-4FB2-96E5-3974C070A9E7}"/>
    <hyperlink ref="C49" location="A124809048C" display="A124809048C" xr:uid="{94097159-637F-4EFF-B1EE-606DA3A7B5D0}"/>
    <hyperlink ref="D49" location="A124806936W" display="A124806936W" xr:uid="{C825E7AD-4690-463A-9196-5CF373F84CFD}"/>
    <hyperlink ref="E49" location="A124810104J" display="A124810104J" xr:uid="{B9502173-1C0F-4A4C-A61E-2546572227D1}"/>
    <hyperlink ref="F49" location="A124811160V" display="A124811160V" xr:uid="{B61CCB53-FB70-47D3-96D7-07B66450DDB2}"/>
    <hyperlink ref="G49" location="A124807992J" display="A124807992J" xr:uid="{A7CF03D1-6081-4E20-98A7-D56ED8B02319}"/>
    <hyperlink ref="H49" location="A124807993K" display="A124807993K" xr:uid="{E8B6EF09-CCD8-42B8-8A2E-077DDB2E9981}"/>
    <hyperlink ref="C53" location="A124808896A" display="A124808896A" xr:uid="{5ACE3C33-9347-4E23-9C34-5E020831B744}"/>
    <hyperlink ref="D53" location="A124806784W" display="A124806784W" xr:uid="{3CAAD7EE-1BB9-453A-B11B-1B428008328B}"/>
    <hyperlink ref="E53" location="A124809952A" display="A124809952A" xr:uid="{8EE41C6D-34D2-49BC-B8C6-F0C393938695}"/>
    <hyperlink ref="F53" location="A124811008A" display="A124811008A" xr:uid="{724C6C6F-BF72-4174-91BB-2C4FE9365379}"/>
    <hyperlink ref="G53" location="A124807840W" display="A124807840W" xr:uid="{DDB7A9A1-76AE-4DA6-9354-F825596B7D51}"/>
    <hyperlink ref="H53" location="A124807841X" display="A124807841X" xr:uid="{4F8E228D-DC06-4BBF-9870-719C5F4170F6}"/>
    <hyperlink ref="C54" location="A124809064C" display="A124809064C" xr:uid="{6AB2691E-C20E-4023-8B86-0D42D67D2EE5}"/>
    <hyperlink ref="D54" location="A124806952W" display="A124806952W" xr:uid="{11D3E33C-4D9F-4374-969D-AAB1AEE0F9A2}"/>
    <hyperlink ref="E54" location="A124810120J" display="A124810120J" xr:uid="{924A7056-95E9-431F-8282-7FFD51E21A18}"/>
    <hyperlink ref="F54" location="A124811176L" display="A124811176L" xr:uid="{588866AD-6E25-4C17-9420-28B115059B7F}"/>
    <hyperlink ref="G54" location="A124808008T" display="A124808008T" xr:uid="{1CE9119E-68DA-48B6-93B5-C6A1DA16F40C}"/>
    <hyperlink ref="H54" location="A124808009V" display="A124808009V" xr:uid="{8F746D93-3852-4108-9195-CABBB7881126}"/>
    <hyperlink ref="C56" location="A124809208C" display="A124809208C" xr:uid="{1C2E06FD-671F-422C-AECF-BC23D9E5FF5A}"/>
    <hyperlink ref="D56" location="A124807096K" display="A124807096K" xr:uid="{263EAA1F-C3EF-4D4F-BF47-4AC604B4BB04}"/>
    <hyperlink ref="E56" location="A124810264V" display="A124810264V" xr:uid="{9669D6D3-6F18-4215-B790-99716835B90E}"/>
    <hyperlink ref="F56" location="A124811320V" display="A124811320V" xr:uid="{F99530B6-61F4-4DE8-BF3B-633D1B5C1B66}"/>
    <hyperlink ref="G56" location="A124808152K" display="A124808152K" xr:uid="{CFA8F3DA-23ED-4581-A654-68A0E0C0A1C6}"/>
    <hyperlink ref="H56" location="A124808153L" display="A124808153L" xr:uid="{F84F211E-7B52-4D0A-BE58-49605C6BF187}"/>
    <hyperlink ref="C57" location="A124809072C" display="A124809072C" xr:uid="{86541F68-73E3-420F-A6BA-0E7583750C9E}"/>
    <hyperlink ref="D57" location="A124806960W" display="A124806960W" xr:uid="{B9890C0A-3AB0-4735-901A-17D186EABBBD}"/>
    <hyperlink ref="E57" location="A124810128A" display="A124810128A" xr:uid="{05B9D6F2-F7B6-465D-BC8A-A9EF8DBF5C7F}"/>
    <hyperlink ref="F57" location="A124811184L" display="A124811184L" xr:uid="{6DBBF72A-7BC0-472A-83CF-9B1944A5B83C}"/>
    <hyperlink ref="G57" location="A124808016T" display="A124808016T" xr:uid="{FFA7C4EA-7967-44B3-AB47-1E4171973B9C}"/>
    <hyperlink ref="H57" location="A124808017V" display="A124808017V" xr:uid="{4C4FC1CB-91FC-4DDA-B097-878851634336}"/>
    <hyperlink ref="C58" location="A124808904R" display="A124808904R" xr:uid="{6CDC73F4-1AA2-4CD9-B4CE-9782545D93CF}"/>
    <hyperlink ref="D58" location="A124806792W" display="A124806792W" xr:uid="{A5446A55-6C29-4DFA-8212-917F82636C61}"/>
    <hyperlink ref="E58" location="A124809960A" display="A124809960A" xr:uid="{AAE8ED6E-BD73-4A25-925E-1386835DF08A}"/>
    <hyperlink ref="F58" location="A124811016A" display="A124811016A" xr:uid="{6971397C-B6E2-40EA-A730-5E84A040DB8A}"/>
    <hyperlink ref="G58" location="A124807848R" display="A124807848R" xr:uid="{3C2A206E-446B-4C9B-A00A-4B56715F3FB9}"/>
    <hyperlink ref="H58" location="A124807849T" display="A124807849T" xr:uid="{B0C921D1-AE89-4E30-B896-419830121B25}"/>
    <hyperlink ref="C59" location="A124809344W" display="A124809344W" xr:uid="{210EEA39-80D3-4997-9083-FFC61E302597}"/>
    <hyperlink ref="D59" location="A124807232T" display="A124807232T" xr:uid="{D4030DFF-04E5-4D28-9093-A0856F9E83B4}"/>
    <hyperlink ref="E59" location="A124810400A" display="A124810400A" xr:uid="{1CD4C8F0-6C7F-4A91-8C37-C5D5395FCDE9}"/>
    <hyperlink ref="F59" location="A124811456F" display="A124811456F" xr:uid="{B598F72D-F369-4CA7-8044-6CCE3F90FE5C}"/>
    <hyperlink ref="G59" location="A124808288W" display="A124808288W" xr:uid="{63E51F69-D6A7-44B8-A746-2114A301F17D}"/>
    <hyperlink ref="H59" location="A124808289X" display="A124808289X" xr:uid="{9B0EA1B2-BEAD-4765-9E90-8AA8B608AB44}"/>
    <hyperlink ref="C61" location="A124809216C" display="A124809216C" xr:uid="{BFF2BFC8-6DC4-488C-9FD2-89487F7F775D}"/>
    <hyperlink ref="D61" location="A124807104X" display="A124807104X" xr:uid="{4231A2B4-CD7F-4B53-8788-57A228B44E3D}"/>
    <hyperlink ref="E61" location="A124810272V" display="A124810272V" xr:uid="{FAC94484-E12D-4E3A-A0D7-1735DB365441}"/>
    <hyperlink ref="F61" location="A124811328L" display="A124811328L" xr:uid="{0DBEEE2F-DC90-4104-B656-5BAB728D58C7}"/>
    <hyperlink ref="G61" location="A124808160K" display="A124808160K" xr:uid="{0EF76A3E-CB96-4BFA-BDCA-3D8E43E003CC}"/>
    <hyperlink ref="H61" location="A124808161L" display="A124808161L" xr:uid="{39FA9817-E8D9-40BF-9D8F-29BAE57708EB}"/>
    <hyperlink ref="C62" location="A124809224C" display="A124809224C" xr:uid="{0347CB8D-ABB4-4C58-9ECD-037CE59C724C}"/>
    <hyperlink ref="D62" location="A124807112X" display="A124807112X" xr:uid="{2B53CF0A-256A-4F67-A79E-CF07FB8494F5}"/>
    <hyperlink ref="E62" location="A124810280V" display="A124810280V" xr:uid="{0B16BDB5-A33C-4A22-9780-4BC695086AF7}"/>
    <hyperlink ref="F62" location="A124811336L" display="A124811336L" xr:uid="{223008D7-2027-447D-8A6E-ED5C12D2A9E7}"/>
    <hyperlink ref="G62" location="A124808168C" display="A124808168C" xr:uid="{2D50973C-1718-4BAD-8C39-4E13B6815357}"/>
    <hyperlink ref="H62" location="A124808169F" display="A124808169F" xr:uid="{49A0197B-52ED-48FB-940E-684ADA4C8233}"/>
    <hyperlink ref="C63" location="A124809560R" display="A124809560R" xr:uid="{1C8AC107-6523-4C3B-A6CD-1AB8DCEBE0C9}"/>
    <hyperlink ref="D63" location="A124807448C" display="A124807448C" xr:uid="{0485F38D-7372-44E0-9CB3-2B61E01E7FBB}"/>
    <hyperlink ref="E63" location="A124810616L" display="A124810616L" xr:uid="{4AF0649C-A4F8-469E-ABD4-604524F17CEE}"/>
    <hyperlink ref="F63" location="A124811672X" display="A124811672X" xr:uid="{7CA63BFF-995D-46DF-8069-9BEB1EF5DEC2}"/>
    <hyperlink ref="G63" location="A124808504C" display="A124808504C" xr:uid="{E2F83EEA-B969-424F-9423-740AE203A188}"/>
    <hyperlink ref="H63" location="A124808505F" display="A124808505F" xr:uid="{E5183A90-D3FD-4DFB-A553-0A734373F74A}"/>
    <hyperlink ref="C117" location="A124809376R" display="A124809376R" xr:uid="{B7EC6684-5A35-404B-A36F-77A10EF1507F}"/>
    <hyperlink ref="D117" location="A124807264K" display="A124807264K" xr:uid="{C9353D40-CBDE-46AE-AEF9-F745AF600E60}"/>
    <hyperlink ref="E117" location="A124810432V" display="A124810432V" xr:uid="{B680B521-218D-4854-8DF4-DA1BCC54FFD7}"/>
    <hyperlink ref="F117" location="A124811488X" display="A124811488X" xr:uid="{1FB05C01-56E0-4AA5-B886-CDBFBCEEF0D1}"/>
    <hyperlink ref="G117" location="A124808320K" display="A124808320K" xr:uid="{EF95FF4C-15A3-48F7-8A53-093DDE57074A}"/>
    <hyperlink ref="H117" location="A124808321L" display="A124808321L" xr:uid="{C9B1A1A9-FBAF-463C-971B-BF7F84976DE7}"/>
    <hyperlink ref="C67" location="A124809080C" display="A124809080C" xr:uid="{CEC784F7-9DC9-4F71-9D11-225BDE581798}"/>
    <hyperlink ref="D67" location="A124806968R" display="A124806968R" xr:uid="{32A87802-F8CE-49F7-A386-95F1FD2B597F}"/>
    <hyperlink ref="E67" location="A124810136A" display="A124810136A" xr:uid="{81D1E2E8-B6E0-41E0-BFBE-540E8BB1F093}"/>
    <hyperlink ref="F67" location="A124811192L" display="A124811192L" xr:uid="{FFA13582-E7E0-4AED-9397-467168D2A98C}"/>
    <hyperlink ref="G67" location="A124808024T" display="A124808024T" xr:uid="{130F2A92-0BCE-43C1-A618-74AF60759C2E}"/>
    <hyperlink ref="H67" location="A124808025V" display="A124808025V" xr:uid="{BF765CEF-7AE0-427A-94AC-D5CFE321C302}"/>
    <hyperlink ref="C68" location="A124808800W" display="A124808800W" xr:uid="{389B8D27-27FC-4012-A727-16529A413528}"/>
    <hyperlink ref="D68" location="A124806688W" display="A124806688W" xr:uid="{5D7DAA80-649F-4A9F-997F-680F9CC9CEDF}"/>
    <hyperlink ref="E68" location="A124809856A" display="A124809856A" xr:uid="{D94DB0DB-0EEB-4BAE-A066-2574662F2DB9}"/>
    <hyperlink ref="F68" location="A124810912F" display="A124810912F" xr:uid="{982B0B6F-8376-4BA1-B127-B34AD3569FBB}"/>
    <hyperlink ref="G68" location="A124807744W" display="A124807744W" xr:uid="{B3B3ADC5-4E05-4417-9AF3-050B542218E9}"/>
    <hyperlink ref="H68" location="A124807745X" display="A124807745X" xr:uid="{7EFFBE3B-9E55-48FB-9EBB-C1572B8786E8}"/>
    <hyperlink ref="C69" location="A124809232C" display="A124809232C" xr:uid="{8E0E2469-62D2-49AB-AD29-2C9167D1F0A7}"/>
    <hyperlink ref="D69" location="A124807120X" display="A124807120X" xr:uid="{024D5DBC-8D86-4AD2-9C53-1B553692C358}"/>
    <hyperlink ref="E69" location="A124810288L" display="A124810288L" xr:uid="{5332A212-0F3B-4501-A3EF-325A7B8D0233}"/>
    <hyperlink ref="F69" location="A124811344L" display="A124811344L" xr:uid="{5ECBF4B1-5097-4966-A5FA-2DAF0E1CACD7}"/>
    <hyperlink ref="G69" location="A124808176C" display="A124808176C" xr:uid="{5CB6EC9A-ECA5-44EE-A29A-3105FCC0E6C3}"/>
    <hyperlink ref="H69" location="A124808177F" display="A124808177F" xr:uid="{28566B45-ADD6-41A6-B0FC-95BAF3FEF2E5}"/>
    <hyperlink ref="C70" location="A124809240C" display="A124809240C" xr:uid="{A9098CCC-C187-4E8A-B403-9533D88E7685}"/>
    <hyperlink ref="D70" location="A124807128T" display="A124807128T" xr:uid="{AE015CEF-2B21-4BC1-AA26-6A425165ADFB}"/>
    <hyperlink ref="E70" location="A124810296L" display="A124810296L" xr:uid="{A165C05F-79E1-4383-A586-872BC20DE51B}"/>
    <hyperlink ref="F70" location="A124811352L" display="A124811352L" xr:uid="{DC15BA5A-578B-46FF-AE6D-9B836B3D1849}"/>
    <hyperlink ref="G70" location="A124808184C" display="A124808184C" xr:uid="{379CEB95-34C0-47F8-ACB3-C2DE6026C459}"/>
    <hyperlink ref="H70" location="A124808185F" display="A124808185F" xr:uid="{EB42EF40-8AF7-4BA8-ABBD-6A3405839534}"/>
    <hyperlink ref="C71" location="A124808912R" display="A124808912R" xr:uid="{140A3DCA-9995-4E87-B8BE-D6010125F267}"/>
    <hyperlink ref="D71" location="A124806800K" display="A124806800K" xr:uid="{A56C1E64-A206-4B34-BED9-4A4D091B76CF}"/>
    <hyperlink ref="E71" location="A124809968V" display="A124809968V" xr:uid="{F046C74B-3193-4579-BAEB-7FB51370D1A1}"/>
    <hyperlink ref="F71" location="A124811024A" display="A124811024A" xr:uid="{47C65951-5995-4522-AFB6-E99EEDEDCB9D}"/>
    <hyperlink ref="G71" location="A124807856R" display="A124807856R" xr:uid="{4E63EB77-63FE-4F2C-965B-CD4DAD1AC70E}"/>
    <hyperlink ref="H71" location="A124807857T" display="A124807857T" xr:uid="{165B556C-1221-408A-B947-E5F7C2CAE02E}"/>
    <hyperlink ref="C72" location="A124808680R" display="A124808680R" xr:uid="{380A6725-68AB-4784-8378-C2D9F0850291}"/>
    <hyperlink ref="D72" location="A124806568C" display="A124806568C" xr:uid="{5757BF74-F04F-41DC-B5B9-E4185741941B}"/>
    <hyperlink ref="E72" location="A124809736J" display="A124809736J" xr:uid="{16E1080F-79FE-427A-BC6F-A111CF6B81A1}"/>
    <hyperlink ref="F72" location="A124810792X" display="A124810792X" xr:uid="{171F6734-EB15-4EC6-A010-DD94FE65A5A4}"/>
    <hyperlink ref="G72" location="A124807624C" display="A124807624C" xr:uid="{707D0631-ED46-4D29-9EFF-987AE630F331}"/>
    <hyperlink ref="H72" location="A124807625F" display="A124807625F" xr:uid="{54263685-29D4-4D8B-9549-A508327D5F37}"/>
    <hyperlink ref="C73" location="A124809568J" display="A124809568J" xr:uid="{9F4A4794-E365-4542-BF61-31B900C092E2}"/>
    <hyperlink ref="D73" location="A124807456C" display="A124807456C" xr:uid="{F6D2BABC-D759-4401-B583-3C9113F81202}"/>
    <hyperlink ref="E73" location="A124810624L" display="A124810624L" xr:uid="{2CA75B74-F36E-4574-BDFF-B9E7DA5598C2}"/>
    <hyperlink ref="F73" location="A124811680X" display="A124811680X" xr:uid="{A905EE4E-C102-4E3B-9809-0BFEC2CBDE61}"/>
    <hyperlink ref="G73" location="A124808512C" display="A124808512C" xr:uid="{19274A36-03DD-40F1-91ED-264610322928}"/>
    <hyperlink ref="H73" location="A124808513F" display="A124808513F" xr:uid="{0BA6C477-1F93-4CB5-92E0-AD45A6E1B811}"/>
    <hyperlink ref="C74" location="A124809088W" display="A124809088W" xr:uid="{6C440D34-FC07-46FE-8891-71D2E7A68600}"/>
    <hyperlink ref="D74" location="A124806976R" display="A124806976R" xr:uid="{4E1154BC-CC38-47D0-A99C-877CFF5BAA3A}"/>
    <hyperlink ref="E74" location="A124810144A" display="A124810144A" xr:uid="{F74036D1-2239-448C-A115-36B9F0A54122}"/>
    <hyperlink ref="F74" location="A124811200A" display="A124811200A" xr:uid="{3CBB476D-E6E9-47D6-831E-4A8AB811E76F}"/>
    <hyperlink ref="G74" location="A124808032T" display="A124808032T" xr:uid="{A7EDDA94-6957-42C0-B31E-06DCCA289457}"/>
    <hyperlink ref="H74" location="A124808033V" display="A124808033V" xr:uid="{589C3FDE-5B27-424A-B8A2-A6C691591E0F}"/>
    <hyperlink ref="C76" location="A124809352W" display="A124809352W" xr:uid="{07CBFB9F-1FF0-418D-971F-3A8CC1FB9895}"/>
    <hyperlink ref="D76" location="A124807240T" display="A124807240T" xr:uid="{CCD0DFD9-BDC6-468C-9AA5-7A147AE9BBAE}"/>
    <hyperlink ref="E76" location="A124810408V" display="A124810408V" xr:uid="{779F465F-18AE-49B5-A06B-11B387F845B8}"/>
    <hyperlink ref="F76" location="A124811464F" display="A124811464F" xr:uid="{DEB6D440-B5A0-45D3-8564-74B53C90AA23}"/>
    <hyperlink ref="G76" location="A124808296W" display="A124808296W" xr:uid="{D42E40E1-4C73-405B-BC45-D4329CC0C7E2}"/>
    <hyperlink ref="H76" location="A124808297X" display="A124808297X" xr:uid="{896486BC-E873-479E-9B64-C3AE72E41334}"/>
    <hyperlink ref="C77" location="A124809576J" display="A124809576J" xr:uid="{B2FCB0B6-9965-402B-A5B2-1877DE6837EA}"/>
    <hyperlink ref="D77" location="A124807464C" display="A124807464C" xr:uid="{4D347A7F-1406-49FD-8138-6344E6A5619A}"/>
    <hyperlink ref="E77" location="A124810632L" display="A124810632L" xr:uid="{A10FCA82-9098-4D3F-A6CC-0C621E54AE9B}"/>
    <hyperlink ref="F77" location="A124811688T" display="A124811688T" xr:uid="{53AE1A4C-7411-4A92-BFD7-F8278D10AF6B}"/>
    <hyperlink ref="G77" location="A124808520C" display="A124808520C" xr:uid="{572D8666-528C-45E0-A914-F5357CFF0131}"/>
    <hyperlink ref="H77" location="A124808521F" display="A124808521F" xr:uid="{F8B9F426-F0FA-4068-A3FC-14BE2E0CB83D}"/>
    <hyperlink ref="C78" location="A124808688J" display="A124808688J" xr:uid="{9E8009A3-5173-4261-8ADD-F4A1FBEB39DA}"/>
    <hyperlink ref="D78" location="A124806576C" display="A124806576C" xr:uid="{B25C9CAB-8DBF-4A17-B050-8A3FCFC74808}"/>
    <hyperlink ref="E78" location="A124809744J" display="A124809744J" xr:uid="{BA8E138F-2641-4257-8D83-16C0518B1ADE}"/>
    <hyperlink ref="F78" location="A124810800L" display="A124810800L" xr:uid="{5F69BD0E-26DA-4AB2-8FE0-F887647FA259}"/>
    <hyperlink ref="G78" location="A124807632C" display="A124807632C" xr:uid="{1D9E0845-B3FB-4A4F-9651-84106C266049}"/>
    <hyperlink ref="H78" location="A124807633F" display="A124807633F" xr:uid="{88BA7B4C-E4E6-42C0-9F2D-F5E5D7E4F08B}"/>
    <hyperlink ref="C79" location="A124808920R" display="A124808920R" xr:uid="{318A5DB5-01D8-47BC-BB2E-EA0E7E90EE6B}"/>
    <hyperlink ref="D79" location="A124806808C" display="A124806808C" xr:uid="{13560517-047E-4797-A677-3693396C6449}"/>
    <hyperlink ref="E79" location="A124809976V" display="A124809976V" xr:uid="{19956DBD-098D-471F-BD36-3FB112BE7E52}"/>
    <hyperlink ref="F79" location="A124811032A" display="A124811032A" xr:uid="{D7CF433A-7CB4-477A-B0D7-010B2C8AF912}"/>
    <hyperlink ref="G79" location="A124807864R" display="A124807864R" xr:uid="{4D094749-3C9B-4DB8-A9D6-B8497E318328}"/>
    <hyperlink ref="H79" location="A124807865T" display="A124807865T" xr:uid="{9299FFDD-E806-49EB-8369-BAC3DCCD0860}"/>
    <hyperlink ref="C80" location="A124809248W" display="A124809248W" xr:uid="{3F75F15D-8A4A-40CB-8C16-217A47EB801E}"/>
    <hyperlink ref="D80" location="A124807136T" display="A124807136T" xr:uid="{CDA8F5A5-83B6-488C-9876-43AFA7DAB0BF}"/>
    <hyperlink ref="E80" location="A124810304A" display="A124810304A" xr:uid="{770818E4-1718-4D64-9480-B2AF3D8668CB}"/>
    <hyperlink ref="F80" location="A124811360L" display="A124811360L" xr:uid="{40B0F3C2-6B1C-4BF1-AA1D-44830FDB508B}"/>
    <hyperlink ref="G80" location="A124808192C" display="A124808192C" xr:uid="{179075C2-4398-43C6-9AF6-64F449503E57}"/>
    <hyperlink ref="H80" location="A124808193F" display="A124808193F" xr:uid="{A879E13E-139C-4105-A91B-BEBBD6CD6341}"/>
    <hyperlink ref="C81" location="A124808928J" display="A124808928J" xr:uid="{D753EFD5-4B57-44DD-93FC-DF21ACC45C5C}"/>
    <hyperlink ref="D81" location="A124806816C" display="A124806816C" xr:uid="{AC276A6B-424F-41A7-9556-3AE9277D5751}"/>
    <hyperlink ref="E81" location="A124809984V" display="A124809984V" xr:uid="{7404A9FD-4BC2-47B3-8B5C-CFE984C45524}"/>
    <hyperlink ref="F81" location="A124811040A" display="A124811040A" xr:uid="{8BA9BB40-1E1E-4427-9DF2-EE702A335387}"/>
    <hyperlink ref="G81" location="A124807872R" display="A124807872R" xr:uid="{C51443CF-8B84-4450-91C3-43B319D44750}"/>
    <hyperlink ref="H81" location="A124807873T" display="A124807873T" xr:uid="{D5DDDB15-C3C0-4780-84DB-1B8B147C3126}"/>
    <hyperlink ref="C83" location="A124809472R" display="A124809472R" xr:uid="{22B58E37-A493-49F6-9894-3A3C19707F43}"/>
    <hyperlink ref="D83" location="A124807360K" display="A124807360K" xr:uid="{AE03EA9C-DE30-46C5-B8B1-0BF18460A2C6}"/>
    <hyperlink ref="E83" location="A124810528L" display="A124810528L" xr:uid="{EF31AB32-B8BA-4BB8-9F9B-8020C7CEB6BF}"/>
    <hyperlink ref="F83" location="A124811584X" display="A124811584X" xr:uid="{E8402D61-7491-4AB3-B5F8-0A86E5BD0F27}"/>
    <hyperlink ref="G83" location="A124808416C" display="A124808416C" xr:uid="{184822F5-F43C-45EE-BB4A-4208C3DCD8CF}"/>
    <hyperlink ref="H83" location="A124808417F" display="A124808417F" xr:uid="{841DCFD2-5F99-4112-857D-44F161F7D273}"/>
    <hyperlink ref="C84" location="A124808696J" display="A124808696J" xr:uid="{108536EE-859D-444B-9AB4-5AED9F93336C}"/>
    <hyperlink ref="D84" location="A124806584C" display="A124806584C" xr:uid="{D4C9E791-D222-48FD-B7D0-1382CFA2D7BF}"/>
    <hyperlink ref="E84" location="A124809752J" display="A124809752J" xr:uid="{073A3132-D9E6-467F-BE2E-2EAB5BFEDA57}"/>
    <hyperlink ref="F84" location="A124810808F" display="A124810808F" xr:uid="{A665AB02-C4EB-4D00-B2C4-A70A69D78CB5}"/>
    <hyperlink ref="G84" location="A124807640C" display="A124807640C" xr:uid="{73BFFAF2-DB33-436B-BEA0-B70D9F1BF4D2}"/>
    <hyperlink ref="H84" location="A124807641F" display="A124807641F" xr:uid="{CAE764A9-413E-4785-A68B-079F35F5F7D8}"/>
    <hyperlink ref="C85" location="A124809480R" display="A124809480R" xr:uid="{BA5F454B-151C-4AF3-855D-533264CC6311}"/>
    <hyperlink ref="D85" location="A124807368C" display="A124807368C" xr:uid="{939A2436-617E-4E66-8AAD-9CB3383569DE}"/>
    <hyperlink ref="E85" location="A124810536L" display="A124810536L" xr:uid="{2A1927DB-B847-4153-8133-1A4BCD525A06}"/>
    <hyperlink ref="F85" location="A124811592X" display="A124811592X" xr:uid="{844D505B-9519-4183-8B2D-6EF2774CAD6E}"/>
    <hyperlink ref="G85" location="A124808424C" display="A124808424C" xr:uid="{D4E34764-0473-42FB-9BAA-67D8C77203FC}"/>
    <hyperlink ref="H85" location="A124808425F" display="A124808425F" xr:uid="{445DD47E-1EBA-489F-A797-E84B580CCD35}"/>
    <hyperlink ref="C86" location="A124809096W" display="A124809096W" xr:uid="{73E00979-E881-43A4-BB50-F446FB64504E}"/>
    <hyperlink ref="D86" location="A124806984R" display="A124806984R" xr:uid="{CB03C84D-AE76-4171-847D-54BDF00ED5F5}"/>
    <hyperlink ref="E86" location="A124810152A" display="A124810152A" xr:uid="{03CA3E0C-91CB-4912-8C22-3214F7191DCF}"/>
    <hyperlink ref="F86" location="A124811208V" display="A124811208V" xr:uid="{775DEAF4-A3EC-44E4-80A5-14C991F90946}"/>
    <hyperlink ref="G86" location="A124808040T" display="A124808040T" xr:uid="{8C69067D-8068-4033-8619-1C20A989C9D8}"/>
    <hyperlink ref="H86" location="A124808041V" display="A124808041V" xr:uid="{BC6D6E28-5CBB-4189-9A77-582406FC0D79}"/>
    <hyperlink ref="C87" location="A124808808R" display="A124808808R" xr:uid="{76FD4E2F-D5EA-4109-A571-9B7816B30DF7}"/>
    <hyperlink ref="D87" location="A124806696W" display="A124806696W" xr:uid="{3C71C11B-B3AB-4D43-8A9B-F512E3BE7E4F}"/>
    <hyperlink ref="E87" location="A124809864A" display="A124809864A" xr:uid="{CC2F3240-5124-4780-A8F4-8070B6E66FC9}"/>
    <hyperlink ref="F87" location="A124810920F" display="A124810920F" xr:uid="{1B8B0F01-BF0B-476A-84C0-2752CDFAB032}"/>
    <hyperlink ref="G87" location="A124807752W" display="A124807752W" xr:uid="{F59CCD13-F8D3-4248-A494-F6F363FA212D}"/>
    <hyperlink ref="H87" location="A124807753X" display="A124807753X" xr:uid="{226AFDA8-045B-4E88-A70F-E165A0D1AF1D}"/>
    <hyperlink ref="C88" location="A124809360W" display="A124809360W" xr:uid="{AE5BFA37-5705-4A28-BD44-9DC34733FC67}"/>
    <hyperlink ref="D88" location="A124807248K" display="A124807248K" xr:uid="{963C6E9D-64BF-4501-9D5E-8E35D33A9BBD}"/>
    <hyperlink ref="E88" location="A124810416V" display="A124810416V" xr:uid="{F0B48D1F-55DC-4B82-BA21-DD84C9DF822B}"/>
    <hyperlink ref="F88" location="A124811472F" display="A124811472F" xr:uid="{5E54AD75-815B-44FB-8FA9-7E7DE28B596F}"/>
    <hyperlink ref="G88" location="A124808304K" display="A124808304K" xr:uid="{F9CFEBF4-00DD-4AE2-A09F-C6A118AF355A}"/>
    <hyperlink ref="H88" location="A124808305L" display="A124808305L" xr:uid="{2AC8FC32-74FB-42B5-A3A6-5D1E77ED40AF}"/>
    <hyperlink ref="C89" location="A124809584J" display="A124809584J" xr:uid="{067CC555-C45C-44F8-9E53-AACF7D18E5DF}"/>
    <hyperlink ref="D89" location="A124807472C" display="A124807472C" xr:uid="{B38EA99A-26D1-4D68-874D-DBD9E9A03B1C}"/>
    <hyperlink ref="E89" location="A124810640L" display="A124810640L" xr:uid="{539B3A75-795E-4073-9F83-4C7C04BAF38C}"/>
    <hyperlink ref="F89" location="A124811696T" display="A124811696T" xr:uid="{9D390D69-42D5-466B-B6D2-2FA6F72F4835}"/>
    <hyperlink ref="G89" location="A124808528W" display="A124808528W" xr:uid="{CBD08397-900D-4265-A900-B9C431088CD6}"/>
    <hyperlink ref="H89" location="A124808529X" display="A124808529X" xr:uid="{DE6F0A43-6F8C-4111-A600-C3E2C3E9C1CD}"/>
    <hyperlink ref="C90" location="A124808816R" display="A124808816R" xr:uid="{ACE01A45-AD16-4EDE-82D1-1546DA0C3169}"/>
    <hyperlink ref="D90" location="A124806704K" display="A124806704K" xr:uid="{BF570687-8047-464C-9064-961625C402C1}"/>
    <hyperlink ref="E90" location="A124809872A" display="A124809872A" xr:uid="{19577E73-89FA-4763-990D-254EECA20008}"/>
    <hyperlink ref="F90" location="A124810928X" display="A124810928X" xr:uid="{D492EC0C-438A-48A7-964C-3F38366E3161}"/>
    <hyperlink ref="G90" location="A124807760W" display="A124807760W" xr:uid="{C52D337E-05F1-4E9C-A201-665E1B802088}"/>
    <hyperlink ref="H90" location="A124807761X" display="A124807761X" xr:uid="{39B47885-D01E-46CD-ADBE-B24BF28C6B75}"/>
    <hyperlink ref="C91" location="A124809104K" display="A124809104K" xr:uid="{ECF5A981-C18A-40D6-BBFF-77648A44C2D0}"/>
    <hyperlink ref="D91" location="A124806992R" display="A124806992R" xr:uid="{90FE07C9-1FCD-4110-A63A-E94CF2C2BD11}"/>
    <hyperlink ref="E91" location="A124810160A" display="A124810160A" xr:uid="{D2899388-9433-4EC5-85EF-5EACE87D6476}"/>
    <hyperlink ref="F91" location="A124811216V" display="A124811216V" xr:uid="{5BE095B6-44EF-4962-985D-CCFF5C7E191B}"/>
    <hyperlink ref="G91" location="A124808048K" display="A124808048K" xr:uid="{EB7CA64B-5D27-423A-BE34-BDE66F9276C9}"/>
    <hyperlink ref="H91" location="A124808049L" display="A124808049L" xr:uid="{CE4C4AA7-C1E8-478E-877A-4041EDB1AD91}"/>
    <hyperlink ref="C92" location="A124809488J" display="A124809488J" xr:uid="{F47CADBA-D972-4B23-A159-93AA4F44DB17}"/>
    <hyperlink ref="D92" location="A124807376C" display="A124807376C" xr:uid="{EE17D392-E9C0-40B5-B285-F71F2337BFDB}"/>
    <hyperlink ref="E92" location="A124810544L" display="A124810544L" xr:uid="{1BEB27DB-EAFD-4FFB-86A0-C7BC3F8B21AC}"/>
    <hyperlink ref="F92" location="A124811600L" display="A124811600L" xr:uid="{86D86236-DC1C-4D57-8C8C-FE64F9A1A792}"/>
    <hyperlink ref="G92" location="A124808432C" display="A124808432C" xr:uid="{F06472BC-ABE5-42C0-ABCC-8B337EAE1D48}"/>
    <hyperlink ref="H92" location="A124808433F" display="A124808433F" xr:uid="{059A0B5E-7E53-45ED-91F4-4143107E7F77}"/>
    <hyperlink ref="C93" location="A124809496J" display="A124809496J" xr:uid="{C7AC588E-8E24-4667-A595-F0A6E83F8A1E}"/>
    <hyperlink ref="D93" location="A124807384C" display="A124807384C" xr:uid="{B22E8717-CEFF-4BEF-B1D3-AFD65A4E9D24}"/>
    <hyperlink ref="E93" location="A124810552L" display="A124810552L" xr:uid="{37174513-7F0D-4F63-AB6C-4A6A1C283D4A}"/>
    <hyperlink ref="F93" location="A124811608F" display="A124811608F" xr:uid="{7BDD530B-AED3-409E-98B2-EBA11912E9E3}"/>
    <hyperlink ref="G93" location="A124808440C" display="A124808440C" xr:uid="{414CE57F-06AF-45E2-96B2-ED4530286ECC}"/>
    <hyperlink ref="H93" location="A124808441F" display="A124808441F" xr:uid="{54C1D18E-410B-44CC-B253-2A67FAC4144D}"/>
    <hyperlink ref="C94" location="A124809592J" display="A124809592J" xr:uid="{F2706D3F-24AF-4A6F-9960-6F16C63FFB83}"/>
    <hyperlink ref="D94" location="A124807480C" display="A124807480C" xr:uid="{A118F815-E638-47B4-A199-86958DA72725}"/>
    <hyperlink ref="E94" location="A124810648F" display="A124810648F" xr:uid="{E05FD4BC-E37A-45EA-9F3F-9637B8BB659A}"/>
    <hyperlink ref="F94" location="A124811704F" display="A124811704F" xr:uid="{B9C26F9E-CF94-4435-8ED3-5D216D545B9A}"/>
    <hyperlink ref="G94" location="A124808536W" display="A124808536W" xr:uid="{6BFC36E3-E3F0-4532-B394-FE27202E3CD9}"/>
    <hyperlink ref="H94" location="A124808537X" display="A124808537X" xr:uid="{A43269A4-5164-43A0-813C-827C0CB27CDE}"/>
    <hyperlink ref="C96" location="A124809600W" display="A124809600W" xr:uid="{6A20EAE6-3FE4-4750-A802-6060365B3D4C}"/>
    <hyperlink ref="D96" location="A124807488W" display="A124807488W" xr:uid="{0B81423F-D471-49CD-B939-D132BC987F23}"/>
    <hyperlink ref="E96" location="A124810656F" display="A124810656F" xr:uid="{CCD3249B-CA2E-41AF-A4CF-886D5DDCEEB8}"/>
    <hyperlink ref="F96" location="A124811712F" display="A124811712F" xr:uid="{C36D5E76-D538-4355-A8FB-FA4F2122F207}"/>
    <hyperlink ref="G96" location="A124808544W" display="A124808544W" xr:uid="{1E0C28EE-2BC2-4D51-A9D8-16F697A7A727}"/>
    <hyperlink ref="H96" location="A124808545X" display="A124808545X" xr:uid="{EE49EE90-6EDB-4EAD-BCF0-B220049D3D0B}"/>
    <hyperlink ref="C97" location="A124808704W" display="A124808704W" xr:uid="{2B39567B-6173-4A3C-9E7D-0A8C8294BB0B}"/>
    <hyperlink ref="D97" location="A124806592C" display="A124806592C" xr:uid="{E16CE3FA-E1EC-4D81-ADC7-E233B98C02CE}"/>
    <hyperlink ref="E97" location="A124809760J" display="A124809760J" xr:uid="{1F04F929-4756-409B-87BA-69BE27747ECF}"/>
    <hyperlink ref="F97" location="A124810816F" display="A124810816F" xr:uid="{91A337B7-763C-4787-A3BA-18B88C334411}"/>
    <hyperlink ref="G97" location="A124807648W" display="A124807648W" xr:uid="{F8924225-4F86-472C-8A48-D5AC26879848}"/>
    <hyperlink ref="H97" location="A124807649X" display="A124807649X" xr:uid="{BC195A22-BB52-4A9C-A179-AD4E2BBA2316}"/>
    <hyperlink ref="C98" location="A124808824R" display="A124808824R" xr:uid="{B3403543-6592-4C26-B2A9-44068FABE719}"/>
    <hyperlink ref="D98" location="A124806712K" display="A124806712K" xr:uid="{9BE26A9E-F479-4EED-BDFF-3ED42CD81409}"/>
    <hyperlink ref="E98" location="A124809880A" display="A124809880A" xr:uid="{E63037D5-B00F-4EF8-B29B-4E80150701D7}"/>
    <hyperlink ref="F98" location="A124810936X" display="A124810936X" xr:uid="{49AA0279-F425-42E6-9CBA-2B3FEB69A8E9}"/>
    <hyperlink ref="G98" location="A124807768R" display="A124807768R" xr:uid="{BEBD4D99-3FA3-46E2-BE49-46C922CBE8CB}"/>
    <hyperlink ref="H98" location="A124807769T" display="A124807769T" xr:uid="{04C0F89C-B882-4D1A-931D-D679F85547F2}"/>
    <hyperlink ref="C99" location="A124808936J" display="A124808936J" xr:uid="{54289DB8-BA2F-41AD-B99B-48CDA4FB6127}"/>
    <hyperlink ref="D99" location="A124806824C" display="A124806824C" xr:uid="{B377A8B1-8B3C-4049-96EB-F6352E6F18EC}"/>
    <hyperlink ref="E99" location="A124809992V" display="A124809992V" xr:uid="{D937D760-7905-4B33-94A4-455A1F4DEFD1}"/>
    <hyperlink ref="F99" location="A124811048V" display="A124811048V" xr:uid="{84CC76AD-05A9-4B95-A5EC-874D1AA02D08}"/>
    <hyperlink ref="G99" location="A124807880R" display="A124807880R" xr:uid="{0A342582-F6B9-45EC-9B2E-D19281309C12}"/>
    <hyperlink ref="H99" location="A124807881T" display="A124807881T" xr:uid="{052F2CB9-CF41-461F-9BE0-FFE225D8A153}"/>
    <hyperlink ref="C101" location="A124808712W" display="A124808712W" xr:uid="{541D1DAC-FCC8-428D-B5AC-C54FFC50BB13}"/>
    <hyperlink ref="D101" location="A124806600T" display="A124806600T" xr:uid="{8A1E0FDA-FF9D-459E-9365-D2D193AE898F}"/>
    <hyperlink ref="E101" location="A124809768A" display="A124809768A" xr:uid="{EE3E134E-2F5D-4B80-8FFF-94B766EBE0A0}"/>
    <hyperlink ref="F101" location="A124810824F" display="A124810824F" xr:uid="{80155202-C6D0-4A9C-9FE2-FA79E6D37E3A}"/>
    <hyperlink ref="G101" location="A124807656W" display="A124807656W" xr:uid="{24D3B486-2C8E-4A22-BB5B-21B2BA9C5107}"/>
    <hyperlink ref="H101" location="A124807657X" display="A124807657X" xr:uid="{482D0F3C-1013-43B4-A1F8-82A3EDE92337}"/>
    <hyperlink ref="C104" location="A124808720W" display="A124808720W" xr:uid="{9FF7EFD3-733B-4F38-BB06-73C780453A71}"/>
    <hyperlink ref="D104" location="A124806608K" display="A124806608K" xr:uid="{E53A2F39-9D91-4081-A931-8BF160A522A7}"/>
    <hyperlink ref="E104" location="A124809776A" display="A124809776A" xr:uid="{1EBC7FE6-8BC7-46A3-B37E-9289E8F784C0}"/>
    <hyperlink ref="F104" location="A124810832F" display="A124810832F" xr:uid="{AABCC671-55F1-4D6E-9509-446D6684BFAA}"/>
    <hyperlink ref="G104" location="A124807664W" display="A124807664W" xr:uid="{33391991-8D38-4005-87D7-E7098244478F}"/>
    <hyperlink ref="H104" location="A124807665X" display="A124807665X" xr:uid="{3C58E092-F5DF-4C4D-9410-8BEDA4DC0C8B}"/>
    <hyperlink ref="C105" location="A124809608R" display="A124809608R" xr:uid="{83012BEE-E585-46CE-BB7A-310928E50F23}"/>
    <hyperlink ref="D105" location="A124807496W" display="A124807496W" xr:uid="{6425D24E-C219-47D5-A9C3-D2CEAD2B5E79}"/>
    <hyperlink ref="E105" location="A124810664F" display="A124810664F" xr:uid="{42D21327-BD22-454E-977F-A99D3D3C30DE}"/>
    <hyperlink ref="F105" location="A124811720F" display="A124811720F" xr:uid="{3BF890D3-9DC5-4799-8F1B-7A246D152FEC}"/>
    <hyperlink ref="G105" location="A124808552W" display="A124808552W" xr:uid="{9EAEE254-A381-4A36-AF22-F26E42257CC4}"/>
    <hyperlink ref="H105" location="A124808553X" display="A124808553X" xr:uid="{66A2BAEE-9327-4085-8518-55672F75509D}"/>
    <hyperlink ref="C102" location="A124808832R" display="A124808832R" xr:uid="{DC1644C6-455D-479C-9987-B59094D71848}"/>
    <hyperlink ref="D102" location="A124806720K" display="A124806720K" xr:uid="{91009C28-B9D5-4222-9222-60A3B9ECE7E0}"/>
    <hyperlink ref="E102" location="A124809888V" display="A124809888V" xr:uid="{2F481D6C-4A75-4AA0-9B71-901CF883C42F}"/>
    <hyperlink ref="F102" location="A124810944X" display="A124810944X" xr:uid="{A8920FA4-1DB1-42E4-9814-5B2E5607D8AF}"/>
    <hyperlink ref="G102" location="A124807776R" display="A124807776R" xr:uid="{921D2F55-3804-4414-8A98-0D5998FEAA5E}"/>
    <hyperlink ref="H102" location="A124807777T" display="A124807777T" xr:uid="{2711D2A5-7E5E-4468-83FE-ED80F584DF6F}"/>
    <hyperlink ref="C106" location="A124809616R" display="A124809616R" xr:uid="{ECEE82BD-B717-4E32-9700-48B9810275D2}"/>
    <hyperlink ref="D106" location="A124807504K" display="A124807504K" xr:uid="{2BFAE93B-C1B5-4458-9189-9C2E98280927}"/>
    <hyperlink ref="E106" location="A124810672F" display="A124810672F" xr:uid="{25CA98AF-8663-48B1-A2E5-1E63C83C89DB}"/>
    <hyperlink ref="F106" location="A124811728X" display="A124811728X" xr:uid="{E4302CC3-2D93-4B65-9E7A-DCFBEC40CA5F}"/>
    <hyperlink ref="G106" location="A124808560W" display="A124808560W" xr:uid="{0B9B2DD5-1281-4A01-9D83-29BBF08EE023}"/>
    <hyperlink ref="H106" location="A124808561X" display="A124808561X" xr:uid="{EC5AF2AD-1711-42E9-9862-CBD028985309}"/>
    <hyperlink ref="C107" location="A124809256W" display="A124809256W" xr:uid="{CD4EECF7-4205-4CA0-A30D-BB766228F07D}"/>
    <hyperlink ref="D107" location="A124807144T" display="A124807144T" xr:uid="{DAF171A7-AF37-4E57-AA2E-30094D30E7DF}"/>
    <hyperlink ref="E107" location="A124810312A" display="A124810312A" xr:uid="{DB45C344-2EF3-4C40-8A78-A2F0DA53B2E1}"/>
    <hyperlink ref="F107" location="A124811368F" display="A124811368F" xr:uid="{810EB6D3-C01D-4916-964E-6E45FC0C53FA}"/>
    <hyperlink ref="G107" location="A124808200T" display="A124808200T" xr:uid="{260E83A7-FF70-4E5F-ACF5-E715825D9688}"/>
    <hyperlink ref="H107" location="A124808201V" display="A124808201V" xr:uid="{1ECF9166-5DE0-473A-AE84-61754FCA259D}"/>
    <hyperlink ref="C109" location="A124809368R" display="A124809368R" xr:uid="{7E02DEE4-8C6B-4028-88EF-4D76672BEA92}"/>
    <hyperlink ref="D109" location="A124807256K" display="A124807256K" xr:uid="{B976941D-276A-4B4E-9595-A12493461E7C}"/>
    <hyperlink ref="E109" location="A124810424V" display="A124810424V" xr:uid="{9FFBD43E-0BC3-4760-A23B-E8BC2381CC88}"/>
    <hyperlink ref="F109" location="A124811480F" display="A124811480F" xr:uid="{A6E3AD6E-16C9-4BC1-95DA-E1B9D5D3DEB6}"/>
    <hyperlink ref="G109" location="A124808312K" display="A124808312K" xr:uid="{4B9F3F39-1AAE-4EFB-BE0D-F6F0482E561F}"/>
    <hyperlink ref="H109" location="A124808313L" display="A124808313L" xr:uid="{643A966B-44AC-4174-8887-E3228B441BF2}"/>
    <hyperlink ref="C110" location="A124808728R" display="A124808728R" xr:uid="{8AA35C66-3D5F-497A-9C0E-590AF295ACD7}"/>
    <hyperlink ref="D110" location="A124806616K" display="A124806616K" xr:uid="{D9696F5F-61DF-47E1-A02F-64DE14D1139A}"/>
    <hyperlink ref="E110" location="A124809784A" display="A124809784A" xr:uid="{F2664ACD-9504-4A10-92C2-D2533929C830}"/>
    <hyperlink ref="F110" location="A124810840F" display="A124810840F" xr:uid="{4AA50FF5-9A2F-4753-BF58-3808F1CBBD54}"/>
    <hyperlink ref="G110" location="A124807672W" display="A124807672W" xr:uid="{7D01D983-80DC-4227-8528-7C9F70418289}"/>
    <hyperlink ref="H110" location="A124807673X" display="A124807673X" xr:uid="{A8F3354A-2CB8-433D-8B79-9293399E6705}"/>
    <hyperlink ref="C111" location="A124808944J" display="A124808944J" xr:uid="{0D7D1E44-0F16-4E6D-9496-A34212E2BA29}"/>
    <hyperlink ref="D111" location="A124806832C" display="A124806832C" xr:uid="{7AACDC0F-24D4-4B26-A7B1-CE432C80F2BD}"/>
    <hyperlink ref="E111" location="A124810000R" display="A124810000R" xr:uid="{F5D723F6-4DDD-47AB-A1F1-FB425F336B70}"/>
    <hyperlink ref="F111" location="A124811056V" display="A124811056V" xr:uid="{87F339FE-A176-471B-AA7E-E771E5D22688}"/>
    <hyperlink ref="G111" location="A124807888J" display="A124807888J" xr:uid="{26D1B3D8-D831-49E7-9312-991F9F2BFC0E}"/>
    <hyperlink ref="H111" location="A124807889K" display="A124807889K" xr:uid="{144E2521-65BE-4ACC-A2D3-EFAF7D28F8D7}"/>
    <hyperlink ref="C112" location="A124809264W" display="A124809264W" xr:uid="{228A01E0-5376-43DB-9E15-6C8906ECD065}"/>
    <hyperlink ref="D112" location="A124807152T" display="A124807152T" xr:uid="{AAEDD769-21D8-4557-887E-80A0B67A08B1}"/>
    <hyperlink ref="E112" location="A124810320A" display="A124810320A" xr:uid="{6DED79E7-C2A8-4AD9-A009-16294AC5FB1B}"/>
    <hyperlink ref="F112" location="A124811376F" display="A124811376F" xr:uid="{A3A252F4-62FA-422A-89CE-437A79E18A53}"/>
    <hyperlink ref="G112" location="A124808208K" display="A124808208K" xr:uid="{2C5915AF-CC4B-4929-84D4-7AFA6D9ECF94}"/>
    <hyperlink ref="H112" location="A124808209L" display="A124808209L" xr:uid="{90515BD9-CA01-4F62-B37D-B49EED51607F}"/>
    <hyperlink ref="C114" location="A124808736R" display="A124808736R" xr:uid="{B731E389-50D2-4FEF-B80B-368B2BB60CEF}"/>
    <hyperlink ref="D114" location="A124806624K" display="A124806624K" xr:uid="{4CFE6858-C067-444A-8514-2B633B71BAFD}"/>
    <hyperlink ref="E114" location="A124809792A" display="A124809792A" xr:uid="{3816A94A-DDF7-4119-821D-4FB4C7F994E3}"/>
    <hyperlink ref="F114" location="A124810848X" display="A124810848X" xr:uid="{433C8A2B-C932-4921-BA47-8D9B7E92EC75}"/>
    <hyperlink ref="G114" location="A124807680W" display="A124807680W" xr:uid="{BED459E5-FB1D-4963-B365-B8F810863181}"/>
    <hyperlink ref="H114" location="A124807681X" display="A124807681X" xr:uid="{5009E0AE-22B8-4B3A-BD10-9F1A6675F8BF}"/>
    <hyperlink ref="C115" location="A124808952J" display="A124808952J" xr:uid="{5A693387-E674-46BE-BAAC-E4B508318BD2}"/>
    <hyperlink ref="D115" location="A124806840C" display="A124806840C" xr:uid="{9B5D8BCF-5C03-4589-8B97-AC820EF4FBDE}"/>
    <hyperlink ref="E115" location="A124810008J" display="A124810008J" xr:uid="{1D63CD78-13E7-4F22-A935-7DD895A0136E}"/>
    <hyperlink ref="F115" location="A124811064V" display="A124811064V" xr:uid="{2ABC043C-1313-44A2-A003-D73E263C43BC}"/>
    <hyperlink ref="G115" location="A124807896J" display="A124807896J" xr:uid="{C36301F1-76FA-44FB-A8D4-6BF4AADB4C6B}"/>
    <hyperlink ref="H115" location="A124807897K" display="A124807897K" xr:uid="{09C820F0-7BBB-42E6-B960-1A84AF88E1CB}"/>
    <hyperlink ref="C116" location="A124809272W" display="A124809272W" xr:uid="{7FDA0310-21CE-4D4A-8739-7597CC79691B}"/>
    <hyperlink ref="D116" location="A124807160T" display="A124807160T" xr:uid="{1B52B90A-69DA-490B-AB30-B4D5F2F08B27}"/>
    <hyperlink ref="E116" location="A124810328V" display="A124810328V" xr:uid="{964F2C2C-BB92-4510-B34A-D33A2235707E}"/>
    <hyperlink ref="F116" location="A124811384F" display="A124811384F" xr:uid="{76637C14-A261-4542-91A8-F13F87A9212B}"/>
    <hyperlink ref="G116" location="A124808216K" display="A124808216K" xr:uid="{E093DFDA-DE7B-448A-92D8-FF159D42C776}"/>
    <hyperlink ref="H116" location="A124808217L" display="A124808217L" xr:uid="{2038C9C9-D6E5-490C-809B-31BAC94A62C6}"/>
    <hyperlink ref="C170" location="A124809528R" display="A124809528R" xr:uid="{A987D3A7-589B-4E7B-BC6B-77914F216DD3}"/>
    <hyperlink ref="D170" location="A124807416K" display="A124807416K" xr:uid="{AED40AE5-C33A-4CAB-A230-026F90AC8F68}"/>
    <hyperlink ref="E170" location="A124810584F" display="A124810584F" xr:uid="{3595D3CF-AB4B-4389-BE7E-D08ADBC845C8}"/>
    <hyperlink ref="F170" location="A124811640F" display="A124811640F" xr:uid="{A309F62D-419C-4687-A4E6-62B2D192EEB7}"/>
    <hyperlink ref="G170" location="A124808472W" display="A124808472W" xr:uid="{C692E240-C831-4750-9481-70A5D5BE480F}"/>
    <hyperlink ref="H170" location="A124808473X" display="A124808473X" xr:uid="{2F2FE300-FC6F-481F-ACCD-595289409C14}"/>
    <hyperlink ref="C120" location="A124809384R" display="A124809384R" xr:uid="{1E99CEC7-2441-4D49-9B7F-05D5F8B3E355}"/>
    <hyperlink ref="D120" location="A124807272K" display="A124807272K" xr:uid="{BFE1479C-4F0C-4ED0-8D9F-02A48F14F5F1}"/>
    <hyperlink ref="E120" location="A124810440V" display="A124810440V" xr:uid="{2F6B29DD-4615-4ABF-B7BB-01A57C400300}"/>
    <hyperlink ref="F120" location="A124811496X" display="A124811496X" xr:uid="{B22C96D2-DF08-41C9-B35D-FB78946A6160}"/>
    <hyperlink ref="G120" location="A124808328C" display="A124808328C" xr:uid="{48C50D46-784B-4AFF-BE17-6FDCC27FA18C}"/>
    <hyperlink ref="H120" location="A124808329F" display="A124808329F" xr:uid="{2DF98A57-D080-454D-BA57-321B7A60BBBA}"/>
    <hyperlink ref="C121" location="A124808744R" display="A124808744R" xr:uid="{64487E1A-7EDF-47AF-8430-9DBA00E77643}"/>
    <hyperlink ref="D121" location="A124806632K" display="A124806632K" xr:uid="{6303BBD6-3F1D-41CA-B4E0-A6801E55BAFD}"/>
    <hyperlink ref="E121" location="A124809800R" display="A124809800R" xr:uid="{EEF1BDA9-2EF4-4590-91A8-14390BC093CF}"/>
    <hyperlink ref="F121" location="A124810856X" display="A124810856X" xr:uid="{D14935FF-2E9F-4E53-B424-992FE5C68945}"/>
    <hyperlink ref="G121" location="A124807688R" display="A124807688R" xr:uid="{ED8B5097-4DAA-4652-A1C3-69830C1259C0}"/>
    <hyperlink ref="H121" location="A124807689T" display="A124807689T" xr:uid="{70879343-EE73-4E98-9954-BC6B0CAB2F0D}"/>
    <hyperlink ref="C122" location="A124809112K" display="A124809112K" xr:uid="{67F5C4A1-FA78-4FEA-BC82-BF527F0D2CD4}"/>
    <hyperlink ref="D122" location="A124807000F" display="A124807000F" xr:uid="{3B8F1759-B3D8-4B9C-AFE9-A8F317752E4F}"/>
    <hyperlink ref="E122" location="A124810168V" display="A124810168V" xr:uid="{8A6D8A22-1633-488B-B8DE-C84441B5B46A}"/>
    <hyperlink ref="F122" location="A124811224V" display="A124811224V" xr:uid="{21839EED-7996-4628-B105-2038C805C9D4}"/>
    <hyperlink ref="G122" location="A124808056K" display="A124808056K" xr:uid="{AA30FB50-EB0F-4BED-9B13-F74847EA8224}"/>
    <hyperlink ref="H122" location="A124808057L" display="A124808057L" xr:uid="{C325BD29-A091-41AE-8333-8C8590553FDB}"/>
    <hyperlink ref="C123" location="A124808960J" display="A124808960J" xr:uid="{D3B1F56E-3D84-4CB1-BFF1-236728E09374}"/>
    <hyperlink ref="D123" location="A124806848W" display="A124806848W" xr:uid="{55A920B0-B919-409B-9A88-4F8FF3F69AA6}"/>
    <hyperlink ref="E123" location="A124810016J" display="A124810016J" xr:uid="{AA9814BB-BAE1-44EC-BC2A-9E00A77F8891}"/>
    <hyperlink ref="F123" location="A124811072V" display="A124811072V" xr:uid="{B03C0015-9EFD-48AE-8662-3E77B19101E2}"/>
    <hyperlink ref="G123" location="A124807904W" display="A124807904W" xr:uid="{A89A5B2C-A5A6-492E-91DC-0A8B11FAB2B9}"/>
    <hyperlink ref="H123" location="A124807905X" display="A124807905X" xr:uid="{909A7A25-ED85-4BEE-A193-22E386ADFFE1}"/>
    <hyperlink ref="C124" location="A124809120K" display="A124809120K" xr:uid="{2EE8F11D-9CE4-4C72-AE00-11D8837C831F}"/>
    <hyperlink ref="D124" location="A124807008X" display="A124807008X" xr:uid="{5EC68E18-7E9B-4FC7-BE49-FF4EF562CB83}"/>
    <hyperlink ref="E124" location="A124810176V" display="A124810176V" xr:uid="{F567EE12-0C2B-4A0B-B8C2-4C1D3519C613}"/>
    <hyperlink ref="F124" location="A124811232V" display="A124811232V" xr:uid="{9EB10DBB-F8AA-4DA2-90B6-AAB09EE082EE}"/>
    <hyperlink ref="G124" location="A124808064K" display="A124808064K" xr:uid="{99BD582A-D197-448C-8D52-4A6134CDEF22}"/>
    <hyperlink ref="H124" location="A124808065L" display="A124808065L" xr:uid="{30163FC7-007E-4DDF-B0E3-B7831019C28B}"/>
    <hyperlink ref="C125" location="A124809128C" display="A124809128C" xr:uid="{3F0DAEA6-98E2-463C-AA03-511689176AA6}"/>
    <hyperlink ref="D125" location="A124807016X" display="A124807016X" xr:uid="{F6307281-7C7F-4AFE-B62D-0D5C3E1DA7E7}"/>
    <hyperlink ref="E125" location="A124810184V" display="A124810184V" xr:uid="{354E4A08-83C6-413A-ACD7-A38AF48C55BE}"/>
    <hyperlink ref="F125" location="A124811240V" display="A124811240V" xr:uid="{082B111F-02A6-4A40-B712-D185BCFFC80B}"/>
    <hyperlink ref="G125" location="A124808072K" display="A124808072K" xr:uid="{B86F75C9-49C6-4DC0-A3A1-160834491B44}"/>
    <hyperlink ref="H125" location="A124808073L" display="A124808073L" xr:uid="{128BB99E-129D-42A4-8F16-06802A6F106B}"/>
    <hyperlink ref="C126" location="A124808840R" display="A124808840R" xr:uid="{5AAB22F1-5D8A-457B-B156-20B4AFB0B239}"/>
    <hyperlink ref="D126" location="A124806728C" display="A124806728C" xr:uid="{77B994C8-3B50-461A-BB56-66EA03E50D1F}"/>
    <hyperlink ref="E126" location="A124809896V" display="A124809896V" xr:uid="{507C2BED-C13A-4804-BE0D-869F043647FB}"/>
    <hyperlink ref="F126" location="A124810952X" display="A124810952X" xr:uid="{1715EDB3-D654-431A-848C-7363AEA7EF94}"/>
    <hyperlink ref="G126" location="A124807784R" display="A124807784R" xr:uid="{16DA801A-D084-42DB-A048-A41CA3981630}"/>
    <hyperlink ref="H126" location="A124807785T" display="A124807785T" xr:uid="{035A9745-D1FE-4302-86E9-3354B888076B}"/>
    <hyperlink ref="C127" location="A124809504W" display="A124809504W" xr:uid="{621B663D-FC23-4641-932F-299A7983E8D1}"/>
    <hyperlink ref="D127" location="A124807392C" display="A124807392C" xr:uid="{806B4910-F0B7-43A8-A0DE-73E33678B08A}"/>
    <hyperlink ref="E127" location="A124810560L" display="A124810560L" xr:uid="{6B18E67C-3355-4C56-AFA6-62FC7F773865}"/>
    <hyperlink ref="F127" location="A124811616F" display="A124811616F" xr:uid="{64BE5B27-2143-4991-BD57-27CA6DFED15C}"/>
    <hyperlink ref="G127" location="A124808448W" display="A124808448W" xr:uid="{0C8EF122-5009-4A39-8863-11CF1188CD6D}"/>
    <hyperlink ref="H127" location="A124808449X" display="A124808449X" xr:uid="{69E31055-9F02-4E8E-A16F-7011A348C71E}"/>
    <hyperlink ref="C129" location="A124808968A" display="A124808968A" xr:uid="{0CAC3E89-0093-48C7-9B67-490BAEDDE871}"/>
    <hyperlink ref="D129" location="A124806856W" display="A124806856W" xr:uid="{C55CCE52-27C8-4CEE-869E-4EE04A13D938}"/>
    <hyperlink ref="E129" location="A124810024J" display="A124810024J" xr:uid="{BCA19E15-5E36-4A5B-96B4-7C1C9FCD0956}"/>
    <hyperlink ref="F129" location="A124811080V" display="A124811080V" xr:uid="{AE09880F-4B96-40D3-BC12-EF4449986CCB}"/>
    <hyperlink ref="G129" location="A124807912W" display="A124807912W" xr:uid="{11673763-C868-4E20-9E0C-498E6B67D075}"/>
    <hyperlink ref="H129" location="A124807913X" display="A124807913X" xr:uid="{71033C97-D8E1-4A24-B963-A90B8F7A58E7}"/>
    <hyperlink ref="C130" location="A124808848J" display="A124808848J" xr:uid="{F7065A1D-8E1F-4363-8902-561992C23252}"/>
    <hyperlink ref="D130" location="A124806736C" display="A124806736C" xr:uid="{387CC2A2-1805-43BA-888B-C6520AE2BC70}"/>
    <hyperlink ref="E130" location="A124809904J" display="A124809904J" xr:uid="{D125FB2A-7523-45A8-A456-C0955F3FFFA8}"/>
    <hyperlink ref="F130" location="A124810960X" display="A124810960X" xr:uid="{D4E42391-933F-4E20-8D6B-0CB30A4BB059}"/>
    <hyperlink ref="G130" location="A124807792R" display="A124807792R" xr:uid="{0A2E8058-C5A5-4320-8AC8-6759ABFD7E1C}"/>
    <hyperlink ref="H130" location="A124807793T" display="A124807793T" xr:uid="{13BA9BE9-4D34-42F7-B5BB-AA82D1112FB6}"/>
    <hyperlink ref="C131" location="A124808976A" display="A124808976A" xr:uid="{878C1843-CBEB-47DF-9F38-9C4F7BB1BC4A}"/>
    <hyperlink ref="D131" location="A124806864W" display="A124806864W" xr:uid="{3C39E27F-20EB-40CE-92D5-AD32E7AA8419}"/>
    <hyperlink ref="E131" location="A124810032J" display="A124810032J" xr:uid="{160093F9-73A3-4B4E-9D94-E932B4AA7A09}"/>
    <hyperlink ref="F131" location="A124811088L" display="A124811088L" xr:uid="{AAF62CC9-9849-4DD8-8F3F-958FBCF3C5BA}"/>
    <hyperlink ref="G131" location="A124807920W" display="A124807920W" xr:uid="{73D4EA79-C832-4FE4-BB97-622CE3A8DE1F}"/>
    <hyperlink ref="H131" location="A124807921X" display="A124807921X" xr:uid="{CCEF6322-5A20-4945-BEEC-C0B431EAA12C}"/>
    <hyperlink ref="C132" location="A124809512W" display="A124809512W" xr:uid="{771F9893-9E9E-4F67-AF92-5DEEFF5384DB}"/>
    <hyperlink ref="D132" location="A124807400T" display="A124807400T" xr:uid="{AED98DDE-D40C-488E-8D58-66A1C1C017F7}"/>
    <hyperlink ref="E132" location="A124810568F" display="A124810568F" xr:uid="{39594E6C-200A-4B40-95FF-D7EE49E370B2}"/>
    <hyperlink ref="F132" location="A124811624F" display="A124811624F" xr:uid="{3F92971F-3440-40A0-AD37-CF6D5095AA1A}"/>
    <hyperlink ref="G132" location="A124808456W" display="A124808456W" xr:uid="{1A854392-3A41-4E0C-8FE6-51DAC626421E}"/>
    <hyperlink ref="H132" location="A124808457X" display="A124808457X" xr:uid="{1F003A35-D3BC-4C5E-A6F8-228BFA89053F}"/>
    <hyperlink ref="C133" location="A124808984A" display="A124808984A" xr:uid="{99452527-42E1-4043-826C-53B98984EE92}"/>
    <hyperlink ref="D133" location="A124806872W" display="A124806872W" xr:uid="{AE5C6CF9-9AEA-4EAB-8EAB-78AB892D7F08}"/>
    <hyperlink ref="E133" location="A124810040J" display="A124810040J" xr:uid="{CDEA1BBA-E7FA-4BD6-B337-167E844B5378}"/>
    <hyperlink ref="F133" location="A124811096L" display="A124811096L" xr:uid="{1B1ECF37-5687-44BD-A827-946409700C6E}"/>
    <hyperlink ref="G133" location="A124807928R" display="A124807928R" xr:uid="{AA6CAE79-7806-4929-B035-FB4FA7E860ED}"/>
    <hyperlink ref="H133" location="A124807929T" display="A124807929T" xr:uid="{CC09CE7A-5678-4349-8362-3C4848304088}"/>
    <hyperlink ref="C134" location="A124809624R" display="A124809624R" xr:uid="{039E7160-25F8-44B2-838E-EF69894BD51F}"/>
    <hyperlink ref="D134" location="A124807512K" display="A124807512K" xr:uid="{A7994468-4B73-4E5F-BEB4-040972643950}"/>
    <hyperlink ref="E134" location="A124810680F" display="A124810680F" xr:uid="{FE09AD2D-E007-46F7-99F1-CCC70289C94C}"/>
    <hyperlink ref="F134" location="A124811736X" display="A124811736X" xr:uid="{90CC5298-30EA-401C-AF40-0AF56629D71F}"/>
    <hyperlink ref="G134" location="A124808568R" display="A124808568R" xr:uid="{C34049EC-D783-44F1-9CCA-51B2BBE07169}"/>
    <hyperlink ref="H134" location="A124808569T" display="A124808569T" xr:uid="{850A3886-30C0-41B9-98FB-C6678956EE75}"/>
    <hyperlink ref="C136" location="A124809520W" display="A124809520W" xr:uid="{9D2145DC-6B04-4DD7-B085-918E885CE6B8}"/>
    <hyperlink ref="D136" location="A124807408K" display="A124807408K" xr:uid="{A59EE3D1-34C6-46FC-AB9A-E1EFEF2A63F2}"/>
    <hyperlink ref="E136" location="A124810576F" display="A124810576F" xr:uid="{8B9E6B76-9B5F-479B-8B08-C047F42B8F52}"/>
    <hyperlink ref="F136" location="A124811632F" display="A124811632F" xr:uid="{CDD83DEF-7DDE-4F9C-B3B1-535C722D38C9}"/>
    <hyperlink ref="G136" location="A124808464W" display="A124808464W" xr:uid="{019E079C-2F05-41D8-8BA9-3E3ED05BE378}"/>
    <hyperlink ref="H136" location="A124808465X" display="A124808465X" xr:uid="{D1612F77-6592-4473-B615-84F658D17AAB}"/>
    <hyperlink ref="C137" location="A124808856J" display="A124808856J" xr:uid="{3DF28972-7A7B-43C1-AB2A-F45EEDED3971}"/>
    <hyperlink ref="D137" location="A124806744C" display="A124806744C" xr:uid="{ACD39F79-7F08-46A5-9C54-345AD3B391B0}"/>
    <hyperlink ref="E137" location="A124809912J" display="A124809912J" xr:uid="{25CF3279-A342-4542-88C0-431433972BF2}"/>
    <hyperlink ref="F137" location="A124810968T" display="A124810968T" xr:uid="{CFB056EB-B6A5-4482-BB57-E477EB6C338F}"/>
    <hyperlink ref="G137" location="A124807800C" display="A124807800C" xr:uid="{66A76E49-D428-46EC-882A-BEE1891642B1}"/>
    <hyperlink ref="H137" location="A124807801F" display="A124807801F" xr:uid="{E6D0984B-3A94-42EE-9521-97959FF07497}"/>
    <hyperlink ref="C138" location="A124808992A" display="A124808992A" xr:uid="{03257BAC-DDE9-4718-AF2F-FFD293827E98}"/>
    <hyperlink ref="D138" location="A124806880W" display="A124806880W" xr:uid="{8EE26C45-2AFB-4A76-86E0-1C324E3AEBAA}"/>
    <hyperlink ref="E138" location="A124810048A" display="A124810048A" xr:uid="{1BC5CE2E-BC30-4E10-81A6-DF7F9B1D8E95}"/>
    <hyperlink ref="F138" location="A124811104A" display="A124811104A" xr:uid="{EAD82642-90D1-4295-99E7-CBD99A9717A8}"/>
    <hyperlink ref="G138" location="A124807936R" display="A124807936R" xr:uid="{FA4ED094-84C6-4EA3-ABB4-D8F6D97D01A0}"/>
    <hyperlink ref="H138" location="A124807937T" display="A124807937T" xr:uid="{07CC0546-F1DA-4ADE-B57E-0DD7D42E1204}"/>
    <hyperlink ref="C139" location="A124809136C" display="A124809136C" xr:uid="{DD71790B-FC89-4133-A244-657F7E8FEAD8}"/>
    <hyperlink ref="D139" location="A124807024X" display="A124807024X" xr:uid="{82185873-E785-42C1-AA79-A34C7B6D01C4}"/>
    <hyperlink ref="E139" location="A124810192V" display="A124810192V" xr:uid="{8AAB0856-0227-4D21-9B03-51D32AAE8A44}"/>
    <hyperlink ref="F139" location="A124811248L" display="A124811248L" xr:uid="{740EAABA-FBD7-47DD-9AD2-675B5C27A3BB}"/>
    <hyperlink ref="G139" location="A124808080K" display="A124808080K" xr:uid="{88AC0A13-D38B-4A89-9DBD-E661B8C5A483}"/>
    <hyperlink ref="H139" location="A124808081L" display="A124808081L" xr:uid="{F7FDF0F2-98EF-4C0F-A411-236EA8003B92}"/>
    <hyperlink ref="C140" location="A124808864J" display="A124808864J" xr:uid="{4CC7E665-5088-4140-97F1-613C519B75C6}"/>
    <hyperlink ref="D140" location="A124806752C" display="A124806752C" xr:uid="{F38B0661-206B-4C20-A6BA-7BB1997E1C5D}"/>
    <hyperlink ref="E140" location="A124809920J" display="A124809920J" xr:uid="{FD181808-5010-4266-A448-66CC8B20D367}"/>
    <hyperlink ref="F140" location="A124810976T" display="A124810976T" xr:uid="{2E0B37CF-D4E4-4727-9A74-B7CB6DC8FBD4}"/>
    <hyperlink ref="G140" location="A124807808W" display="A124807808W" xr:uid="{CC569719-CFFF-430A-B756-169FE76FA702}"/>
    <hyperlink ref="H140" location="A124807809X" display="A124807809X" xr:uid="{E0761E3C-F852-41D2-9937-801C7C07CFD2}"/>
    <hyperlink ref="C141" location="A124809280W" display="A124809280W" xr:uid="{6D6B5C4B-F800-4A95-B2D5-F112DC23DE6F}"/>
    <hyperlink ref="D141" location="A124807168K" display="A124807168K" xr:uid="{4EC79F3D-F375-484B-9FDF-BCE93C12A532}"/>
    <hyperlink ref="E141" location="A124810336V" display="A124810336V" xr:uid="{0A0C30FB-2A3E-4624-8C1B-E65587766CEE}"/>
    <hyperlink ref="F141" location="A124811392F" display="A124811392F" xr:uid="{6A34BBA0-4F01-42BC-94C6-E16CBF749B54}"/>
    <hyperlink ref="G141" location="A124808224K" display="A124808224K" xr:uid="{BC70343B-DFCB-4B67-A52D-250DA07A86F4}"/>
    <hyperlink ref="H141" location="A124808225L" display="A124808225L" xr:uid="{B6B34574-1DDE-4606-A0E9-D1BC214AF105}"/>
    <hyperlink ref="C142" location="A124809632R" display="A124809632R" xr:uid="{0BDDE17D-BF68-416C-95D0-846C0D87BE89}"/>
    <hyperlink ref="D142" location="A124807520K" display="A124807520K" xr:uid="{ABED2D38-700B-4A37-BDE7-A71659F97A3F}"/>
    <hyperlink ref="E142" location="A124810688X" display="A124810688X" xr:uid="{29B98493-9D53-4140-B600-093EBAC726FD}"/>
    <hyperlink ref="F142" location="A124811744X" display="A124811744X" xr:uid="{866A0160-BD91-4627-9F81-82A186CB4679}"/>
    <hyperlink ref="G142" location="A124808576R" display="A124808576R" xr:uid="{8728A014-17AE-4E39-A647-29A19D51586D}"/>
    <hyperlink ref="H142" location="A124808577T" display="A124808577T" xr:uid="{E017B9BC-9383-432E-8A2E-12FA96A77DA0}"/>
    <hyperlink ref="C143" location="A124809640R" display="A124809640R" xr:uid="{6AA020B0-C50E-4D8E-9AE4-EF0104E7DAC0}"/>
    <hyperlink ref="D143" location="A124807528C" display="A124807528C" xr:uid="{3661F45A-76E9-4B60-8036-F2804A437F44}"/>
    <hyperlink ref="E143" location="A124810696X" display="A124810696X" xr:uid="{3B89D7C0-7005-4C31-AB50-02DA92FCCEEB}"/>
    <hyperlink ref="F143" location="A124811752X" display="A124811752X" xr:uid="{AAD6566E-BF54-44D6-BA3D-89D1BB47B3C5}"/>
    <hyperlink ref="G143" location="A124808584R" display="A124808584R" xr:uid="{C994F13F-E035-4816-85EE-46882FD60DF3}"/>
    <hyperlink ref="H143" location="A124808585T" display="A124808585T" xr:uid="{6EBF9640-6D50-4191-BA0F-C3C9814FB741}"/>
    <hyperlink ref="C144" location="A124809392R" display="A124809392R" xr:uid="{86AE0591-011B-467F-B72B-D78FFA2A56BD}"/>
    <hyperlink ref="D144" location="A124807280K" display="A124807280K" xr:uid="{C7AE9DB9-F3F2-4AFA-BEB1-8733468A8F87}"/>
    <hyperlink ref="E144" location="A124810448L" display="A124810448L" xr:uid="{85F25310-4EAC-4D70-BCF0-85E55A73CD9E}"/>
    <hyperlink ref="F144" location="A124811504L" display="A124811504L" xr:uid="{B0704466-F50A-4E49-9FCE-950D7CF2072E}"/>
    <hyperlink ref="G144" location="A124808336C" display="A124808336C" xr:uid="{B017C2B1-E867-406B-87F3-FE473D274CA9}"/>
    <hyperlink ref="H144" location="A124808337F" display="A124808337F" xr:uid="{107786B6-0710-4B73-A2F7-EC9F0FDD70B8}"/>
    <hyperlink ref="C145" location="A124809288R" display="A124809288R" xr:uid="{A7FCB3FB-5162-4915-A356-1D47559E5B0F}"/>
    <hyperlink ref="D145" location="A124807176K" display="A124807176K" xr:uid="{1E9A73F4-DEFF-4AFD-B3A4-D95F40809841}"/>
    <hyperlink ref="E145" location="A124810344V" display="A124810344V" xr:uid="{874DDC53-6A6E-48A2-BF86-C57F2A3DA1F5}"/>
    <hyperlink ref="F145" location="A124811400V" display="A124811400V" xr:uid="{7CBE9B1E-41B4-48EA-8C2E-A0892D09393B}"/>
    <hyperlink ref="G145" location="A124808232K" display="A124808232K" xr:uid="{BF6B8036-F352-402A-8279-B329B07DE6A4}"/>
    <hyperlink ref="H145" location="A124808233L" display="A124808233L" xr:uid="{B1369DB8-5BB1-448D-84D0-D8E2A2043825}"/>
    <hyperlink ref="C146" location="A124809648J" display="A124809648J" xr:uid="{6844E561-A7EA-4A2B-B997-455D82943838}"/>
    <hyperlink ref="D146" location="A124807536C" display="A124807536C" xr:uid="{42D4E4E9-680E-46CD-A008-372D33F46191}"/>
    <hyperlink ref="E146" location="A124810704L" display="A124810704L" xr:uid="{AEB68C28-4183-4B3D-A368-9609DB00FAD2}"/>
    <hyperlink ref="F146" location="A124811760X" display="A124811760X" xr:uid="{0AF5D568-064F-4801-BC24-D195337E444D}"/>
    <hyperlink ref="G146" location="A124808592R" display="A124808592R" xr:uid="{D329DD3E-1525-42D5-880B-700D24A9D4D2}"/>
    <hyperlink ref="H146" location="A124808593T" display="A124808593T" xr:uid="{D01CC30C-D0E0-471A-A9AB-A3173CDF69A9}"/>
    <hyperlink ref="C147" location="A124808872J" display="A124808872J" xr:uid="{6D4D5209-3DF3-4E80-9AB8-4525BF19A8E0}"/>
    <hyperlink ref="D147" location="A124806760C" display="A124806760C" xr:uid="{54C301DF-84EA-4430-81D4-143BB4CB2EAE}"/>
    <hyperlink ref="E147" location="A124809928A" display="A124809928A" xr:uid="{B0F415C5-C057-45BA-86E4-3549A3BB86D3}"/>
    <hyperlink ref="F147" location="A124810984T" display="A124810984T" xr:uid="{E3B0403E-70F8-4765-80D0-0417D72DA570}"/>
    <hyperlink ref="G147" location="A124807816W" display="A124807816W" xr:uid="{D2D3AC0C-A115-4A80-B214-1F6DCAB81E5E}"/>
    <hyperlink ref="H147" location="A124807817X" display="A124807817X" xr:uid="{711241EB-56EE-4105-A840-197E2CA9B13F}"/>
    <hyperlink ref="C149" location="A124809656J" display="A124809656J" xr:uid="{D7970964-B7B1-4DBC-84BA-AEFDEA984CA1}"/>
    <hyperlink ref="D149" location="A124807544C" display="A124807544C" xr:uid="{4856E8AC-4190-484C-899B-100453F0B172}"/>
    <hyperlink ref="E149" location="A124810712L" display="A124810712L" xr:uid="{362B7E84-FAB4-4945-8FF0-02751271E470}"/>
    <hyperlink ref="F149" location="A124811768T" display="A124811768T" xr:uid="{5DD28E74-B157-424C-AB24-B4090AF73B38}"/>
    <hyperlink ref="G149" location="A124808600C" display="A124808600C" xr:uid="{4FE1DBB7-D5C0-4315-A4D0-0FCB06120AF5}"/>
    <hyperlink ref="H149" location="A124808601F" display="A124808601F" xr:uid="{97AF7069-CFCD-468D-888A-0E573A0F9A3F}"/>
    <hyperlink ref="C150" location="A124809144C" display="A124809144C" xr:uid="{06CF285B-3CCB-4C6C-B553-4028128A8F21}"/>
    <hyperlink ref="D150" location="A124807032X" display="A124807032X" xr:uid="{443D1D4A-9917-4D5B-9374-CFD723FCC3AA}"/>
    <hyperlink ref="E150" location="A124810200J" display="A124810200J" xr:uid="{AF4C937B-B25A-448C-8530-2FF4F9F5060E}"/>
    <hyperlink ref="F150" location="A124811256L" display="A124811256L" xr:uid="{169213A6-47BB-45DD-8340-DBC4134BCAD1}"/>
    <hyperlink ref="G150" location="A124808088C" display="A124808088C" xr:uid="{2EB1E470-4BD4-49FF-A18A-2D6A1F2CACE5}"/>
    <hyperlink ref="H150" location="A124808089F" display="A124808089F" xr:uid="{19C10EE9-60BC-4CE5-8D24-0C14326671A4}"/>
    <hyperlink ref="C151" location="A124809296R" display="A124809296R" xr:uid="{235EB89D-E2B4-434E-BA77-71912C7D1454}"/>
    <hyperlink ref="D151" location="A124807184K" display="A124807184K" xr:uid="{3AC745B2-EF99-4946-A59F-ECCB2E900BF9}"/>
    <hyperlink ref="E151" location="A124810352V" display="A124810352V" xr:uid="{4057F616-878D-4A8B-A03B-C38944D64660}"/>
    <hyperlink ref="F151" location="A124811408L" display="A124811408L" xr:uid="{82648681-BC00-4043-8143-3689B63A62EB}"/>
    <hyperlink ref="G151" location="A124808240K" display="A124808240K" xr:uid="{74957C9A-2B6F-45C0-ABDF-2C9D008C63B9}"/>
    <hyperlink ref="H151" location="A124808241L" display="A124808241L" xr:uid="{04952481-52D0-4A82-B593-5D9A56E5E365}"/>
    <hyperlink ref="C152" location="A124808752R" display="A124808752R" xr:uid="{EF60A854-4F50-4F5A-8AEC-0E19980663D5}"/>
    <hyperlink ref="D152" location="A124806640K" display="A124806640K" xr:uid="{D2BF0E86-169B-4293-8BEF-5133F137A7AE}"/>
    <hyperlink ref="E152" location="A124809808J" display="A124809808J" xr:uid="{F555E6E1-85A7-4517-B277-2088DFF31E30}"/>
    <hyperlink ref="F152" location="A124810864X" display="A124810864X" xr:uid="{BDDF2EDE-3471-4E18-9FC7-6B05BADE1745}"/>
    <hyperlink ref="G152" location="A124807696R" display="A124807696R" xr:uid="{EBFE056F-6A87-49C3-8D60-8ACF26B97E79}"/>
    <hyperlink ref="H152" location="A124807697T" display="A124807697T" xr:uid="{50D45AA5-C18A-434A-85B6-96B0CE1F0C32}"/>
    <hyperlink ref="C154" location="A124809000T" display="A124809000T" xr:uid="{1BFA7B5C-D825-4004-81E9-D07DCD13CC7F}"/>
    <hyperlink ref="D154" location="A124806888R" display="A124806888R" xr:uid="{7D9D9F2F-91AB-443A-8B32-6D3E5E968577}"/>
    <hyperlink ref="E154" location="A124810056A" display="A124810056A" xr:uid="{30A1DA67-6694-4EAB-A74B-4B78DBE0B5BC}"/>
    <hyperlink ref="F154" location="A124811112A" display="A124811112A" xr:uid="{BE9F1030-CE8F-4FEC-996B-70A460116F8D}"/>
    <hyperlink ref="G154" location="A124807944R" display="A124807944R" xr:uid="{BC423910-9CAC-4AA8-9D32-D40D240797B0}"/>
    <hyperlink ref="H154" location="A124807945T" display="A124807945T" xr:uid="{CA195B80-E631-47B9-93DE-66EED039DADB}"/>
    <hyperlink ref="C157" location="A124809400C" display="A124809400C" xr:uid="{A5A40D1D-8454-40FD-99C7-FC9B0597EBCF}"/>
    <hyperlink ref="D157" location="A124807288C" display="A124807288C" xr:uid="{599AC323-D22D-4D51-A9E0-16EA6731B717}"/>
    <hyperlink ref="E157" location="A124810456L" display="A124810456L" xr:uid="{22F2A895-A35E-43FF-9890-9C5E53F31432}"/>
    <hyperlink ref="F157" location="A124811512L" display="A124811512L" xr:uid="{6A0EB869-DBDB-48EB-91A3-3FB1BB606BD5}"/>
    <hyperlink ref="G157" location="A124808344C" display="A124808344C" xr:uid="{29C28F0C-D0DF-402B-A75F-936BD2587BE5}"/>
    <hyperlink ref="H157" location="A124808345F" display="A124808345F" xr:uid="{BE86F342-815C-46A5-B417-603A646D25BB}"/>
    <hyperlink ref="C158" location="A124809664J" display="A124809664J" xr:uid="{2EB058C3-7D62-472C-AA21-14F0CF63682F}"/>
    <hyperlink ref="D158" location="A124807552C" display="A124807552C" xr:uid="{E434DC60-4FAE-455E-AE55-00B91907BDD4}"/>
    <hyperlink ref="E158" location="A124810720L" display="A124810720L" xr:uid="{92541338-99EC-4FE3-B306-849AFF064404}"/>
    <hyperlink ref="F158" location="A124811776T" display="A124811776T" xr:uid="{BE51C1B3-C681-4C2A-854A-3BDCFD0DEB9F}"/>
    <hyperlink ref="G158" location="A124808608W" display="A124808608W" xr:uid="{6348C443-780B-4700-9967-586AED993D48}"/>
    <hyperlink ref="H158" location="A124808609X" display="A124808609X" xr:uid="{C3746192-C4FC-4551-BF91-AB35A92B2080}"/>
    <hyperlink ref="C155" location="A124809008K" display="A124809008K" xr:uid="{7A7FC7F6-6554-4245-8D7B-85CEA6A42491}"/>
    <hyperlink ref="D155" location="A124806896R" display="A124806896R" xr:uid="{F00D71B3-38A4-4E7D-A1E0-C6032A04EEAE}"/>
    <hyperlink ref="E155" location="A124810064A" display="A124810064A" xr:uid="{6D2AE410-7CA5-40E4-911B-0E5B804BA230}"/>
    <hyperlink ref="F155" location="A124811120A" display="A124811120A" xr:uid="{F7E84BFA-AD02-4C5D-BDF1-3DEE86E46221}"/>
    <hyperlink ref="G155" location="A124807952R" display="A124807952R" xr:uid="{C15369E7-9726-42B9-85BE-F4A027341147}"/>
    <hyperlink ref="H155" location="A124807953T" display="A124807953T" xr:uid="{B4735E94-FECE-4CE2-B99A-ADCF1ACA45DC}"/>
    <hyperlink ref="C159" location="A124809408W" display="A124809408W" xr:uid="{90E3FB86-F36C-466C-B127-8A5F2304B159}"/>
    <hyperlink ref="D159" location="A124807296C" display="A124807296C" xr:uid="{921DBC0A-F17B-4967-821A-AB352C3547D4}"/>
    <hyperlink ref="E159" location="A124810464L" display="A124810464L" xr:uid="{28BC8849-3E8D-4AEF-9C2F-2769E4C017EA}"/>
    <hyperlink ref="F159" location="A124811520L" display="A124811520L" xr:uid="{6E0DEC2C-1236-4E97-BE72-9C05FC545E90}"/>
    <hyperlink ref="G159" location="A124808352C" display="A124808352C" xr:uid="{A5D230D8-7798-441C-986C-5CBA3A094504}"/>
    <hyperlink ref="H159" location="A124808353F" display="A124808353F" xr:uid="{55EB5295-407B-447D-8FB4-9C4E1437E2BF}"/>
    <hyperlink ref="C160" location="A124809304C" display="A124809304C" xr:uid="{A1B3B048-C2B5-42EF-9C17-95675021FC29}"/>
    <hyperlink ref="D160" location="A124807192K" display="A124807192K" xr:uid="{90F64514-955E-47A3-8E64-FC6FBB0D3051}"/>
    <hyperlink ref="E160" location="A124810360V" display="A124810360V" xr:uid="{980318C3-0A5F-4352-A7BD-14D3B829BEA5}"/>
    <hyperlink ref="F160" location="A124811416L" display="A124811416L" xr:uid="{5E1A5EBB-2D9B-45D3-85F9-9C2200CF3D83}"/>
    <hyperlink ref="G160" location="A124808248C" display="A124808248C" xr:uid="{F58187CC-C068-45B4-BBC7-E932F4135DF1}"/>
    <hyperlink ref="H160" location="A124808249F" display="A124808249F" xr:uid="{199BA2B2-56E8-4E33-92F1-6C087C36B6E5}"/>
    <hyperlink ref="C162" location="A124808760R" display="A124808760R" xr:uid="{124A06BB-E224-4632-9611-5681F7513DC3}"/>
    <hyperlink ref="D162" location="A124806648C" display="A124806648C" xr:uid="{6224DCED-1640-4F99-9860-DDE8016B8EAE}"/>
    <hyperlink ref="E162" location="A124809816J" display="A124809816J" xr:uid="{9BA5E2A5-43D7-4CDA-BDD8-3A59127DB35F}"/>
    <hyperlink ref="F162" location="A124810872X" display="A124810872X" xr:uid="{22B32193-8ECA-4D74-902B-FDA661048541}"/>
    <hyperlink ref="G162" location="A124807704C" display="A124807704C" xr:uid="{160E0679-8947-4522-A7E8-2711CFAB8F6B}"/>
    <hyperlink ref="H162" location="A124807705F" display="A124807705F" xr:uid="{59A8E6DB-A54D-45BC-8C10-262A8090F7D8}"/>
    <hyperlink ref="C163" location="A124809672J" display="A124809672J" xr:uid="{B7A91C1E-979C-4247-86C3-35A97CAEC22F}"/>
    <hyperlink ref="D163" location="A124807560C" display="A124807560C" xr:uid="{B5203884-0156-4972-BC6C-A8FBD89C344A}"/>
    <hyperlink ref="E163" location="A124810728F" display="A124810728F" xr:uid="{AF94BFFC-65F4-4C05-9F8B-9344093BA08A}"/>
    <hyperlink ref="F163" location="A124811784T" display="A124811784T" xr:uid="{5175D9D2-E000-4560-ABCF-763F300C5710}"/>
    <hyperlink ref="G163" location="A124808616W" display="A124808616W" xr:uid="{D602A1AD-B8CF-49B1-826D-398E0EDC3FC0}"/>
    <hyperlink ref="H163" location="A124808617X" display="A124808617X" xr:uid="{8BF0ACC1-3093-49DF-959D-9FBDE35CB57D}"/>
    <hyperlink ref="C164" location="A124808768J" display="A124808768J" xr:uid="{49CE4870-7F9E-4811-BAAB-00EF0BBFB002}"/>
    <hyperlink ref="D164" location="A124806656C" display="A124806656C" xr:uid="{948B4190-4337-48E4-845D-1D18AD599247}"/>
    <hyperlink ref="E164" location="A124809824J" display="A124809824J" xr:uid="{B067E8D4-BF50-45F4-B6C8-836C3FD34530}"/>
    <hyperlink ref="F164" location="A124810880X" display="A124810880X" xr:uid="{D1828D21-F6EF-4B1E-8172-5677E8ECFFC6}"/>
    <hyperlink ref="G164" location="A124807712C" display="A124807712C" xr:uid="{588547B6-78A7-47FC-BC35-C10FBD785C61}"/>
    <hyperlink ref="H164" location="A124807713F" display="A124807713F" xr:uid="{AA06BC38-EC38-4953-B913-2899945FFD73}"/>
    <hyperlink ref="C165" location="A124809680J" display="A124809680J" xr:uid="{6398B8EC-E758-4E84-96DF-5A44F376E098}"/>
    <hyperlink ref="D165" location="A124807568W" display="A124807568W" xr:uid="{9913AE92-FBF0-4FF5-B54E-16CB992A420D}"/>
    <hyperlink ref="E165" location="A124810736F" display="A124810736F" xr:uid="{1DE78469-831B-4134-9393-012876F19D1D}"/>
    <hyperlink ref="F165" location="A124811792T" display="A124811792T" xr:uid="{623C3947-E470-447F-843A-6371DE467D88}"/>
    <hyperlink ref="G165" location="A124808624W" display="A124808624W" xr:uid="{D273E4E3-0C4E-4720-A952-5BAA6C0A1F96}"/>
    <hyperlink ref="H165" location="A124808625X" display="A124808625X" xr:uid="{1EC30701-85AB-4619-A1EE-51CDA02D8324}"/>
    <hyperlink ref="C167" location="A124808880J" display="A124808880J" xr:uid="{F352164C-4D18-4424-93E2-FB340550613B}"/>
    <hyperlink ref="D167" location="A124806768W" display="A124806768W" xr:uid="{BA50728B-51DA-42B0-ADBA-F827D676D612}"/>
    <hyperlink ref="E167" location="A124809936A" display="A124809936A" xr:uid="{8558F377-E8B8-4DAE-8E79-9F6B1B66845A}"/>
    <hyperlink ref="F167" location="A124810992T" display="A124810992T" xr:uid="{4B9DEDAB-E402-4728-9252-D621D79B8588}"/>
    <hyperlink ref="G167" location="A124807824W" display="A124807824W" xr:uid="{8DF32F1F-C843-4164-B0B1-249BB5ECE31F}"/>
    <hyperlink ref="H167" location="A124807825X" display="A124807825X" xr:uid="{2D4C08D0-505F-450D-81BB-79A3FABBB6DB}"/>
    <hyperlink ref="C168" location="A124809416W" display="A124809416W" xr:uid="{470A0D79-F73A-4E15-B5E9-92AA5D825985}"/>
    <hyperlink ref="D168" location="A124807304T" display="A124807304T" xr:uid="{B7019436-6576-44DB-A49E-0B5CBCF826EF}"/>
    <hyperlink ref="E168" location="A124810472L" display="A124810472L" xr:uid="{97A2D73A-96DE-441A-B204-FF0A42C38E9D}"/>
    <hyperlink ref="F168" location="A124811528F" display="A124811528F" xr:uid="{B0C95835-33FA-410E-ABD5-73CBC1109BE5}"/>
    <hyperlink ref="G168" location="A124808360C" display="A124808360C" xr:uid="{C861015C-AF18-4EC6-81CE-495B9F9303D6}"/>
    <hyperlink ref="H168" location="A124808361F" display="A124808361F" xr:uid="{61736546-C47A-4E6D-8AD5-C51042A89449}"/>
    <hyperlink ref="C169" location="A124809016K" display="A124809016K" xr:uid="{ED7FF103-1BAF-4554-A2A9-E53BD90B302B}"/>
    <hyperlink ref="D169" location="A124806904C" display="A124806904C" xr:uid="{63F0736E-8001-4A8D-81D4-83828FF033D7}"/>
    <hyperlink ref="E169" location="A124810072A" display="A124810072A" xr:uid="{AC796FDD-F106-4F7F-8AA7-C09B4C95E6C7}"/>
    <hyperlink ref="F169" location="A124811128V" display="A124811128V" xr:uid="{E479C326-5CC8-4886-9389-CF121F677232}"/>
    <hyperlink ref="G169" location="A124807960R" display="A124807960R" xr:uid="{A93A45D8-54B1-482B-94B5-32E0DC3EA77F}"/>
    <hyperlink ref="H169" location="A124807961T" display="A124807961T" xr:uid="{DA8AC043-4123-409D-810B-175BF72E2FE1}"/>
    <hyperlink ref="A173" r:id="rId1" display="© Commonwealth of Australia 2015" xr:uid="{F4309B2C-60E4-4177-812D-8516DB2E3244}"/>
  </hyperlinks>
  <pageMargins left="0.74803149606299213" right="0.74803149606299213" top="0.98425196850393704" bottom="0.98425196850393704" header="0.51181102362204722" footer="0.51181102362204722"/>
  <pageSetup paperSize="8" scale="68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rowBreaks count="2" manualBreakCount="2">
    <brk id="64" max="16383" man="1"/>
    <brk id="117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05"/>
  <sheetViews>
    <sheetView showGridLines="0" workbookViewId="0">
      <pane ySplit="11" topLeftCell="A12" activePane="bottomLeft" state="frozen"/>
      <selection pane="bottomLeft" activeCell="B46" sqref="B46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1597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1598</v>
      </c>
    </row>
    <row r="6" spans="1:13" ht="15.75" customHeight="1">
      <c r="B6" s="111" t="s">
        <v>1599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8" spans="1:13" ht="15">
      <c r="D8" s="15" t="s">
        <v>1601</v>
      </c>
    </row>
    <row r="9" spans="1:13" s="16" customFormat="1"/>
    <row r="10" spans="1:13" ht="22.5" customHeight="1">
      <c r="A10" s="17" t="s">
        <v>1602</v>
      </c>
      <c r="B10" s="17"/>
      <c r="C10" s="17"/>
      <c r="D10" s="17" t="s">
        <v>251</v>
      </c>
      <c r="E10" s="17" t="s">
        <v>258</v>
      </c>
      <c r="F10" s="17" t="s">
        <v>255</v>
      </c>
      <c r="G10" s="17" t="s">
        <v>256</v>
      </c>
      <c r="H10" s="17" t="s">
        <v>1603</v>
      </c>
      <c r="I10" s="17" t="s">
        <v>250</v>
      </c>
      <c r="J10" s="17" t="s">
        <v>252</v>
      </c>
      <c r="K10" s="17" t="s">
        <v>1604</v>
      </c>
      <c r="L10" s="17" t="s">
        <v>254</v>
      </c>
    </row>
    <row r="12" spans="1:13">
      <c r="A12" s="11" t="s">
        <v>0</v>
      </c>
      <c r="D12" s="11" t="s">
        <v>260</v>
      </c>
      <c r="E12" s="18" t="s">
        <v>262</v>
      </c>
      <c r="F12" s="10">
        <v>42036</v>
      </c>
      <c r="G12" s="10">
        <v>44228</v>
      </c>
      <c r="H12" s="11">
        <v>7</v>
      </c>
      <c r="I12" s="19" t="s">
        <v>259</v>
      </c>
      <c r="J12" s="11" t="s">
        <v>261</v>
      </c>
      <c r="K12" s="11" t="s">
        <v>1606</v>
      </c>
      <c r="L12" s="11">
        <v>2</v>
      </c>
    </row>
    <row r="13" spans="1:13">
      <c r="A13" s="11" t="s">
        <v>1</v>
      </c>
      <c r="D13" s="11" t="s">
        <v>260</v>
      </c>
      <c r="E13" s="18" t="s">
        <v>263</v>
      </c>
      <c r="F13" s="10">
        <v>42036</v>
      </c>
      <c r="G13" s="10">
        <v>44228</v>
      </c>
      <c r="H13" s="11">
        <v>7</v>
      </c>
      <c r="I13" s="19" t="s">
        <v>259</v>
      </c>
      <c r="J13" s="11" t="s">
        <v>261</v>
      </c>
      <c r="K13" s="11" t="s">
        <v>1606</v>
      </c>
      <c r="L13" s="11">
        <v>2</v>
      </c>
    </row>
    <row r="14" spans="1:13">
      <c r="A14" s="11" t="s">
        <v>2</v>
      </c>
      <c r="D14" s="11" t="s">
        <v>260</v>
      </c>
      <c r="E14" s="18" t="s">
        <v>264</v>
      </c>
      <c r="F14" s="10">
        <v>42036</v>
      </c>
      <c r="G14" s="10">
        <v>44228</v>
      </c>
      <c r="H14" s="11">
        <v>7</v>
      </c>
      <c r="I14" s="19" t="s">
        <v>259</v>
      </c>
      <c r="J14" s="11" t="s">
        <v>261</v>
      </c>
      <c r="K14" s="11" t="s">
        <v>1606</v>
      </c>
      <c r="L14" s="11">
        <v>2</v>
      </c>
    </row>
    <row r="15" spans="1:13">
      <c r="A15" s="11" t="s">
        <v>3</v>
      </c>
      <c r="D15" s="11" t="s">
        <v>260</v>
      </c>
      <c r="E15" s="18" t="s">
        <v>265</v>
      </c>
      <c r="F15" s="10">
        <v>42036</v>
      </c>
      <c r="G15" s="10">
        <v>44228</v>
      </c>
      <c r="H15" s="11">
        <v>7</v>
      </c>
      <c r="I15" s="19" t="s">
        <v>259</v>
      </c>
      <c r="J15" s="11" t="s">
        <v>261</v>
      </c>
      <c r="K15" s="11" t="s">
        <v>1606</v>
      </c>
      <c r="L15" s="11">
        <v>2</v>
      </c>
    </row>
    <row r="16" spans="1:13">
      <c r="A16" s="11" t="s">
        <v>4</v>
      </c>
      <c r="D16" s="11" t="s">
        <v>260</v>
      </c>
      <c r="E16" s="18" t="s">
        <v>266</v>
      </c>
      <c r="F16" s="10">
        <v>42036</v>
      </c>
      <c r="G16" s="10">
        <v>44228</v>
      </c>
      <c r="H16" s="11">
        <v>7</v>
      </c>
      <c r="I16" s="19" t="s">
        <v>259</v>
      </c>
      <c r="J16" s="11" t="s">
        <v>261</v>
      </c>
      <c r="K16" s="11" t="s">
        <v>1606</v>
      </c>
      <c r="L16" s="11">
        <v>2</v>
      </c>
    </row>
    <row r="17" spans="1:12">
      <c r="A17" s="11" t="s">
        <v>5</v>
      </c>
      <c r="D17" s="11" t="s">
        <v>260</v>
      </c>
      <c r="E17" s="18" t="s">
        <v>268</v>
      </c>
      <c r="F17" s="10">
        <v>42036</v>
      </c>
      <c r="G17" s="10">
        <v>44228</v>
      </c>
      <c r="H17" s="11">
        <v>7</v>
      </c>
      <c r="I17" s="11" t="s">
        <v>267</v>
      </c>
      <c r="J17" s="11" t="s">
        <v>261</v>
      </c>
      <c r="K17" s="11" t="s">
        <v>1606</v>
      </c>
      <c r="L17" s="11">
        <v>2</v>
      </c>
    </row>
    <row r="18" spans="1:12">
      <c r="A18" s="11" t="s">
        <v>6</v>
      </c>
      <c r="D18" s="11" t="s">
        <v>260</v>
      </c>
      <c r="E18" s="18" t="s">
        <v>269</v>
      </c>
      <c r="F18" s="10">
        <v>42036</v>
      </c>
      <c r="G18" s="10">
        <v>44228</v>
      </c>
      <c r="H18" s="11">
        <v>7</v>
      </c>
      <c r="I18" s="19" t="s">
        <v>259</v>
      </c>
      <c r="J18" s="11" t="s">
        <v>261</v>
      </c>
      <c r="K18" s="11" t="s">
        <v>1606</v>
      </c>
      <c r="L18" s="11">
        <v>2</v>
      </c>
    </row>
    <row r="19" spans="1:12">
      <c r="A19" s="11" t="s">
        <v>7</v>
      </c>
      <c r="D19" s="11" t="s">
        <v>260</v>
      </c>
      <c r="E19" s="18" t="s">
        <v>270</v>
      </c>
      <c r="F19" s="10">
        <v>42036</v>
      </c>
      <c r="G19" s="10">
        <v>44228</v>
      </c>
      <c r="H19" s="11">
        <v>7</v>
      </c>
      <c r="I19" s="19" t="s">
        <v>259</v>
      </c>
      <c r="J19" s="11" t="s">
        <v>261</v>
      </c>
      <c r="K19" s="11" t="s">
        <v>1606</v>
      </c>
      <c r="L19" s="11">
        <v>2</v>
      </c>
    </row>
    <row r="20" spans="1:12">
      <c r="A20" s="11" t="s">
        <v>8</v>
      </c>
      <c r="D20" s="11" t="s">
        <v>260</v>
      </c>
      <c r="E20" s="18" t="s">
        <v>271</v>
      </c>
      <c r="F20" s="10">
        <v>42036</v>
      </c>
      <c r="G20" s="10">
        <v>44228</v>
      </c>
      <c r="H20" s="11">
        <v>7</v>
      </c>
      <c r="I20" s="19" t="s">
        <v>259</v>
      </c>
      <c r="J20" s="11" t="s">
        <v>261</v>
      </c>
      <c r="K20" s="11" t="s">
        <v>1606</v>
      </c>
      <c r="L20" s="11">
        <v>2</v>
      </c>
    </row>
    <row r="21" spans="1:12">
      <c r="A21" s="11" t="s">
        <v>9</v>
      </c>
      <c r="D21" s="11" t="s">
        <v>260</v>
      </c>
      <c r="E21" s="18" t="s">
        <v>272</v>
      </c>
      <c r="F21" s="10">
        <v>42036</v>
      </c>
      <c r="G21" s="10">
        <v>44228</v>
      </c>
      <c r="H21" s="11">
        <v>7</v>
      </c>
      <c r="I21" s="19" t="s">
        <v>259</v>
      </c>
      <c r="J21" s="11" t="s">
        <v>261</v>
      </c>
      <c r="K21" s="11" t="s">
        <v>1606</v>
      </c>
      <c r="L21" s="11">
        <v>2</v>
      </c>
    </row>
    <row r="22" spans="1:12">
      <c r="A22" s="11" t="s">
        <v>10</v>
      </c>
      <c r="D22" s="11" t="s">
        <v>260</v>
      </c>
      <c r="E22" s="18" t="s">
        <v>273</v>
      </c>
      <c r="F22" s="10">
        <v>42036</v>
      </c>
      <c r="G22" s="10">
        <v>44228</v>
      </c>
      <c r="H22" s="11">
        <v>7</v>
      </c>
      <c r="I22" s="19" t="s">
        <v>259</v>
      </c>
      <c r="J22" s="11" t="s">
        <v>261</v>
      </c>
      <c r="K22" s="11" t="s">
        <v>1606</v>
      </c>
      <c r="L22" s="11">
        <v>2</v>
      </c>
    </row>
    <row r="23" spans="1:12">
      <c r="A23" s="11" t="s">
        <v>11</v>
      </c>
      <c r="D23" s="11" t="s">
        <v>260</v>
      </c>
      <c r="E23" s="18" t="s">
        <v>274</v>
      </c>
      <c r="F23" s="10">
        <v>42036</v>
      </c>
      <c r="G23" s="10">
        <v>44228</v>
      </c>
      <c r="H23" s="11">
        <v>7</v>
      </c>
      <c r="I23" s="11" t="s">
        <v>267</v>
      </c>
      <c r="J23" s="11" t="s">
        <v>261</v>
      </c>
      <c r="K23" s="11" t="s">
        <v>1606</v>
      </c>
      <c r="L23" s="11">
        <v>2</v>
      </c>
    </row>
    <row r="24" spans="1:12">
      <c r="A24" s="11" t="s">
        <v>12</v>
      </c>
      <c r="D24" s="11" t="s">
        <v>260</v>
      </c>
      <c r="E24" s="18" t="s">
        <v>275</v>
      </c>
      <c r="F24" s="10">
        <v>42036</v>
      </c>
      <c r="G24" s="10">
        <v>44228</v>
      </c>
      <c r="H24" s="11">
        <v>7</v>
      </c>
      <c r="I24" s="19" t="s">
        <v>259</v>
      </c>
      <c r="J24" s="11" t="s">
        <v>261</v>
      </c>
      <c r="K24" s="11" t="s">
        <v>1606</v>
      </c>
      <c r="L24" s="11">
        <v>2</v>
      </c>
    </row>
    <row r="25" spans="1:12">
      <c r="A25" s="11" t="s">
        <v>13</v>
      </c>
      <c r="D25" s="11" t="s">
        <v>260</v>
      </c>
      <c r="E25" s="18" t="s">
        <v>276</v>
      </c>
      <c r="F25" s="10">
        <v>42036</v>
      </c>
      <c r="G25" s="10">
        <v>44228</v>
      </c>
      <c r="H25" s="11">
        <v>7</v>
      </c>
      <c r="I25" s="19" t="s">
        <v>259</v>
      </c>
      <c r="J25" s="11" t="s">
        <v>261</v>
      </c>
      <c r="K25" s="11" t="s">
        <v>1606</v>
      </c>
      <c r="L25" s="11">
        <v>2</v>
      </c>
    </row>
    <row r="26" spans="1:12">
      <c r="A26" s="11" t="s">
        <v>14</v>
      </c>
      <c r="D26" s="11" t="s">
        <v>260</v>
      </c>
      <c r="E26" s="18" t="s">
        <v>277</v>
      </c>
      <c r="F26" s="10">
        <v>42036</v>
      </c>
      <c r="G26" s="10">
        <v>44228</v>
      </c>
      <c r="H26" s="11">
        <v>7</v>
      </c>
      <c r="I26" s="19" t="s">
        <v>259</v>
      </c>
      <c r="J26" s="11" t="s">
        <v>261</v>
      </c>
      <c r="K26" s="11" t="s">
        <v>1606</v>
      </c>
      <c r="L26" s="11">
        <v>2</v>
      </c>
    </row>
    <row r="27" spans="1:12">
      <c r="A27" s="11" t="s">
        <v>15</v>
      </c>
      <c r="D27" s="11" t="s">
        <v>260</v>
      </c>
      <c r="E27" s="18" t="s">
        <v>278</v>
      </c>
      <c r="F27" s="10">
        <v>42036</v>
      </c>
      <c r="G27" s="10">
        <v>44228</v>
      </c>
      <c r="H27" s="11">
        <v>7</v>
      </c>
      <c r="I27" s="19" t="s">
        <v>259</v>
      </c>
      <c r="J27" s="11" t="s">
        <v>261</v>
      </c>
      <c r="K27" s="11" t="s">
        <v>1606</v>
      </c>
      <c r="L27" s="11">
        <v>2</v>
      </c>
    </row>
    <row r="28" spans="1:12">
      <c r="A28" s="11" t="s">
        <v>16</v>
      </c>
      <c r="D28" s="11" t="s">
        <v>260</v>
      </c>
      <c r="E28" s="18" t="s">
        <v>279</v>
      </c>
      <c r="F28" s="10">
        <v>42036</v>
      </c>
      <c r="G28" s="10">
        <v>44228</v>
      </c>
      <c r="H28" s="11">
        <v>7</v>
      </c>
      <c r="I28" s="19" t="s">
        <v>259</v>
      </c>
      <c r="J28" s="11" t="s">
        <v>261</v>
      </c>
      <c r="K28" s="11" t="s">
        <v>1606</v>
      </c>
      <c r="L28" s="11">
        <v>2</v>
      </c>
    </row>
    <row r="29" spans="1:12">
      <c r="A29" s="11" t="s">
        <v>17</v>
      </c>
      <c r="D29" s="11" t="s">
        <v>260</v>
      </c>
      <c r="E29" s="18" t="s">
        <v>280</v>
      </c>
      <c r="F29" s="10">
        <v>42036</v>
      </c>
      <c r="G29" s="10">
        <v>44228</v>
      </c>
      <c r="H29" s="11">
        <v>7</v>
      </c>
      <c r="I29" s="11" t="s">
        <v>267</v>
      </c>
      <c r="J29" s="11" t="s">
        <v>261</v>
      </c>
      <c r="K29" s="11" t="s">
        <v>1606</v>
      </c>
      <c r="L29" s="11">
        <v>2</v>
      </c>
    </row>
    <row r="30" spans="1:12">
      <c r="A30" s="11" t="s">
        <v>18</v>
      </c>
      <c r="D30" s="11" t="s">
        <v>260</v>
      </c>
      <c r="E30" s="18" t="s">
        <v>281</v>
      </c>
      <c r="F30" s="10">
        <v>42036</v>
      </c>
      <c r="G30" s="10">
        <v>44228</v>
      </c>
      <c r="H30" s="11">
        <v>7</v>
      </c>
      <c r="I30" s="19" t="s">
        <v>259</v>
      </c>
      <c r="J30" s="11" t="s">
        <v>261</v>
      </c>
      <c r="K30" s="11" t="s">
        <v>1606</v>
      </c>
      <c r="L30" s="11">
        <v>2</v>
      </c>
    </row>
    <row r="31" spans="1:12">
      <c r="A31" s="11" t="s">
        <v>19</v>
      </c>
      <c r="D31" s="11" t="s">
        <v>260</v>
      </c>
      <c r="E31" s="18" t="s">
        <v>282</v>
      </c>
      <c r="F31" s="10">
        <v>42036</v>
      </c>
      <c r="G31" s="10">
        <v>44228</v>
      </c>
      <c r="H31" s="11">
        <v>7</v>
      </c>
      <c r="I31" s="19" t="s">
        <v>259</v>
      </c>
      <c r="J31" s="11" t="s">
        <v>261</v>
      </c>
      <c r="K31" s="11" t="s">
        <v>1606</v>
      </c>
      <c r="L31" s="11">
        <v>2</v>
      </c>
    </row>
    <row r="32" spans="1:12">
      <c r="A32" s="11" t="s">
        <v>20</v>
      </c>
      <c r="D32" s="11" t="s">
        <v>260</v>
      </c>
      <c r="E32" s="18" t="s">
        <v>283</v>
      </c>
      <c r="F32" s="10">
        <v>42036</v>
      </c>
      <c r="G32" s="10">
        <v>44228</v>
      </c>
      <c r="H32" s="11">
        <v>7</v>
      </c>
      <c r="I32" s="19" t="s">
        <v>259</v>
      </c>
      <c r="J32" s="11" t="s">
        <v>261</v>
      </c>
      <c r="K32" s="11" t="s">
        <v>1606</v>
      </c>
      <c r="L32" s="11">
        <v>2</v>
      </c>
    </row>
    <row r="33" spans="1:12">
      <c r="A33" s="11" t="s">
        <v>21</v>
      </c>
      <c r="D33" s="11" t="s">
        <v>260</v>
      </c>
      <c r="E33" s="18" t="s">
        <v>284</v>
      </c>
      <c r="F33" s="10">
        <v>42036</v>
      </c>
      <c r="G33" s="10">
        <v>44228</v>
      </c>
      <c r="H33" s="11">
        <v>7</v>
      </c>
      <c r="I33" s="19" t="s">
        <v>259</v>
      </c>
      <c r="J33" s="11" t="s">
        <v>261</v>
      </c>
      <c r="K33" s="11" t="s">
        <v>1606</v>
      </c>
      <c r="L33" s="11">
        <v>2</v>
      </c>
    </row>
    <row r="34" spans="1:12">
      <c r="A34" s="11" t="s">
        <v>22</v>
      </c>
      <c r="D34" s="11" t="s">
        <v>260</v>
      </c>
      <c r="E34" s="18" t="s">
        <v>285</v>
      </c>
      <c r="F34" s="10">
        <v>42036</v>
      </c>
      <c r="G34" s="10">
        <v>44228</v>
      </c>
      <c r="H34" s="11">
        <v>7</v>
      </c>
      <c r="I34" s="19" t="s">
        <v>259</v>
      </c>
      <c r="J34" s="11" t="s">
        <v>261</v>
      </c>
      <c r="K34" s="11" t="s">
        <v>1606</v>
      </c>
      <c r="L34" s="11">
        <v>2</v>
      </c>
    </row>
    <row r="35" spans="1:12">
      <c r="A35" s="11" t="s">
        <v>23</v>
      </c>
      <c r="D35" s="11" t="s">
        <v>260</v>
      </c>
      <c r="E35" s="18" t="s">
        <v>286</v>
      </c>
      <c r="F35" s="10">
        <v>42036</v>
      </c>
      <c r="G35" s="10">
        <v>44228</v>
      </c>
      <c r="H35" s="11">
        <v>7</v>
      </c>
      <c r="I35" s="11" t="s">
        <v>267</v>
      </c>
      <c r="J35" s="11" t="s">
        <v>261</v>
      </c>
      <c r="K35" s="11" t="s">
        <v>1606</v>
      </c>
      <c r="L35" s="11">
        <v>2</v>
      </c>
    </row>
    <row r="36" spans="1:12">
      <c r="A36" s="11" t="s">
        <v>24</v>
      </c>
      <c r="D36" s="11" t="s">
        <v>260</v>
      </c>
      <c r="E36" s="18" t="s">
        <v>287</v>
      </c>
      <c r="F36" s="10">
        <v>42036</v>
      </c>
      <c r="G36" s="10">
        <v>44228</v>
      </c>
      <c r="H36" s="11">
        <v>7</v>
      </c>
      <c r="I36" s="19" t="s">
        <v>259</v>
      </c>
      <c r="J36" s="11" t="s">
        <v>261</v>
      </c>
      <c r="K36" s="11" t="s">
        <v>1606</v>
      </c>
      <c r="L36" s="11">
        <v>2</v>
      </c>
    </row>
    <row r="37" spans="1:12">
      <c r="A37" s="11" t="s">
        <v>25</v>
      </c>
      <c r="D37" s="11" t="s">
        <v>260</v>
      </c>
      <c r="E37" s="18" t="s">
        <v>288</v>
      </c>
      <c r="F37" s="10">
        <v>42036</v>
      </c>
      <c r="G37" s="10">
        <v>44228</v>
      </c>
      <c r="H37" s="11">
        <v>7</v>
      </c>
      <c r="I37" s="19" t="s">
        <v>259</v>
      </c>
      <c r="J37" s="11" t="s">
        <v>261</v>
      </c>
      <c r="K37" s="11" t="s">
        <v>1606</v>
      </c>
      <c r="L37" s="11">
        <v>2</v>
      </c>
    </row>
    <row r="38" spans="1:12">
      <c r="A38" s="11" t="s">
        <v>26</v>
      </c>
      <c r="D38" s="11" t="s">
        <v>260</v>
      </c>
      <c r="E38" s="18" t="s">
        <v>289</v>
      </c>
      <c r="F38" s="10">
        <v>42036</v>
      </c>
      <c r="G38" s="10">
        <v>44228</v>
      </c>
      <c r="H38" s="11">
        <v>7</v>
      </c>
      <c r="I38" s="19" t="s">
        <v>259</v>
      </c>
      <c r="J38" s="11" t="s">
        <v>261</v>
      </c>
      <c r="K38" s="11" t="s">
        <v>1606</v>
      </c>
      <c r="L38" s="11">
        <v>2</v>
      </c>
    </row>
    <row r="39" spans="1:12">
      <c r="A39" s="11" t="s">
        <v>27</v>
      </c>
      <c r="D39" s="11" t="s">
        <v>260</v>
      </c>
      <c r="E39" s="18" t="s">
        <v>290</v>
      </c>
      <c r="F39" s="10">
        <v>42036</v>
      </c>
      <c r="G39" s="10">
        <v>44228</v>
      </c>
      <c r="H39" s="11">
        <v>7</v>
      </c>
      <c r="I39" s="19" t="s">
        <v>259</v>
      </c>
      <c r="J39" s="11" t="s">
        <v>261</v>
      </c>
      <c r="K39" s="11" t="s">
        <v>1606</v>
      </c>
      <c r="L39" s="11">
        <v>2</v>
      </c>
    </row>
    <row r="40" spans="1:12">
      <c r="A40" s="11" t="s">
        <v>28</v>
      </c>
      <c r="D40" s="11" t="s">
        <v>260</v>
      </c>
      <c r="E40" s="18" t="s">
        <v>291</v>
      </c>
      <c r="F40" s="10">
        <v>42036</v>
      </c>
      <c r="G40" s="10">
        <v>44228</v>
      </c>
      <c r="H40" s="11">
        <v>7</v>
      </c>
      <c r="I40" s="19" t="s">
        <v>259</v>
      </c>
      <c r="J40" s="11" t="s">
        <v>261</v>
      </c>
      <c r="K40" s="11" t="s">
        <v>1606</v>
      </c>
      <c r="L40" s="11">
        <v>2</v>
      </c>
    </row>
    <row r="41" spans="1:12">
      <c r="A41" s="11" t="s">
        <v>29</v>
      </c>
      <c r="D41" s="11" t="s">
        <v>260</v>
      </c>
      <c r="E41" s="18" t="s">
        <v>292</v>
      </c>
      <c r="F41" s="10">
        <v>42036</v>
      </c>
      <c r="G41" s="10">
        <v>44228</v>
      </c>
      <c r="H41" s="11">
        <v>7</v>
      </c>
      <c r="I41" s="11" t="s">
        <v>267</v>
      </c>
      <c r="J41" s="11" t="s">
        <v>261</v>
      </c>
      <c r="K41" s="11" t="s">
        <v>1606</v>
      </c>
      <c r="L41" s="11">
        <v>2</v>
      </c>
    </row>
    <row r="42" spans="1:12">
      <c r="A42" s="11" t="s">
        <v>30</v>
      </c>
      <c r="D42" s="11" t="s">
        <v>260</v>
      </c>
      <c r="E42" s="18" t="s">
        <v>293</v>
      </c>
      <c r="F42" s="10">
        <v>42036</v>
      </c>
      <c r="G42" s="10">
        <v>44228</v>
      </c>
      <c r="H42" s="11">
        <v>7</v>
      </c>
      <c r="I42" s="19" t="s">
        <v>259</v>
      </c>
      <c r="J42" s="11" t="s">
        <v>261</v>
      </c>
      <c r="K42" s="11" t="s">
        <v>1606</v>
      </c>
      <c r="L42" s="11">
        <v>2</v>
      </c>
    </row>
    <row r="43" spans="1:12">
      <c r="A43" s="11" t="s">
        <v>31</v>
      </c>
      <c r="D43" s="11" t="s">
        <v>260</v>
      </c>
      <c r="E43" s="18" t="s">
        <v>294</v>
      </c>
      <c r="F43" s="10">
        <v>42036</v>
      </c>
      <c r="G43" s="10">
        <v>44228</v>
      </c>
      <c r="H43" s="11">
        <v>7</v>
      </c>
      <c r="I43" s="19" t="s">
        <v>259</v>
      </c>
      <c r="J43" s="11" t="s">
        <v>261</v>
      </c>
      <c r="K43" s="11" t="s">
        <v>1606</v>
      </c>
      <c r="L43" s="11">
        <v>2</v>
      </c>
    </row>
    <row r="44" spans="1:12">
      <c r="A44" s="11" t="s">
        <v>32</v>
      </c>
      <c r="D44" s="11" t="s">
        <v>260</v>
      </c>
      <c r="E44" s="18" t="s">
        <v>295</v>
      </c>
      <c r="F44" s="10">
        <v>42036</v>
      </c>
      <c r="G44" s="10">
        <v>44228</v>
      </c>
      <c r="H44" s="11">
        <v>7</v>
      </c>
      <c r="I44" s="19" t="s">
        <v>259</v>
      </c>
      <c r="J44" s="11" t="s">
        <v>261</v>
      </c>
      <c r="K44" s="11" t="s">
        <v>1606</v>
      </c>
      <c r="L44" s="11">
        <v>2</v>
      </c>
    </row>
    <row r="45" spans="1:12">
      <c r="A45" s="11" t="s">
        <v>33</v>
      </c>
      <c r="D45" s="11" t="s">
        <v>260</v>
      </c>
      <c r="E45" s="18" t="s">
        <v>296</v>
      </c>
      <c r="F45" s="10">
        <v>42036</v>
      </c>
      <c r="G45" s="10">
        <v>44228</v>
      </c>
      <c r="H45" s="11">
        <v>7</v>
      </c>
      <c r="I45" s="19" t="s">
        <v>259</v>
      </c>
      <c r="J45" s="11" t="s">
        <v>261</v>
      </c>
      <c r="K45" s="11" t="s">
        <v>1606</v>
      </c>
      <c r="L45" s="11">
        <v>2</v>
      </c>
    </row>
    <row r="46" spans="1:12">
      <c r="A46" s="11" t="s">
        <v>34</v>
      </c>
      <c r="D46" s="11" t="s">
        <v>260</v>
      </c>
      <c r="E46" s="18" t="s">
        <v>297</v>
      </c>
      <c r="F46" s="10">
        <v>42036</v>
      </c>
      <c r="G46" s="10">
        <v>44228</v>
      </c>
      <c r="H46" s="11">
        <v>7</v>
      </c>
      <c r="I46" s="19" t="s">
        <v>259</v>
      </c>
      <c r="J46" s="11" t="s">
        <v>261</v>
      </c>
      <c r="K46" s="11" t="s">
        <v>1606</v>
      </c>
      <c r="L46" s="11">
        <v>2</v>
      </c>
    </row>
    <row r="47" spans="1:12">
      <c r="A47" s="11" t="s">
        <v>35</v>
      </c>
      <c r="D47" s="11" t="s">
        <v>260</v>
      </c>
      <c r="E47" s="18" t="s">
        <v>298</v>
      </c>
      <c r="F47" s="10">
        <v>42036</v>
      </c>
      <c r="G47" s="10">
        <v>44228</v>
      </c>
      <c r="H47" s="11">
        <v>7</v>
      </c>
      <c r="I47" s="11" t="s">
        <v>267</v>
      </c>
      <c r="J47" s="11" t="s">
        <v>261</v>
      </c>
      <c r="K47" s="11" t="s">
        <v>1606</v>
      </c>
      <c r="L47" s="11">
        <v>2</v>
      </c>
    </row>
    <row r="48" spans="1:12">
      <c r="A48" s="11" t="s">
        <v>36</v>
      </c>
      <c r="D48" s="11" t="s">
        <v>260</v>
      </c>
      <c r="E48" s="18" t="s">
        <v>299</v>
      </c>
      <c r="F48" s="10">
        <v>42036</v>
      </c>
      <c r="G48" s="10">
        <v>44228</v>
      </c>
      <c r="H48" s="11">
        <v>7</v>
      </c>
      <c r="I48" s="19" t="s">
        <v>259</v>
      </c>
      <c r="J48" s="11" t="s">
        <v>261</v>
      </c>
      <c r="K48" s="11" t="s">
        <v>1606</v>
      </c>
      <c r="L48" s="11">
        <v>2</v>
      </c>
    </row>
    <row r="49" spans="1:12">
      <c r="A49" s="11" t="s">
        <v>37</v>
      </c>
      <c r="D49" s="11" t="s">
        <v>260</v>
      </c>
      <c r="E49" s="18" t="s">
        <v>300</v>
      </c>
      <c r="F49" s="10">
        <v>42036</v>
      </c>
      <c r="G49" s="10">
        <v>44228</v>
      </c>
      <c r="H49" s="11">
        <v>7</v>
      </c>
      <c r="I49" s="19" t="s">
        <v>259</v>
      </c>
      <c r="J49" s="11" t="s">
        <v>261</v>
      </c>
      <c r="K49" s="11" t="s">
        <v>1606</v>
      </c>
      <c r="L49" s="11">
        <v>2</v>
      </c>
    </row>
    <row r="50" spans="1:12">
      <c r="A50" s="11" t="s">
        <v>38</v>
      </c>
      <c r="D50" s="11" t="s">
        <v>260</v>
      </c>
      <c r="E50" s="18" t="s">
        <v>301</v>
      </c>
      <c r="F50" s="10">
        <v>42036</v>
      </c>
      <c r="G50" s="10">
        <v>44228</v>
      </c>
      <c r="H50" s="11">
        <v>7</v>
      </c>
      <c r="I50" s="19" t="s">
        <v>259</v>
      </c>
      <c r="J50" s="11" t="s">
        <v>261</v>
      </c>
      <c r="K50" s="11" t="s">
        <v>1606</v>
      </c>
      <c r="L50" s="11">
        <v>2</v>
      </c>
    </row>
    <row r="51" spans="1:12">
      <c r="A51" s="11" t="s">
        <v>39</v>
      </c>
      <c r="D51" s="11" t="s">
        <v>260</v>
      </c>
      <c r="E51" s="18" t="s">
        <v>302</v>
      </c>
      <c r="F51" s="10">
        <v>42036</v>
      </c>
      <c r="G51" s="10">
        <v>44228</v>
      </c>
      <c r="H51" s="11">
        <v>7</v>
      </c>
      <c r="I51" s="19" t="s">
        <v>259</v>
      </c>
      <c r="J51" s="11" t="s">
        <v>261</v>
      </c>
      <c r="K51" s="11" t="s">
        <v>1606</v>
      </c>
      <c r="L51" s="11">
        <v>2</v>
      </c>
    </row>
    <row r="52" spans="1:12">
      <c r="A52" s="11" t="s">
        <v>40</v>
      </c>
      <c r="D52" s="11" t="s">
        <v>260</v>
      </c>
      <c r="E52" s="18" t="s">
        <v>303</v>
      </c>
      <c r="F52" s="10">
        <v>42036</v>
      </c>
      <c r="G52" s="10">
        <v>44228</v>
      </c>
      <c r="H52" s="11">
        <v>7</v>
      </c>
      <c r="I52" s="19" t="s">
        <v>259</v>
      </c>
      <c r="J52" s="11" t="s">
        <v>261</v>
      </c>
      <c r="K52" s="11" t="s">
        <v>1606</v>
      </c>
      <c r="L52" s="11">
        <v>2</v>
      </c>
    </row>
    <row r="53" spans="1:12">
      <c r="A53" s="11" t="s">
        <v>41</v>
      </c>
      <c r="D53" s="11" t="s">
        <v>260</v>
      </c>
      <c r="E53" s="18" t="s">
        <v>304</v>
      </c>
      <c r="F53" s="10">
        <v>42036</v>
      </c>
      <c r="G53" s="10">
        <v>44228</v>
      </c>
      <c r="H53" s="11">
        <v>7</v>
      </c>
      <c r="I53" s="11" t="s">
        <v>267</v>
      </c>
      <c r="J53" s="11" t="s">
        <v>261</v>
      </c>
      <c r="K53" s="11" t="s">
        <v>1606</v>
      </c>
      <c r="L53" s="11">
        <v>2</v>
      </c>
    </row>
    <row r="54" spans="1:12">
      <c r="A54" s="11" t="s">
        <v>42</v>
      </c>
      <c r="D54" s="11" t="s">
        <v>260</v>
      </c>
      <c r="E54" s="18" t="s">
        <v>305</v>
      </c>
      <c r="F54" s="10">
        <v>42036</v>
      </c>
      <c r="G54" s="10">
        <v>44228</v>
      </c>
      <c r="H54" s="11">
        <v>7</v>
      </c>
      <c r="I54" s="19" t="s">
        <v>259</v>
      </c>
      <c r="J54" s="11" t="s">
        <v>261</v>
      </c>
      <c r="K54" s="11" t="s">
        <v>1606</v>
      </c>
      <c r="L54" s="11">
        <v>2</v>
      </c>
    </row>
    <row r="55" spans="1:12">
      <c r="A55" s="11" t="s">
        <v>43</v>
      </c>
      <c r="D55" s="11" t="s">
        <v>260</v>
      </c>
      <c r="E55" s="18" t="s">
        <v>306</v>
      </c>
      <c r="F55" s="10">
        <v>42036</v>
      </c>
      <c r="G55" s="10">
        <v>44228</v>
      </c>
      <c r="H55" s="11">
        <v>7</v>
      </c>
      <c r="I55" s="19" t="s">
        <v>259</v>
      </c>
      <c r="J55" s="11" t="s">
        <v>261</v>
      </c>
      <c r="K55" s="11" t="s">
        <v>1606</v>
      </c>
      <c r="L55" s="11">
        <v>2</v>
      </c>
    </row>
    <row r="56" spans="1:12">
      <c r="A56" s="11" t="s">
        <v>44</v>
      </c>
      <c r="D56" s="11" t="s">
        <v>260</v>
      </c>
      <c r="E56" s="18" t="s">
        <v>307</v>
      </c>
      <c r="F56" s="10">
        <v>42036</v>
      </c>
      <c r="G56" s="10">
        <v>44228</v>
      </c>
      <c r="H56" s="11">
        <v>7</v>
      </c>
      <c r="I56" s="19" t="s">
        <v>259</v>
      </c>
      <c r="J56" s="11" t="s">
        <v>261</v>
      </c>
      <c r="K56" s="11" t="s">
        <v>1606</v>
      </c>
      <c r="L56" s="11">
        <v>2</v>
      </c>
    </row>
    <row r="57" spans="1:12">
      <c r="A57" s="11" t="s">
        <v>45</v>
      </c>
      <c r="D57" s="11" t="s">
        <v>260</v>
      </c>
      <c r="E57" s="18" t="s">
        <v>308</v>
      </c>
      <c r="F57" s="10">
        <v>42036</v>
      </c>
      <c r="G57" s="10">
        <v>44228</v>
      </c>
      <c r="H57" s="11">
        <v>7</v>
      </c>
      <c r="I57" s="19" t="s">
        <v>259</v>
      </c>
      <c r="J57" s="11" t="s">
        <v>261</v>
      </c>
      <c r="K57" s="11" t="s">
        <v>1606</v>
      </c>
      <c r="L57" s="11">
        <v>2</v>
      </c>
    </row>
    <row r="58" spans="1:12">
      <c r="A58" s="11" t="s">
        <v>46</v>
      </c>
      <c r="D58" s="11" t="s">
        <v>260</v>
      </c>
      <c r="E58" s="18" t="s">
        <v>309</v>
      </c>
      <c r="F58" s="10">
        <v>42036</v>
      </c>
      <c r="G58" s="10">
        <v>44228</v>
      </c>
      <c r="H58" s="11">
        <v>7</v>
      </c>
      <c r="I58" s="19" t="s">
        <v>259</v>
      </c>
      <c r="J58" s="11" t="s">
        <v>261</v>
      </c>
      <c r="K58" s="11" t="s">
        <v>1606</v>
      </c>
      <c r="L58" s="11">
        <v>2</v>
      </c>
    </row>
    <row r="59" spans="1:12">
      <c r="A59" s="11" t="s">
        <v>47</v>
      </c>
      <c r="D59" s="11" t="s">
        <v>260</v>
      </c>
      <c r="E59" s="18" t="s">
        <v>310</v>
      </c>
      <c r="F59" s="10">
        <v>42036</v>
      </c>
      <c r="G59" s="10">
        <v>44228</v>
      </c>
      <c r="H59" s="11">
        <v>7</v>
      </c>
      <c r="I59" s="11" t="s">
        <v>267</v>
      </c>
      <c r="J59" s="11" t="s">
        <v>261</v>
      </c>
      <c r="K59" s="11" t="s">
        <v>1606</v>
      </c>
      <c r="L59" s="11">
        <v>2</v>
      </c>
    </row>
    <row r="60" spans="1:12">
      <c r="A60" s="11" t="s">
        <v>48</v>
      </c>
      <c r="D60" s="11" t="s">
        <v>260</v>
      </c>
      <c r="E60" s="18" t="s">
        <v>311</v>
      </c>
      <c r="F60" s="10">
        <v>42036</v>
      </c>
      <c r="G60" s="10">
        <v>44228</v>
      </c>
      <c r="H60" s="11">
        <v>7</v>
      </c>
      <c r="I60" s="19" t="s">
        <v>259</v>
      </c>
      <c r="J60" s="11" t="s">
        <v>261</v>
      </c>
      <c r="K60" s="11" t="s">
        <v>1606</v>
      </c>
      <c r="L60" s="11">
        <v>2</v>
      </c>
    </row>
    <row r="61" spans="1:12">
      <c r="A61" s="11" t="s">
        <v>49</v>
      </c>
      <c r="D61" s="11" t="s">
        <v>260</v>
      </c>
      <c r="E61" s="18" t="s">
        <v>312</v>
      </c>
      <c r="F61" s="10">
        <v>42036</v>
      </c>
      <c r="G61" s="10">
        <v>44228</v>
      </c>
      <c r="H61" s="11">
        <v>7</v>
      </c>
      <c r="I61" s="19" t="s">
        <v>259</v>
      </c>
      <c r="J61" s="11" t="s">
        <v>261</v>
      </c>
      <c r="K61" s="11" t="s">
        <v>1606</v>
      </c>
      <c r="L61" s="11">
        <v>2</v>
      </c>
    </row>
    <row r="62" spans="1:12">
      <c r="A62" s="11" t="s">
        <v>50</v>
      </c>
      <c r="D62" s="11" t="s">
        <v>260</v>
      </c>
      <c r="E62" s="18" t="s">
        <v>313</v>
      </c>
      <c r="F62" s="10">
        <v>42036</v>
      </c>
      <c r="G62" s="10">
        <v>44228</v>
      </c>
      <c r="H62" s="11">
        <v>7</v>
      </c>
      <c r="I62" s="19" t="s">
        <v>259</v>
      </c>
      <c r="J62" s="11" t="s">
        <v>261</v>
      </c>
      <c r="K62" s="11" t="s">
        <v>1606</v>
      </c>
      <c r="L62" s="11">
        <v>2</v>
      </c>
    </row>
    <row r="63" spans="1:12">
      <c r="A63" s="11" t="s">
        <v>51</v>
      </c>
      <c r="D63" s="11" t="s">
        <v>260</v>
      </c>
      <c r="E63" s="18" t="s">
        <v>314</v>
      </c>
      <c r="F63" s="10">
        <v>42036</v>
      </c>
      <c r="G63" s="10">
        <v>44228</v>
      </c>
      <c r="H63" s="11">
        <v>7</v>
      </c>
      <c r="I63" s="19" t="s">
        <v>259</v>
      </c>
      <c r="J63" s="11" t="s">
        <v>261</v>
      </c>
      <c r="K63" s="11" t="s">
        <v>1606</v>
      </c>
      <c r="L63" s="11">
        <v>2</v>
      </c>
    </row>
    <row r="64" spans="1:12">
      <c r="A64" s="11" t="s">
        <v>52</v>
      </c>
      <c r="D64" s="11" t="s">
        <v>260</v>
      </c>
      <c r="E64" s="18" t="s">
        <v>315</v>
      </c>
      <c r="F64" s="10">
        <v>42036</v>
      </c>
      <c r="G64" s="10">
        <v>44228</v>
      </c>
      <c r="H64" s="11">
        <v>7</v>
      </c>
      <c r="I64" s="19" t="s">
        <v>259</v>
      </c>
      <c r="J64" s="11" t="s">
        <v>261</v>
      </c>
      <c r="K64" s="11" t="s">
        <v>1606</v>
      </c>
      <c r="L64" s="11">
        <v>2</v>
      </c>
    </row>
    <row r="65" spans="1:12">
      <c r="A65" s="11" t="s">
        <v>53</v>
      </c>
      <c r="D65" s="11" t="s">
        <v>260</v>
      </c>
      <c r="E65" s="18" t="s">
        <v>316</v>
      </c>
      <c r="F65" s="10">
        <v>42036</v>
      </c>
      <c r="G65" s="10">
        <v>44228</v>
      </c>
      <c r="H65" s="11">
        <v>7</v>
      </c>
      <c r="I65" s="11" t="s">
        <v>267</v>
      </c>
      <c r="J65" s="11" t="s">
        <v>261</v>
      </c>
      <c r="K65" s="11" t="s">
        <v>1606</v>
      </c>
      <c r="L65" s="11">
        <v>2</v>
      </c>
    </row>
    <row r="66" spans="1:12">
      <c r="A66" s="11" t="s">
        <v>54</v>
      </c>
      <c r="D66" s="11" t="s">
        <v>260</v>
      </c>
      <c r="E66" s="18" t="s">
        <v>317</v>
      </c>
      <c r="F66" s="10">
        <v>42036</v>
      </c>
      <c r="G66" s="10">
        <v>44228</v>
      </c>
      <c r="H66" s="11">
        <v>7</v>
      </c>
      <c r="I66" s="19" t="s">
        <v>259</v>
      </c>
      <c r="J66" s="11" t="s">
        <v>261</v>
      </c>
      <c r="K66" s="11" t="s">
        <v>1606</v>
      </c>
      <c r="L66" s="11">
        <v>2</v>
      </c>
    </row>
    <row r="67" spans="1:12">
      <c r="A67" s="11" t="s">
        <v>55</v>
      </c>
      <c r="D67" s="11" t="s">
        <v>260</v>
      </c>
      <c r="E67" s="18" t="s">
        <v>318</v>
      </c>
      <c r="F67" s="10">
        <v>42036</v>
      </c>
      <c r="G67" s="10">
        <v>44228</v>
      </c>
      <c r="H67" s="11">
        <v>7</v>
      </c>
      <c r="I67" s="19" t="s">
        <v>259</v>
      </c>
      <c r="J67" s="11" t="s">
        <v>261</v>
      </c>
      <c r="K67" s="11" t="s">
        <v>1606</v>
      </c>
      <c r="L67" s="11">
        <v>2</v>
      </c>
    </row>
    <row r="68" spans="1:12">
      <c r="A68" s="11" t="s">
        <v>56</v>
      </c>
      <c r="D68" s="11" t="s">
        <v>260</v>
      </c>
      <c r="E68" s="18" t="s">
        <v>319</v>
      </c>
      <c r="F68" s="10">
        <v>42036</v>
      </c>
      <c r="G68" s="10">
        <v>44228</v>
      </c>
      <c r="H68" s="11">
        <v>7</v>
      </c>
      <c r="I68" s="19" t="s">
        <v>259</v>
      </c>
      <c r="J68" s="11" t="s">
        <v>261</v>
      </c>
      <c r="K68" s="11" t="s">
        <v>1606</v>
      </c>
      <c r="L68" s="11">
        <v>2</v>
      </c>
    </row>
    <row r="69" spans="1:12">
      <c r="A69" s="11" t="s">
        <v>57</v>
      </c>
      <c r="D69" s="11" t="s">
        <v>260</v>
      </c>
      <c r="E69" s="18" t="s">
        <v>320</v>
      </c>
      <c r="F69" s="10">
        <v>42036</v>
      </c>
      <c r="G69" s="10">
        <v>44228</v>
      </c>
      <c r="H69" s="11">
        <v>7</v>
      </c>
      <c r="I69" s="19" t="s">
        <v>259</v>
      </c>
      <c r="J69" s="11" t="s">
        <v>261</v>
      </c>
      <c r="K69" s="11" t="s">
        <v>1606</v>
      </c>
      <c r="L69" s="11">
        <v>2</v>
      </c>
    </row>
    <row r="70" spans="1:12">
      <c r="A70" s="11" t="s">
        <v>58</v>
      </c>
      <c r="D70" s="11" t="s">
        <v>260</v>
      </c>
      <c r="E70" s="18" t="s">
        <v>321</v>
      </c>
      <c r="F70" s="10">
        <v>42036</v>
      </c>
      <c r="G70" s="10">
        <v>44228</v>
      </c>
      <c r="H70" s="11">
        <v>7</v>
      </c>
      <c r="I70" s="19" t="s">
        <v>259</v>
      </c>
      <c r="J70" s="11" t="s">
        <v>261</v>
      </c>
      <c r="K70" s="11" t="s">
        <v>1606</v>
      </c>
      <c r="L70" s="11">
        <v>2</v>
      </c>
    </row>
    <row r="71" spans="1:12">
      <c r="A71" s="11" t="s">
        <v>59</v>
      </c>
      <c r="D71" s="11" t="s">
        <v>260</v>
      </c>
      <c r="E71" s="18" t="s">
        <v>322</v>
      </c>
      <c r="F71" s="10">
        <v>42036</v>
      </c>
      <c r="G71" s="10">
        <v>44228</v>
      </c>
      <c r="H71" s="11">
        <v>7</v>
      </c>
      <c r="I71" s="11" t="s">
        <v>267</v>
      </c>
      <c r="J71" s="11" t="s">
        <v>261</v>
      </c>
      <c r="K71" s="11" t="s">
        <v>1606</v>
      </c>
      <c r="L71" s="11">
        <v>2</v>
      </c>
    </row>
    <row r="72" spans="1:12">
      <c r="A72" s="11" t="s">
        <v>60</v>
      </c>
      <c r="D72" s="11" t="s">
        <v>260</v>
      </c>
      <c r="E72" s="18" t="s">
        <v>323</v>
      </c>
      <c r="F72" s="10">
        <v>42036</v>
      </c>
      <c r="G72" s="10">
        <v>44228</v>
      </c>
      <c r="H72" s="11">
        <v>7</v>
      </c>
      <c r="I72" s="19" t="s">
        <v>259</v>
      </c>
      <c r="J72" s="11" t="s">
        <v>261</v>
      </c>
      <c r="K72" s="11" t="s">
        <v>1606</v>
      </c>
      <c r="L72" s="11">
        <v>2</v>
      </c>
    </row>
    <row r="73" spans="1:12">
      <c r="A73" s="11" t="s">
        <v>61</v>
      </c>
      <c r="D73" s="11" t="s">
        <v>260</v>
      </c>
      <c r="E73" s="18" t="s">
        <v>324</v>
      </c>
      <c r="F73" s="10">
        <v>42036</v>
      </c>
      <c r="G73" s="10">
        <v>44228</v>
      </c>
      <c r="H73" s="11">
        <v>7</v>
      </c>
      <c r="I73" s="19" t="s">
        <v>259</v>
      </c>
      <c r="J73" s="11" t="s">
        <v>261</v>
      </c>
      <c r="K73" s="11" t="s">
        <v>1606</v>
      </c>
      <c r="L73" s="11">
        <v>2</v>
      </c>
    </row>
    <row r="74" spans="1:12">
      <c r="A74" s="11" t="s">
        <v>62</v>
      </c>
      <c r="D74" s="11" t="s">
        <v>260</v>
      </c>
      <c r="E74" s="18" t="s">
        <v>325</v>
      </c>
      <c r="F74" s="10">
        <v>42036</v>
      </c>
      <c r="G74" s="10">
        <v>44228</v>
      </c>
      <c r="H74" s="11">
        <v>7</v>
      </c>
      <c r="I74" s="19" t="s">
        <v>259</v>
      </c>
      <c r="J74" s="11" t="s">
        <v>261</v>
      </c>
      <c r="K74" s="11" t="s">
        <v>1606</v>
      </c>
      <c r="L74" s="11">
        <v>2</v>
      </c>
    </row>
    <row r="75" spans="1:12">
      <c r="A75" s="11" t="s">
        <v>63</v>
      </c>
      <c r="D75" s="11" t="s">
        <v>260</v>
      </c>
      <c r="E75" s="18" t="s">
        <v>326</v>
      </c>
      <c r="F75" s="10">
        <v>42036</v>
      </c>
      <c r="G75" s="10">
        <v>44228</v>
      </c>
      <c r="H75" s="11">
        <v>7</v>
      </c>
      <c r="I75" s="19" t="s">
        <v>259</v>
      </c>
      <c r="J75" s="11" t="s">
        <v>261</v>
      </c>
      <c r="K75" s="11" t="s">
        <v>1606</v>
      </c>
      <c r="L75" s="11">
        <v>2</v>
      </c>
    </row>
    <row r="76" spans="1:12">
      <c r="A76" s="11" t="s">
        <v>64</v>
      </c>
      <c r="D76" s="11" t="s">
        <v>260</v>
      </c>
      <c r="E76" s="18" t="s">
        <v>327</v>
      </c>
      <c r="F76" s="10">
        <v>42036</v>
      </c>
      <c r="G76" s="10">
        <v>44228</v>
      </c>
      <c r="H76" s="11">
        <v>7</v>
      </c>
      <c r="I76" s="19" t="s">
        <v>259</v>
      </c>
      <c r="J76" s="11" t="s">
        <v>261</v>
      </c>
      <c r="K76" s="11" t="s">
        <v>1606</v>
      </c>
      <c r="L76" s="11">
        <v>2</v>
      </c>
    </row>
    <row r="77" spans="1:12">
      <c r="A77" s="11" t="s">
        <v>65</v>
      </c>
      <c r="D77" s="11" t="s">
        <v>260</v>
      </c>
      <c r="E77" s="18" t="s">
        <v>328</v>
      </c>
      <c r="F77" s="10">
        <v>42036</v>
      </c>
      <c r="G77" s="10">
        <v>44228</v>
      </c>
      <c r="H77" s="11">
        <v>7</v>
      </c>
      <c r="I77" s="11" t="s">
        <v>267</v>
      </c>
      <c r="J77" s="11" t="s">
        <v>261</v>
      </c>
      <c r="K77" s="11" t="s">
        <v>1606</v>
      </c>
      <c r="L77" s="11">
        <v>2</v>
      </c>
    </row>
    <row r="78" spans="1:12">
      <c r="A78" s="11" t="s">
        <v>66</v>
      </c>
      <c r="D78" s="11" t="s">
        <v>260</v>
      </c>
      <c r="E78" s="18" t="s">
        <v>329</v>
      </c>
      <c r="F78" s="10">
        <v>42036</v>
      </c>
      <c r="G78" s="10">
        <v>44228</v>
      </c>
      <c r="H78" s="11">
        <v>7</v>
      </c>
      <c r="I78" s="19" t="s">
        <v>259</v>
      </c>
      <c r="J78" s="11" t="s">
        <v>261</v>
      </c>
      <c r="K78" s="11" t="s">
        <v>1606</v>
      </c>
      <c r="L78" s="11">
        <v>2</v>
      </c>
    </row>
    <row r="79" spans="1:12">
      <c r="A79" s="11" t="s">
        <v>67</v>
      </c>
      <c r="D79" s="11" t="s">
        <v>260</v>
      </c>
      <c r="E79" s="18" t="s">
        <v>330</v>
      </c>
      <c r="F79" s="10">
        <v>42036</v>
      </c>
      <c r="G79" s="10">
        <v>44228</v>
      </c>
      <c r="H79" s="11">
        <v>7</v>
      </c>
      <c r="I79" s="19" t="s">
        <v>259</v>
      </c>
      <c r="J79" s="11" t="s">
        <v>261</v>
      </c>
      <c r="K79" s="11" t="s">
        <v>1606</v>
      </c>
      <c r="L79" s="11">
        <v>2</v>
      </c>
    </row>
    <row r="80" spans="1:12">
      <c r="A80" s="11" t="s">
        <v>68</v>
      </c>
      <c r="D80" s="11" t="s">
        <v>260</v>
      </c>
      <c r="E80" s="18" t="s">
        <v>331</v>
      </c>
      <c r="F80" s="10">
        <v>42036</v>
      </c>
      <c r="G80" s="10">
        <v>44228</v>
      </c>
      <c r="H80" s="11">
        <v>7</v>
      </c>
      <c r="I80" s="19" t="s">
        <v>259</v>
      </c>
      <c r="J80" s="11" t="s">
        <v>261</v>
      </c>
      <c r="K80" s="11" t="s">
        <v>1606</v>
      </c>
      <c r="L80" s="11">
        <v>2</v>
      </c>
    </row>
    <row r="81" spans="1:12">
      <c r="A81" s="11" t="s">
        <v>69</v>
      </c>
      <c r="D81" s="11" t="s">
        <v>260</v>
      </c>
      <c r="E81" s="18" t="s">
        <v>332</v>
      </c>
      <c r="F81" s="10">
        <v>42036</v>
      </c>
      <c r="G81" s="10">
        <v>44228</v>
      </c>
      <c r="H81" s="11">
        <v>7</v>
      </c>
      <c r="I81" s="19" t="s">
        <v>259</v>
      </c>
      <c r="J81" s="11" t="s">
        <v>261</v>
      </c>
      <c r="K81" s="11" t="s">
        <v>1606</v>
      </c>
      <c r="L81" s="11">
        <v>2</v>
      </c>
    </row>
    <row r="82" spans="1:12">
      <c r="A82" s="11" t="s">
        <v>70</v>
      </c>
      <c r="D82" s="11" t="s">
        <v>260</v>
      </c>
      <c r="E82" s="18" t="s">
        <v>333</v>
      </c>
      <c r="F82" s="10">
        <v>42036</v>
      </c>
      <c r="G82" s="10">
        <v>44228</v>
      </c>
      <c r="H82" s="11">
        <v>7</v>
      </c>
      <c r="I82" s="19" t="s">
        <v>259</v>
      </c>
      <c r="J82" s="11" t="s">
        <v>261</v>
      </c>
      <c r="K82" s="11" t="s">
        <v>1606</v>
      </c>
      <c r="L82" s="11">
        <v>2</v>
      </c>
    </row>
    <row r="83" spans="1:12">
      <c r="A83" s="11" t="s">
        <v>71</v>
      </c>
      <c r="D83" s="11" t="s">
        <v>260</v>
      </c>
      <c r="E83" s="18" t="s">
        <v>334</v>
      </c>
      <c r="F83" s="10">
        <v>42036</v>
      </c>
      <c r="G83" s="10">
        <v>44228</v>
      </c>
      <c r="H83" s="11">
        <v>7</v>
      </c>
      <c r="I83" s="11" t="s">
        <v>267</v>
      </c>
      <c r="J83" s="11" t="s">
        <v>261</v>
      </c>
      <c r="K83" s="11" t="s">
        <v>1606</v>
      </c>
      <c r="L83" s="11">
        <v>2</v>
      </c>
    </row>
    <row r="84" spans="1:12">
      <c r="A84" s="11" t="s">
        <v>72</v>
      </c>
      <c r="D84" s="11" t="s">
        <v>260</v>
      </c>
      <c r="E84" s="18" t="s">
        <v>335</v>
      </c>
      <c r="F84" s="10">
        <v>42036</v>
      </c>
      <c r="G84" s="10">
        <v>44228</v>
      </c>
      <c r="H84" s="11">
        <v>7</v>
      </c>
      <c r="I84" s="19" t="s">
        <v>259</v>
      </c>
      <c r="J84" s="11" t="s">
        <v>261</v>
      </c>
      <c r="K84" s="11" t="s">
        <v>1606</v>
      </c>
      <c r="L84" s="11">
        <v>2</v>
      </c>
    </row>
    <row r="85" spans="1:12">
      <c r="A85" s="11" t="s">
        <v>73</v>
      </c>
      <c r="D85" s="11" t="s">
        <v>260</v>
      </c>
      <c r="E85" s="18" t="s">
        <v>336</v>
      </c>
      <c r="F85" s="10">
        <v>42036</v>
      </c>
      <c r="G85" s="10">
        <v>44228</v>
      </c>
      <c r="H85" s="11">
        <v>7</v>
      </c>
      <c r="I85" s="19" t="s">
        <v>259</v>
      </c>
      <c r="J85" s="11" t="s">
        <v>261</v>
      </c>
      <c r="K85" s="11" t="s">
        <v>1606</v>
      </c>
      <c r="L85" s="11">
        <v>2</v>
      </c>
    </row>
    <row r="86" spans="1:12">
      <c r="A86" s="11" t="s">
        <v>74</v>
      </c>
      <c r="D86" s="11" t="s">
        <v>260</v>
      </c>
      <c r="E86" s="18" t="s">
        <v>337</v>
      </c>
      <c r="F86" s="10">
        <v>42036</v>
      </c>
      <c r="G86" s="10">
        <v>44228</v>
      </c>
      <c r="H86" s="11">
        <v>7</v>
      </c>
      <c r="I86" s="19" t="s">
        <v>259</v>
      </c>
      <c r="J86" s="11" t="s">
        <v>261</v>
      </c>
      <c r="K86" s="11" t="s">
        <v>1606</v>
      </c>
      <c r="L86" s="11">
        <v>2</v>
      </c>
    </row>
    <row r="87" spans="1:12">
      <c r="A87" s="11" t="s">
        <v>75</v>
      </c>
      <c r="D87" s="11" t="s">
        <v>260</v>
      </c>
      <c r="E87" s="18" t="s">
        <v>338</v>
      </c>
      <c r="F87" s="10">
        <v>42036</v>
      </c>
      <c r="G87" s="10">
        <v>44228</v>
      </c>
      <c r="H87" s="11">
        <v>7</v>
      </c>
      <c r="I87" s="19" t="s">
        <v>259</v>
      </c>
      <c r="J87" s="11" t="s">
        <v>261</v>
      </c>
      <c r="K87" s="11" t="s">
        <v>1606</v>
      </c>
      <c r="L87" s="11">
        <v>2</v>
      </c>
    </row>
    <row r="88" spans="1:12">
      <c r="A88" s="11" t="s">
        <v>76</v>
      </c>
      <c r="D88" s="11" t="s">
        <v>260</v>
      </c>
      <c r="E88" s="18" t="s">
        <v>339</v>
      </c>
      <c r="F88" s="10">
        <v>42036</v>
      </c>
      <c r="G88" s="10">
        <v>44228</v>
      </c>
      <c r="H88" s="11">
        <v>7</v>
      </c>
      <c r="I88" s="19" t="s">
        <v>259</v>
      </c>
      <c r="J88" s="11" t="s">
        <v>261</v>
      </c>
      <c r="K88" s="11" t="s">
        <v>1606</v>
      </c>
      <c r="L88" s="11">
        <v>2</v>
      </c>
    </row>
    <row r="89" spans="1:12">
      <c r="A89" s="11" t="s">
        <v>77</v>
      </c>
      <c r="D89" s="11" t="s">
        <v>260</v>
      </c>
      <c r="E89" s="18" t="s">
        <v>340</v>
      </c>
      <c r="F89" s="10">
        <v>42036</v>
      </c>
      <c r="G89" s="10">
        <v>44228</v>
      </c>
      <c r="H89" s="11">
        <v>7</v>
      </c>
      <c r="I89" s="11" t="s">
        <v>267</v>
      </c>
      <c r="J89" s="11" t="s">
        <v>261</v>
      </c>
      <c r="K89" s="11" t="s">
        <v>1606</v>
      </c>
      <c r="L89" s="11">
        <v>2</v>
      </c>
    </row>
    <row r="90" spans="1:12">
      <c r="A90" s="11" t="s">
        <v>78</v>
      </c>
      <c r="D90" s="11" t="s">
        <v>260</v>
      </c>
      <c r="E90" s="18" t="s">
        <v>341</v>
      </c>
      <c r="F90" s="10">
        <v>42036</v>
      </c>
      <c r="G90" s="10">
        <v>44228</v>
      </c>
      <c r="H90" s="11">
        <v>7</v>
      </c>
      <c r="I90" s="19" t="s">
        <v>259</v>
      </c>
      <c r="J90" s="11" t="s">
        <v>261</v>
      </c>
      <c r="K90" s="11" t="s">
        <v>1606</v>
      </c>
      <c r="L90" s="11">
        <v>2</v>
      </c>
    </row>
    <row r="91" spans="1:12">
      <c r="A91" s="11" t="s">
        <v>79</v>
      </c>
      <c r="D91" s="11" t="s">
        <v>260</v>
      </c>
      <c r="E91" s="18" t="s">
        <v>342</v>
      </c>
      <c r="F91" s="10">
        <v>42036</v>
      </c>
      <c r="G91" s="10">
        <v>44228</v>
      </c>
      <c r="H91" s="11">
        <v>7</v>
      </c>
      <c r="I91" s="19" t="s">
        <v>259</v>
      </c>
      <c r="J91" s="11" t="s">
        <v>261</v>
      </c>
      <c r="K91" s="11" t="s">
        <v>1606</v>
      </c>
      <c r="L91" s="11">
        <v>2</v>
      </c>
    </row>
    <row r="92" spans="1:12">
      <c r="A92" s="11" t="s">
        <v>80</v>
      </c>
      <c r="D92" s="11" t="s">
        <v>260</v>
      </c>
      <c r="E92" s="18" t="s">
        <v>343</v>
      </c>
      <c r="F92" s="10">
        <v>42036</v>
      </c>
      <c r="G92" s="10">
        <v>44228</v>
      </c>
      <c r="H92" s="11">
        <v>7</v>
      </c>
      <c r="I92" s="19" t="s">
        <v>259</v>
      </c>
      <c r="J92" s="11" t="s">
        <v>261</v>
      </c>
      <c r="K92" s="11" t="s">
        <v>1606</v>
      </c>
      <c r="L92" s="11">
        <v>2</v>
      </c>
    </row>
    <row r="93" spans="1:12">
      <c r="A93" s="11" t="s">
        <v>81</v>
      </c>
      <c r="D93" s="11" t="s">
        <v>260</v>
      </c>
      <c r="E93" s="18" t="s">
        <v>344</v>
      </c>
      <c r="F93" s="10">
        <v>42036</v>
      </c>
      <c r="G93" s="10">
        <v>44228</v>
      </c>
      <c r="H93" s="11">
        <v>7</v>
      </c>
      <c r="I93" s="19" t="s">
        <v>259</v>
      </c>
      <c r="J93" s="11" t="s">
        <v>261</v>
      </c>
      <c r="K93" s="11" t="s">
        <v>1606</v>
      </c>
      <c r="L93" s="11">
        <v>2</v>
      </c>
    </row>
    <row r="94" spans="1:12">
      <c r="A94" s="11" t="s">
        <v>82</v>
      </c>
      <c r="D94" s="11" t="s">
        <v>260</v>
      </c>
      <c r="E94" s="18" t="s">
        <v>345</v>
      </c>
      <c r="F94" s="10">
        <v>42036</v>
      </c>
      <c r="G94" s="10">
        <v>44228</v>
      </c>
      <c r="H94" s="11">
        <v>7</v>
      </c>
      <c r="I94" s="19" t="s">
        <v>259</v>
      </c>
      <c r="J94" s="11" t="s">
        <v>261</v>
      </c>
      <c r="K94" s="11" t="s">
        <v>1606</v>
      </c>
      <c r="L94" s="11">
        <v>2</v>
      </c>
    </row>
    <row r="95" spans="1:12">
      <c r="A95" s="11" t="s">
        <v>83</v>
      </c>
      <c r="D95" s="11" t="s">
        <v>260</v>
      </c>
      <c r="E95" s="18" t="s">
        <v>346</v>
      </c>
      <c r="F95" s="10">
        <v>42036</v>
      </c>
      <c r="G95" s="10">
        <v>44228</v>
      </c>
      <c r="H95" s="11">
        <v>7</v>
      </c>
      <c r="I95" s="11" t="s">
        <v>267</v>
      </c>
      <c r="J95" s="11" t="s">
        <v>261</v>
      </c>
      <c r="K95" s="11" t="s">
        <v>1606</v>
      </c>
      <c r="L95" s="11">
        <v>2</v>
      </c>
    </row>
    <row r="96" spans="1:12">
      <c r="A96" s="11" t="s">
        <v>84</v>
      </c>
      <c r="D96" s="11" t="s">
        <v>260</v>
      </c>
      <c r="E96" s="18" t="s">
        <v>347</v>
      </c>
      <c r="F96" s="10">
        <v>42036</v>
      </c>
      <c r="G96" s="10">
        <v>44228</v>
      </c>
      <c r="H96" s="11">
        <v>7</v>
      </c>
      <c r="I96" s="19" t="s">
        <v>259</v>
      </c>
      <c r="J96" s="11" t="s">
        <v>261</v>
      </c>
      <c r="K96" s="11" t="s">
        <v>1606</v>
      </c>
      <c r="L96" s="11">
        <v>2</v>
      </c>
    </row>
    <row r="97" spans="1:12">
      <c r="A97" s="11" t="s">
        <v>85</v>
      </c>
      <c r="D97" s="11" t="s">
        <v>260</v>
      </c>
      <c r="E97" s="18" t="s">
        <v>348</v>
      </c>
      <c r="F97" s="10">
        <v>42036</v>
      </c>
      <c r="G97" s="10">
        <v>44228</v>
      </c>
      <c r="H97" s="11">
        <v>7</v>
      </c>
      <c r="I97" s="19" t="s">
        <v>259</v>
      </c>
      <c r="J97" s="11" t="s">
        <v>261</v>
      </c>
      <c r="K97" s="11" t="s">
        <v>1606</v>
      </c>
      <c r="L97" s="11">
        <v>2</v>
      </c>
    </row>
    <row r="98" spans="1:12">
      <c r="A98" s="11" t="s">
        <v>86</v>
      </c>
      <c r="D98" s="11" t="s">
        <v>260</v>
      </c>
      <c r="E98" s="18" t="s">
        <v>349</v>
      </c>
      <c r="F98" s="10">
        <v>42036</v>
      </c>
      <c r="G98" s="10">
        <v>44228</v>
      </c>
      <c r="H98" s="11">
        <v>7</v>
      </c>
      <c r="I98" s="19" t="s">
        <v>259</v>
      </c>
      <c r="J98" s="11" t="s">
        <v>261</v>
      </c>
      <c r="K98" s="11" t="s">
        <v>1606</v>
      </c>
      <c r="L98" s="11">
        <v>2</v>
      </c>
    </row>
    <row r="99" spans="1:12">
      <c r="A99" s="11" t="s">
        <v>87</v>
      </c>
      <c r="D99" s="11" t="s">
        <v>260</v>
      </c>
      <c r="E99" s="18" t="s">
        <v>350</v>
      </c>
      <c r="F99" s="10">
        <v>42036</v>
      </c>
      <c r="G99" s="10">
        <v>44228</v>
      </c>
      <c r="H99" s="11">
        <v>7</v>
      </c>
      <c r="I99" s="19" t="s">
        <v>259</v>
      </c>
      <c r="J99" s="11" t="s">
        <v>261</v>
      </c>
      <c r="K99" s="11" t="s">
        <v>1606</v>
      </c>
      <c r="L99" s="11">
        <v>2</v>
      </c>
    </row>
    <row r="100" spans="1:12">
      <c r="A100" s="11" t="s">
        <v>88</v>
      </c>
      <c r="D100" s="11" t="s">
        <v>260</v>
      </c>
      <c r="E100" s="18" t="s">
        <v>351</v>
      </c>
      <c r="F100" s="10">
        <v>42036</v>
      </c>
      <c r="G100" s="10">
        <v>44228</v>
      </c>
      <c r="H100" s="11">
        <v>7</v>
      </c>
      <c r="I100" s="19" t="s">
        <v>259</v>
      </c>
      <c r="J100" s="11" t="s">
        <v>261</v>
      </c>
      <c r="K100" s="11" t="s">
        <v>1606</v>
      </c>
      <c r="L100" s="11">
        <v>2</v>
      </c>
    </row>
    <row r="101" spans="1:12">
      <c r="A101" s="11" t="s">
        <v>89</v>
      </c>
      <c r="D101" s="11" t="s">
        <v>260</v>
      </c>
      <c r="E101" s="18" t="s">
        <v>352</v>
      </c>
      <c r="F101" s="10">
        <v>42036</v>
      </c>
      <c r="G101" s="10">
        <v>44228</v>
      </c>
      <c r="H101" s="11">
        <v>7</v>
      </c>
      <c r="I101" s="11" t="s">
        <v>267</v>
      </c>
      <c r="J101" s="11" t="s">
        <v>261</v>
      </c>
      <c r="K101" s="11" t="s">
        <v>1606</v>
      </c>
      <c r="L101" s="11">
        <v>2</v>
      </c>
    </row>
    <row r="102" spans="1:12">
      <c r="A102" s="11" t="s">
        <v>90</v>
      </c>
      <c r="D102" s="11" t="s">
        <v>260</v>
      </c>
      <c r="E102" s="18" t="s">
        <v>353</v>
      </c>
      <c r="F102" s="10">
        <v>42036</v>
      </c>
      <c r="G102" s="10">
        <v>44228</v>
      </c>
      <c r="H102" s="11">
        <v>7</v>
      </c>
      <c r="I102" s="19" t="s">
        <v>259</v>
      </c>
      <c r="J102" s="11" t="s">
        <v>261</v>
      </c>
      <c r="K102" s="11" t="s">
        <v>1606</v>
      </c>
      <c r="L102" s="11">
        <v>2</v>
      </c>
    </row>
    <row r="103" spans="1:12">
      <c r="A103" s="11" t="s">
        <v>91</v>
      </c>
      <c r="D103" s="11" t="s">
        <v>260</v>
      </c>
      <c r="E103" s="18" t="s">
        <v>354</v>
      </c>
      <c r="F103" s="10">
        <v>42036</v>
      </c>
      <c r="G103" s="10">
        <v>44228</v>
      </c>
      <c r="H103" s="11">
        <v>7</v>
      </c>
      <c r="I103" s="19" t="s">
        <v>259</v>
      </c>
      <c r="J103" s="11" t="s">
        <v>261</v>
      </c>
      <c r="K103" s="11" t="s">
        <v>1606</v>
      </c>
      <c r="L103" s="11">
        <v>2</v>
      </c>
    </row>
    <row r="104" spans="1:12">
      <c r="A104" s="11" t="s">
        <v>92</v>
      </c>
      <c r="D104" s="11" t="s">
        <v>260</v>
      </c>
      <c r="E104" s="18" t="s">
        <v>355</v>
      </c>
      <c r="F104" s="10">
        <v>42036</v>
      </c>
      <c r="G104" s="10">
        <v>44228</v>
      </c>
      <c r="H104" s="11">
        <v>7</v>
      </c>
      <c r="I104" s="19" t="s">
        <v>259</v>
      </c>
      <c r="J104" s="11" t="s">
        <v>261</v>
      </c>
      <c r="K104" s="11" t="s">
        <v>1606</v>
      </c>
      <c r="L104" s="11">
        <v>2</v>
      </c>
    </row>
    <row r="105" spans="1:12">
      <c r="A105" s="11" t="s">
        <v>93</v>
      </c>
      <c r="D105" s="11" t="s">
        <v>260</v>
      </c>
      <c r="E105" s="18" t="s">
        <v>356</v>
      </c>
      <c r="F105" s="10">
        <v>42036</v>
      </c>
      <c r="G105" s="10">
        <v>44228</v>
      </c>
      <c r="H105" s="11">
        <v>7</v>
      </c>
      <c r="I105" s="19" t="s">
        <v>259</v>
      </c>
      <c r="J105" s="11" t="s">
        <v>261</v>
      </c>
      <c r="K105" s="11" t="s">
        <v>1606</v>
      </c>
      <c r="L105" s="11">
        <v>2</v>
      </c>
    </row>
    <row r="106" spans="1:12">
      <c r="A106" s="11" t="s">
        <v>94</v>
      </c>
      <c r="D106" s="11" t="s">
        <v>260</v>
      </c>
      <c r="E106" s="18" t="s">
        <v>357</v>
      </c>
      <c r="F106" s="10">
        <v>42036</v>
      </c>
      <c r="G106" s="10">
        <v>44228</v>
      </c>
      <c r="H106" s="11">
        <v>7</v>
      </c>
      <c r="I106" s="19" t="s">
        <v>259</v>
      </c>
      <c r="J106" s="11" t="s">
        <v>261</v>
      </c>
      <c r="K106" s="11" t="s">
        <v>1606</v>
      </c>
      <c r="L106" s="11">
        <v>2</v>
      </c>
    </row>
    <row r="107" spans="1:12">
      <c r="A107" s="11" t="s">
        <v>95</v>
      </c>
      <c r="D107" s="11" t="s">
        <v>260</v>
      </c>
      <c r="E107" s="18" t="s">
        <v>358</v>
      </c>
      <c r="F107" s="10">
        <v>42036</v>
      </c>
      <c r="G107" s="10">
        <v>44228</v>
      </c>
      <c r="H107" s="11">
        <v>7</v>
      </c>
      <c r="I107" s="11" t="s">
        <v>267</v>
      </c>
      <c r="J107" s="11" t="s">
        <v>261</v>
      </c>
      <c r="K107" s="11" t="s">
        <v>1606</v>
      </c>
      <c r="L107" s="11">
        <v>2</v>
      </c>
    </row>
    <row r="108" spans="1:12">
      <c r="A108" s="11" t="s">
        <v>96</v>
      </c>
      <c r="D108" s="11" t="s">
        <v>260</v>
      </c>
      <c r="E108" s="18" t="s">
        <v>359</v>
      </c>
      <c r="F108" s="10">
        <v>42036</v>
      </c>
      <c r="G108" s="10">
        <v>44228</v>
      </c>
      <c r="H108" s="11">
        <v>7</v>
      </c>
      <c r="I108" s="19" t="s">
        <v>259</v>
      </c>
      <c r="J108" s="11" t="s">
        <v>261</v>
      </c>
      <c r="K108" s="11" t="s">
        <v>1606</v>
      </c>
      <c r="L108" s="11">
        <v>2</v>
      </c>
    </row>
    <row r="109" spans="1:12">
      <c r="A109" s="11" t="s">
        <v>97</v>
      </c>
      <c r="D109" s="11" t="s">
        <v>260</v>
      </c>
      <c r="E109" s="18" t="s">
        <v>360</v>
      </c>
      <c r="F109" s="10">
        <v>42036</v>
      </c>
      <c r="G109" s="10">
        <v>44228</v>
      </c>
      <c r="H109" s="11">
        <v>7</v>
      </c>
      <c r="I109" s="19" t="s">
        <v>259</v>
      </c>
      <c r="J109" s="11" t="s">
        <v>261</v>
      </c>
      <c r="K109" s="11" t="s">
        <v>1606</v>
      </c>
      <c r="L109" s="11">
        <v>2</v>
      </c>
    </row>
    <row r="110" spans="1:12">
      <c r="A110" s="11" t="s">
        <v>98</v>
      </c>
      <c r="D110" s="11" t="s">
        <v>260</v>
      </c>
      <c r="E110" s="18" t="s">
        <v>361</v>
      </c>
      <c r="F110" s="10">
        <v>42036</v>
      </c>
      <c r="G110" s="10">
        <v>44228</v>
      </c>
      <c r="H110" s="11">
        <v>7</v>
      </c>
      <c r="I110" s="19" t="s">
        <v>259</v>
      </c>
      <c r="J110" s="11" t="s">
        <v>261</v>
      </c>
      <c r="K110" s="11" t="s">
        <v>1606</v>
      </c>
      <c r="L110" s="11">
        <v>2</v>
      </c>
    </row>
    <row r="111" spans="1:12">
      <c r="A111" s="11" t="s">
        <v>99</v>
      </c>
      <c r="D111" s="11" t="s">
        <v>260</v>
      </c>
      <c r="E111" s="18" t="s">
        <v>362</v>
      </c>
      <c r="F111" s="10">
        <v>42036</v>
      </c>
      <c r="G111" s="10">
        <v>44228</v>
      </c>
      <c r="H111" s="11">
        <v>7</v>
      </c>
      <c r="I111" s="19" t="s">
        <v>259</v>
      </c>
      <c r="J111" s="11" t="s">
        <v>261</v>
      </c>
      <c r="K111" s="11" t="s">
        <v>1606</v>
      </c>
      <c r="L111" s="11">
        <v>2</v>
      </c>
    </row>
    <row r="112" spans="1:12">
      <c r="A112" s="11" t="s">
        <v>100</v>
      </c>
      <c r="D112" s="11" t="s">
        <v>260</v>
      </c>
      <c r="E112" s="18" t="s">
        <v>363</v>
      </c>
      <c r="F112" s="10">
        <v>42036</v>
      </c>
      <c r="G112" s="10">
        <v>44228</v>
      </c>
      <c r="H112" s="11">
        <v>7</v>
      </c>
      <c r="I112" s="19" t="s">
        <v>259</v>
      </c>
      <c r="J112" s="11" t="s">
        <v>261</v>
      </c>
      <c r="K112" s="11" t="s">
        <v>1606</v>
      </c>
      <c r="L112" s="11">
        <v>2</v>
      </c>
    </row>
    <row r="113" spans="1:12">
      <c r="A113" s="11" t="s">
        <v>101</v>
      </c>
      <c r="D113" s="11" t="s">
        <v>260</v>
      </c>
      <c r="E113" s="18" t="s">
        <v>364</v>
      </c>
      <c r="F113" s="10">
        <v>42036</v>
      </c>
      <c r="G113" s="10">
        <v>44228</v>
      </c>
      <c r="H113" s="11">
        <v>7</v>
      </c>
      <c r="I113" s="11" t="s">
        <v>267</v>
      </c>
      <c r="J113" s="11" t="s">
        <v>261</v>
      </c>
      <c r="K113" s="11" t="s">
        <v>1606</v>
      </c>
      <c r="L113" s="11">
        <v>2</v>
      </c>
    </row>
    <row r="114" spans="1:12">
      <c r="A114" s="11" t="s">
        <v>102</v>
      </c>
      <c r="D114" s="11" t="s">
        <v>260</v>
      </c>
      <c r="E114" s="18" t="s">
        <v>365</v>
      </c>
      <c r="F114" s="10">
        <v>42036</v>
      </c>
      <c r="G114" s="10">
        <v>44228</v>
      </c>
      <c r="H114" s="11">
        <v>7</v>
      </c>
      <c r="I114" s="19" t="s">
        <v>259</v>
      </c>
      <c r="J114" s="11" t="s">
        <v>261</v>
      </c>
      <c r="K114" s="11" t="s">
        <v>1606</v>
      </c>
      <c r="L114" s="11">
        <v>2</v>
      </c>
    </row>
    <row r="115" spans="1:12">
      <c r="A115" s="11" t="s">
        <v>103</v>
      </c>
      <c r="D115" s="11" t="s">
        <v>260</v>
      </c>
      <c r="E115" s="18" t="s">
        <v>366</v>
      </c>
      <c r="F115" s="10">
        <v>42036</v>
      </c>
      <c r="G115" s="10">
        <v>44228</v>
      </c>
      <c r="H115" s="11">
        <v>7</v>
      </c>
      <c r="I115" s="19" t="s">
        <v>259</v>
      </c>
      <c r="J115" s="11" t="s">
        <v>261</v>
      </c>
      <c r="K115" s="11" t="s">
        <v>1606</v>
      </c>
      <c r="L115" s="11">
        <v>2</v>
      </c>
    </row>
    <row r="116" spans="1:12">
      <c r="A116" s="11" t="s">
        <v>104</v>
      </c>
      <c r="D116" s="11" t="s">
        <v>260</v>
      </c>
      <c r="E116" s="18" t="s">
        <v>367</v>
      </c>
      <c r="F116" s="10">
        <v>42036</v>
      </c>
      <c r="G116" s="10">
        <v>44228</v>
      </c>
      <c r="H116" s="11">
        <v>7</v>
      </c>
      <c r="I116" s="19" t="s">
        <v>259</v>
      </c>
      <c r="J116" s="11" t="s">
        <v>261</v>
      </c>
      <c r="K116" s="11" t="s">
        <v>1606</v>
      </c>
      <c r="L116" s="11">
        <v>2</v>
      </c>
    </row>
    <row r="117" spans="1:12">
      <c r="A117" s="11" t="s">
        <v>105</v>
      </c>
      <c r="D117" s="11" t="s">
        <v>260</v>
      </c>
      <c r="E117" s="18" t="s">
        <v>368</v>
      </c>
      <c r="F117" s="10">
        <v>42036</v>
      </c>
      <c r="G117" s="10">
        <v>44228</v>
      </c>
      <c r="H117" s="11">
        <v>7</v>
      </c>
      <c r="I117" s="19" t="s">
        <v>259</v>
      </c>
      <c r="J117" s="11" t="s">
        <v>261</v>
      </c>
      <c r="K117" s="11" t="s">
        <v>1606</v>
      </c>
      <c r="L117" s="11">
        <v>2</v>
      </c>
    </row>
    <row r="118" spans="1:12">
      <c r="A118" s="11" t="s">
        <v>106</v>
      </c>
      <c r="D118" s="11" t="s">
        <v>260</v>
      </c>
      <c r="E118" s="18" t="s">
        <v>369</v>
      </c>
      <c r="F118" s="10">
        <v>42036</v>
      </c>
      <c r="G118" s="10">
        <v>44228</v>
      </c>
      <c r="H118" s="11">
        <v>7</v>
      </c>
      <c r="I118" s="19" t="s">
        <v>259</v>
      </c>
      <c r="J118" s="11" t="s">
        <v>261</v>
      </c>
      <c r="K118" s="11" t="s">
        <v>1606</v>
      </c>
      <c r="L118" s="11">
        <v>2</v>
      </c>
    </row>
    <row r="119" spans="1:12">
      <c r="A119" s="11" t="s">
        <v>107</v>
      </c>
      <c r="D119" s="11" t="s">
        <v>260</v>
      </c>
      <c r="E119" s="18" t="s">
        <v>370</v>
      </c>
      <c r="F119" s="10">
        <v>42036</v>
      </c>
      <c r="G119" s="10">
        <v>44228</v>
      </c>
      <c r="H119" s="11">
        <v>7</v>
      </c>
      <c r="I119" s="11" t="s">
        <v>267</v>
      </c>
      <c r="J119" s="11" t="s">
        <v>261</v>
      </c>
      <c r="K119" s="11" t="s">
        <v>1606</v>
      </c>
      <c r="L119" s="11">
        <v>2</v>
      </c>
    </row>
    <row r="120" spans="1:12">
      <c r="A120" s="11" t="s">
        <v>108</v>
      </c>
      <c r="D120" s="11" t="s">
        <v>260</v>
      </c>
      <c r="E120" s="18" t="s">
        <v>371</v>
      </c>
      <c r="F120" s="10">
        <v>42036</v>
      </c>
      <c r="G120" s="10">
        <v>44228</v>
      </c>
      <c r="H120" s="11">
        <v>7</v>
      </c>
      <c r="I120" s="19" t="s">
        <v>259</v>
      </c>
      <c r="J120" s="11" t="s">
        <v>261</v>
      </c>
      <c r="K120" s="11" t="s">
        <v>1606</v>
      </c>
      <c r="L120" s="11">
        <v>2</v>
      </c>
    </row>
    <row r="121" spans="1:12">
      <c r="A121" s="11" t="s">
        <v>109</v>
      </c>
      <c r="D121" s="11" t="s">
        <v>260</v>
      </c>
      <c r="E121" s="18" t="s">
        <v>372</v>
      </c>
      <c r="F121" s="10">
        <v>42036</v>
      </c>
      <c r="G121" s="10">
        <v>44228</v>
      </c>
      <c r="H121" s="11">
        <v>7</v>
      </c>
      <c r="I121" s="19" t="s">
        <v>259</v>
      </c>
      <c r="J121" s="11" t="s">
        <v>261</v>
      </c>
      <c r="K121" s="11" t="s">
        <v>1606</v>
      </c>
      <c r="L121" s="11">
        <v>2</v>
      </c>
    </row>
    <row r="122" spans="1:12">
      <c r="A122" s="11" t="s">
        <v>110</v>
      </c>
      <c r="D122" s="11" t="s">
        <v>260</v>
      </c>
      <c r="E122" s="18" t="s">
        <v>373</v>
      </c>
      <c r="F122" s="10">
        <v>42036</v>
      </c>
      <c r="G122" s="10">
        <v>44228</v>
      </c>
      <c r="H122" s="11">
        <v>7</v>
      </c>
      <c r="I122" s="19" t="s">
        <v>259</v>
      </c>
      <c r="J122" s="11" t="s">
        <v>261</v>
      </c>
      <c r="K122" s="11" t="s">
        <v>1606</v>
      </c>
      <c r="L122" s="11">
        <v>2</v>
      </c>
    </row>
    <row r="123" spans="1:12">
      <c r="A123" s="11" t="s">
        <v>111</v>
      </c>
      <c r="D123" s="11" t="s">
        <v>260</v>
      </c>
      <c r="E123" s="18" t="s">
        <v>374</v>
      </c>
      <c r="F123" s="10">
        <v>42036</v>
      </c>
      <c r="G123" s="10">
        <v>44228</v>
      </c>
      <c r="H123" s="11">
        <v>7</v>
      </c>
      <c r="I123" s="19" t="s">
        <v>259</v>
      </c>
      <c r="J123" s="11" t="s">
        <v>261</v>
      </c>
      <c r="K123" s="11" t="s">
        <v>1606</v>
      </c>
      <c r="L123" s="11">
        <v>2</v>
      </c>
    </row>
    <row r="124" spans="1:12">
      <c r="A124" s="11" t="s">
        <v>112</v>
      </c>
      <c r="D124" s="11" t="s">
        <v>260</v>
      </c>
      <c r="E124" s="18" t="s">
        <v>375</v>
      </c>
      <c r="F124" s="10">
        <v>42036</v>
      </c>
      <c r="G124" s="10">
        <v>44228</v>
      </c>
      <c r="H124" s="11">
        <v>7</v>
      </c>
      <c r="I124" s="19" t="s">
        <v>259</v>
      </c>
      <c r="J124" s="11" t="s">
        <v>261</v>
      </c>
      <c r="K124" s="11" t="s">
        <v>1606</v>
      </c>
      <c r="L124" s="11">
        <v>2</v>
      </c>
    </row>
    <row r="125" spans="1:12">
      <c r="A125" s="11" t="s">
        <v>113</v>
      </c>
      <c r="D125" s="11" t="s">
        <v>260</v>
      </c>
      <c r="E125" s="18" t="s">
        <v>376</v>
      </c>
      <c r="F125" s="10">
        <v>42036</v>
      </c>
      <c r="G125" s="10">
        <v>44228</v>
      </c>
      <c r="H125" s="11">
        <v>7</v>
      </c>
      <c r="I125" s="11" t="s">
        <v>267</v>
      </c>
      <c r="J125" s="11" t="s">
        <v>261</v>
      </c>
      <c r="K125" s="11" t="s">
        <v>1606</v>
      </c>
      <c r="L125" s="11">
        <v>2</v>
      </c>
    </row>
    <row r="126" spans="1:12">
      <c r="A126" s="11" t="s">
        <v>114</v>
      </c>
      <c r="D126" s="11" t="s">
        <v>260</v>
      </c>
      <c r="E126" s="18" t="s">
        <v>377</v>
      </c>
      <c r="F126" s="10">
        <v>42036</v>
      </c>
      <c r="G126" s="10">
        <v>44228</v>
      </c>
      <c r="H126" s="11">
        <v>7</v>
      </c>
      <c r="I126" s="19" t="s">
        <v>259</v>
      </c>
      <c r="J126" s="11" t="s">
        <v>261</v>
      </c>
      <c r="K126" s="11" t="s">
        <v>1606</v>
      </c>
      <c r="L126" s="11">
        <v>2</v>
      </c>
    </row>
    <row r="127" spans="1:12">
      <c r="A127" s="11" t="s">
        <v>115</v>
      </c>
      <c r="D127" s="11" t="s">
        <v>260</v>
      </c>
      <c r="E127" s="18" t="s">
        <v>378</v>
      </c>
      <c r="F127" s="10">
        <v>42036</v>
      </c>
      <c r="G127" s="10">
        <v>44228</v>
      </c>
      <c r="H127" s="11">
        <v>7</v>
      </c>
      <c r="I127" s="19" t="s">
        <v>259</v>
      </c>
      <c r="J127" s="11" t="s">
        <v>261</v>
      </c>
      <c r="K127" s="11" t="s">
        <v>1606</v>
      </c>
      <c r="L127" s="11">
        <v>2</v>
      </c>
    </row>
    <row r="128" spans="1:12">
      <c r="A128" s="11" t="s">
        <v>116</v>
      </c>
      <c r="D128" s="11" t="s">
        <v>260</v>
      </c>
      <c r="E128" s="18" t="s">
        <v>379</v>
      </c>
      <c r="F128" s="10">
        <v>42036</v>
      </c>
      <c r="G128" s="10">
        <v>44228</v>
      </c>
      <c r="H128" s="11">
        <v>7</v>
      </c>
      <c r="I128" s="19" t="s">
        <v>259</v>
      </c>
      <c r="J128" s="11" t="s">
        <v>261</v>
      </c>
      <c r="K128" s="11" t="s">
        <v>1606</v>
      </c>
      <c r="L128" s="11">
        <v>2</v>
      </c>
    </row>
    <row r="129" spans="1:12">
      <c r="A129" s="11" t="s">
        <v>117</v>
      </c>
      <c r="D129" s="11" t="s">
        <v>260</v>
      </c>
      <c r="E129" s="18" t="s">
        <v>380</v>
      </c>
      <c r="F129" s="10">
        <v>42036</v>
      </c>
      <c r="G129" s="10">
        <v>44228</v>
      </c>
      <c r="H129" s="11">
        <v>7</v>
      </c>
      <c r="I129" s="19" t="s">
        <v>259</v>
      </c>
      <c r="J129" s="11" t="s">
        <v>261</v>
      </c>
      <c r="K129" s="11" t="s">
        <v>1606</v>
      </c>
      <c r="L129" s="11">
        <v>2</v>
      </c>
    </row>
    <row r="130" spans="1:12">
      <c r="A130" s="11" t="s">
        <v>118</v>
      </c>
      <c r="D130" s="11" t="s">
        <v>260</v>
      </c>
      <c r="E130" s="18" t="s">
        <v>381</v>
      </c>
      <c r="F130" s="10">
        <v>42036</v>
      </c>
      <c r="G130" s="10">
        <v>44228</v>
      </c>
      <c r="H130" s="11">
        <v>7</v>
      </c>
      <c r="I130" s="19" t="s">
        <v>259</v>
      </c>
      <c r="J130" s="11" t="s">
        <v>261</v>
      </c>
      <c r="K130" s="11" t="s">
        <v>1606</v>
      </c>
      <c r="L130" s="11">
        <v>2</v>
      </c>
    </row>
    <row r="131" spans="1:12">
      <c r="A131" s="11" t="s">
        <v>119</v>
      </c>
      <c r="D131" s="11" t="s">
        <v>260</v>
      </c>
      <c r="E131" s="18" t="s">
        <v>382</v>
      </c>
      <c r="F131" s="10">
        <v>42036</v>
      </c>
      <c r="G131" s="10">
        <v>44228</v>
      </c>
      <c r="H131" s="11">
        <v>7</v>
      </c>
      <c r="I131" s="11" t="s">
        <v>267</v>
      </c>
      <c r="J131" s="11" t="s">
        <v>261</v>
      </c>
      <c r="K131" s="11" t="s">
        <v>1606</v>
      </c>
      <c r="L131" s="11">
        <v>2</v>
      </c>
    </row>
    <row r="132" spans="1:12">
      <c r="A132" s="11" t="s">
        <v>120</v>
      </c>
      <c r="D132" s="11" t="s">
        <v>260</v>
      </c>
      <c r="E132" s="18" t="s">
        <v>383</v>
      </c>
      <c r="F132" s="10">
        <v>42036</v>
      </c>
      <c r="G132" s="10">
        <v>44228</v>
      </c>
      <c r="H132" s="11">
        <v>7</v>
      </c>
      <c r="I132" s="19" t="s">
        <v>259</v>
      </c>
      <c r="J132" s="11" t="s">
        <v>261</v>
      </c>
      <c r="K132" s="11" t="s">
        <v>1606</v>
      </c>
      <c r="L132" s="11">
        <v>2</v>
      </c>
    </row>
    <row r="133" spans="1:12">
      <c r="A133" s="11" t="s">
        <v>121</v>
      </c>
      <c r="D133" s="11" t="s">
        <v>260</v>
      </c>
      <c r="E133" s="18" t="s">
        <v>384</v>
      </c>
      <c r="F133" s="10">
        <v>42036</v>
      </c>
      <c r="G133" s="10">
        <v>44228</v>
      </c>
      <c r="H133" s="11">
        <v>7</v>
      </c>
      <c r="I133" s="19" t="s">
        <v>259</v>
      </c>
      <c r="J133" s="11" t="s">
        <v>261</v>
      </c>
      <c r="K133" s="11" t="s">
        <v>1606</v>
      </c>
      <c r="L133" s="11">
        <v>2</v>
      </c>
    </row>
    <row r="134" spans="1:12">
      <c r="A134" s="11" t="s">
        <v>122</v>
      </c>
      <c r="D134" s="11" t="s">
        <v>260</v>
      </c>
      <c r="E134" s="18" t="s">
        <v>385</v>
      </c>
      <c r="F134" s="10">
        <v>42036</v>
      </c>
      <c r="G134" s="10">
        <v>44228</v>
      </c>
      <c r="H134" s="11">
        <v>7</v>
      </c>
      <c r="I134" s="19" t="s">
        <v>259</v>
      </c>
      <c r="J134" s="11" t="s">
        <v>261</v>
      </c>
      <c r="K134" s="11" t="s">
        <v>1606</v>
      </c>
      <c r="L134" s="11">
        <v>2</v>
      </c>
    </row>
    <row r="135" spans="1:12">
      <c r="A135" s="11" t="s">
        <v>123</v>
      </c>
      <c r="D135" s="11" t="s">
        <v>260</v>
      </c>
      <c r="E135" s="18" t="s">
        <v>386</v>
      </c>
      <c r="F135" s="10">
        <v>42036</v>
      </c>
      <c r="G135" s="10">
        <v>44228</v>
      </c>
      <c r="H135" s="11">
        <v>7</v>
      </c>
      <c r="I135" s="19" t="s">
        <v>259</v>
      </c>
      <c r="J135" s="11" t="s">
        <v>261</v>
      </c>
      <c r="K135" s="11" t="s">
        <v>1606</v>
      </c>
      <c r="L135" s="11">
        <v>2</v>
      </c>
    </row>
    <row r="136" spans="1:12">
      <c r="A136" s="11" t="s">
        <v>124</v>
      </c>
      <c r="D136" s="11" t="s">
        <v>260</v>
      </c>
      <c r="E136" s="18" t="s">
        <v>387</v>
      </c>
      <c r="F136" s="10">
        <v>42036</v>
      </c>
      <c r="G136" s="10">
        <v>44228</v>
      </c>
      <c r="H136" s="11">
        <v>7</v>
      </c>
      <c r="I136" s="19" t="s">
        <v>259</v>
      </c>
      <c r="J136" s="11" t="s">
        <v>261</v>
      </c>
      <c r="K136" s="11" t="s">
        <v>1606</v>
      </c>
      <c r="L136" s="11">
        <v>2</v>
      </c>
    </row>
    <row r="137" spans="1:12">
      <c r="A137" s="11" t="s">
        <v>125</v>
      </c>
      <c r="D137" s="11" t="s">
        <v>260</v>
      </c>
      <c r="E137" s="18" t="s">
        <v>388</v>
      </c>
      <c r="F137" s="10">
        <v>42036</v>
      </c>
      <c r="G137" s="10">
        <v>44228</v>
      </c>
      <c r="H137" s="11">
        <v>7</v>
      </c>
      <c r="I137" s="11" t="s">
        <v>267</v>
      </c>
      <c r="J137" s="11" t="s">
        <v>261</v>
      </c>
      <c r="K137" s="11" t="s">
        <v>1606</v>
      </c>
      <c r="L137" s="11">
        <v>2</v>
      </c>
    </row>
    <row r="138" spans="1:12">
      <c r="A138" s="11" t="s">
        <v>126</v>
      </c>
      <c r="D138" s="11" t="s">
        <v>260</v>
      </c>
      <c r="E138" s="18" t="s">
        <v>389</v>
      </c>
      <c r="F138" s="10">
        <v>42036</v>
      </c>
      <c r="G138" s="10">
        <v>44228</v>
      </c>
      <c r="H138" s="11">
        <v>7</v>
      </c>
      <c r="I138" s="19" t="s">
        <v>259</v>
      </c>
      <c r="J138" s="11" t="s">
        <v>261</v>
      </c>
      <c r="K138" s="11" t="s">
        <v>1606</v>
      </c>
      <c r="L138" s="11">
        <v>2</v>
      </c>
    </row>
    <row r="139" spans="1:12">
      <c r="A139" s="11" t="s">
        <v>127</v>
      </c>
      <c r="D139" s="11" t="s">
        <v>260</v>
      </c>
      <c r="E139" s="18" t="s">
        <v>390</v>
      </c>
      <c r="F139" s="10">
        <v>42036</v>
      </c>
      <c r="G139" s="10">
        <v>44228</v>
      </c>
      <c r="H139" s="11">
        <v>7</v>
      </c>
      <c r="I139" s="19" t="s">
        <v>259</v>
      </c>
      <c r="J139" s="11" t="s">
        <v>261</v>
      </c>
      <c r="K139" s="11" t="s">
        <v>1606</v>
      </c>
      <c r="L139" s="11">
        <v>2</v>
      </c>
    </row>
    <row r="140" spans="1:12">
      <c r="A140" s="11" t="s">
        <v>128</v>
      </c>
      <c r="D140" s="11" t="s">
        <v>260</v>
      </c>
      <c r="E140" s="18" t="s">
        <v>391</v>
      </c>
      <c r="F140" s="10">
        <v>42036</v>
      </c>
      <c r="G140" s="10">
        <v>44228</v>
      </c>
      <c r="H140" s="11">
        <v>7</v>
      </c>
      <c r="I140" s="19" t="s">
        <v>259</v>
      </c>
      <c r="J140" s="11" t="s">
        <v>261</v>
      </c>
      <c r="K140" s="11" t="s">
        <v>1606</v>
      </c>
      <c r="L140" s="11">
        <v>2</v>
      </c>
    </row>
    <row r="141" spans="1:12">
      <c r="A141" s="11" t="s">
        <v>129</v>
      </c>
      <c r="D141" s="11" t="s">
        <v>260</v>
      </c>
      <c r="E141" s="18" t="s">
        <v>392</v>
      </c>
      <c r="F141" s="10">
        <v>42036</v>
      </c>
      <c r="G141" s="10">
        <v>44228</v>
      </c>
      <c r="H141" s="11">
        <v>7</v>
      </c>
      <c r="I141" s="19" t="s">
        <v>259</v>
      </c>
      <c r="J141" s="11" t="s">
        <v>261</v>
      </c>
      <c r="K141" s="11" t="s">
        <v>1606</v>
      </c>
      <c r="L141" s="11">
        <v>2</v>
      </c>
    </row>
    <row r="142" spans="1:12">
      <c r="A142" s="11" t="s">
        <v>130</v>
      </c>
      <c r="D142" s="11" t="s">
        <v>260</v>
      </c>
      <c r="E142" s="18" t="s">
        <v>393</v>
      </c>
      <c r="F142" s="10">
        <v>42036</v>
      </c>
      <c r="G142" s="10">
        <v>44228</v>
      </c>
      <c r="H142" s="11">
        <v>7</v>
      </c>
      <c r="I142" s="19" t="s">
        <v>259</v>
      </c>
      <c r="J142" s="11" t="s">
        <v>261</v>
      </c>
      <c r="K142" s="11" t="s">
        <v>1606</v>
      </c>
      <c r="L142" s="11">
        <v>2</v>
      </c>
    </row>
    <row r="143" spans="1:12">
      <c r="A143" s="11" t="s">
        <v>131</v>
      </c>
      <c r="D143" s="11" t="s">
        <v>260</v>
      </c>
      <c r="E143" s="18" t="s">
        <v>394</v>
      </c>
      <c r="F143" s="10">
        <v>42036</v>
      </c>
      <c r="G143" s="10">
        <v>44228</v>
      </c>
      <c r="H143" s="11">
        <v>7</v>
      </c>
      <c r="I143" s="11" t="s">
        <v>267</v>
      </c>
      <c r="J143" s="11" t="s">
        <v>261</v>
      </c>
      <c r="K143" s="11" t="s">
        <v>1606</v>
      </c>
      <c r="L143" s="11">
        <v>2</v>
      </c>
    </row>
    <row r="144" spans="1:12">
      <c r="A144" s="11" t="s">
        <v>132</v>
      </c>
      <c r="D144" s="11" t="s">
        <v>260</v>
      </c>
      <c r="E144" s="18" t="s">
        <v>395</v>
      </c>
      <c r="F144" s="10">
        <v>42036</v>
      </c>
      <c r="G144" s="10">
        <v>44228</v>
      </c>
      <c r="H144" s="11">
        <v>7</v>
      </c>
      <c r="I144" s="19" t="s">
        <v>259</v>
      </c>
      <c r="J144" s="11" t="s">
        <v>261</v>
      </c>
      <c r="K144" s="11" t="s">
        <v>1606</v>
      </c>
      <c r="L144" s="11">
        <v>2</v>
      </c>
    </row>
    <row r="145" spans="1:12">
      <c r="A145" s="11" t="s">
        <v>133</v>
      </c>
      <c r="D145" s="11" t="s">
        <v>260</v>
      </c>
      <c r="E145" s="18" t="s">
        <v>396</v>
      </c>
      <c r="F145" s="10">
        <v>42036</v>
      </c>
      <c r="G145" s="10">
        <v>44228</v>
      </c>
      <c r="H145" s="11">
        <v>7</v>
      </c>
      <c r="I145" s="19" t="s">
        <v>259</v>
      </c>
      <c r="J145" s="11" t="s">
        <v>261</v>
      </c>
      <c r="K145" s="11" t="s">
        <v>1606</v>
      </c>
      <c r="L145" s="11">
        <v>2</v>
      </c>
    </row>
    <row r="146" spans="1:12">
      <c r="A146" s="11" t="s">
        <v>134</v>
      </c>
      <c r="D146" s="11" t="s">
        <v>260</v>
      </c>
      <c r="E146" s="18" t="s">
        <v>397</v>
      </c>
      <c r="F146" s="10">
        <v>42036</v>
      </c>
      <c r="G146" s="10">
        <v>44228</v>
      </c>
      <c r="H146" s="11">
        <v>7</v>
      </c>
      <c r="I146" s="19" t="s">
        <v>259</v>
      </c>
      <c r="J146" s="11" t="s">
        <v>261</v>
      </c>
      <c r="K146" s="11" t="s">
        <v>1606</v>
      </c>
      <c r="L146" s="11">
        <v>2</v>
      </c>
    </row>
    <row r="147" spans="1:12">
      <c r="A147" s="11" t="s">
        <v>135</v>
      </c>
      <c r="D147" s="11" t="s">
        <v>260</v>
      </c>
      <c r="E147" s="18" t="s">
        <v>398</v>
      </c>
      <c r="F147" s="10">
        <v>42036</v>
      </c>
      <c r="G147" s="10">
        <v>44228</v>
      </c>
      <c r="H147" s="11">
        <v>7</v>
      </c>
      <c r="I147" s="19" t="s">
        <v>259</v>
      </c>
      <c r="J147" s="11" t="s">
        <v>261</v>
      </c>
      <c r="K147" s="11" t="s">
        <v>1606</v>
      </c>
      <c r="L147" s="11">
        <v>2</v>
      </c>
    </row>
    <row r="148" spans="1:12">
      <c r="A148" s="11" t="s">
        <v>136</v>
      </c>
      <c r="D148" s="11" t="s">
        <v>260</v>
      </c>
      <c r="E148" s="18" t="s">
        <v>399</v>
      </c>
      <c r="F148" s="10">
        <v>42036</v>
      </c>
      <c r="G148" s="10">
        <v>44228</v>
      </c>
      <c r="H148" s="11">
        <v>7</v>
      </c>
      <c r="I148" s="19" t="s">
        <v>259</v>
      </c>
      <c r="J148" s="11" t="s">
        <v>261</v>
      </c>
      <c r="K148" s="11" t="s">
        <v>1606</v>
      </c>
      <c r="L148" s="11">
        <v>2</v>
      </c>
    </row>
    <row r="149" spans="1:12">
      <c r="A149" s="11" t="s">
        <v>137</v>
      </c>
      <c r="D149" s="11" t="s">
        <v>260</v>
      </c>
      <c r="E149" s="18" t="s">
        <v>400</v>
      </c>
      <c r="F149" s="10">
        <v>42036</v>
      </c>
      <c r="G149" s="10">
        <v>44228</v>
      </c>
      <c r="H149" s="11">
        <v>7</v>
      </c>
      <c r="I149" s="11" t="s">
        <v>267</v>
      </c>
      <c r="J149" s="11" t="s">
        <v>261</v>
      </c>
      <c r="K149" s="11" t="s">
        <v>1606</v>
      </c>
      <c r="L149" s="11">
        <v>2</v>
      </c>
    </row>
    <row r="150" spans="1:12">
      <c r="A150" s="11" t="s">
        <v>138</v>
      </c>
      <c r="D150" s="11" t="s">
        <v>260</v>
      </c>
      <c r="E150" s="18" t="s">
        <v>401</v>
      </c>
      <c r="F150" s="10">
        <v>42036</v>
      </c>
      <c r="G150" s="10">
        <v>44228</v>
      </c>
      <c r="H150" s="11">
        <v>7</v>
      </c>
      <c r="I150" s="19" t="s">
        <v>259</v>
      </c>
      <c r="J150" s="11" t="s">
        <v>261</v>
      </c>
      <c r="K150" s="11" t="s">
        <v>1606</v>
      </c>
      <c r="L150" s="11">
        <v>2</v>
      </c>
    </row>
    <row r="151" spans="1:12">
      <c r="A151" s="11" t="s">
        <v>139</v>
      </c>
      <c r="D151" s="11" t="s">
        <v>260</v>
      </c>
      <c r="E151" s="18" t="s">
        <v>402</v>
      </c>
      <c r="F151" s="10">
        <v>42036</v>
      </c>
      <c r="G151" s="10">
        <v>44228</v>
      </c>
      <c r="H151" s="11">
        <v>7</v>
      </c>
      <c r="I151" s="19" t="s">
        <v>259</v>
      </c>
      <c r="J151" s="11" t="s">
        <v>261</v>
      </c>
      <c r="K151" s="11" t="s">
        <v>1606</v>
      </c>
      <c r="L151" s="11">
        <v>2</v>
      </c>
    </row>
    <row r="152" spans="1:12">
      <c r="A152" s="11" t="s">
        <v>140</v>
      </c>
      <c r="D152" s="11" t="s">
        <v>260</v>
      </c>
      <c r="E152" s="18" t="s">
        <v>403</v>
      </c>
      <c r="F152" s="10">
        <v>42036</v>
      </c>
      <c r="G152" s="10">
        <v>44228</v>
      </c>
      <c r="H152" s="11">
        <v>7</v>
      </c>
      <c r="I152" s="19" t="s">
        <v>259</v>
      </c>
      <c r="J152" s="11" t="s">
        <v>261</v>
      </c>
      <c r="K152" s="11" t="s">
        <v>1606</v>
      </c>
      <c r="L152" s="11">
        <v>2</v>
      </c>
    </row>
    <row r="153" spans="1:12">
      <c r="A153" s="11" t="s">
        <v>141</v>
      </c>
      <c r="D153" s="11" t="s">
        <v>260</v>
      </c>
      <c r="E153" s="18" t="s">
        <v>404</v>
      </c>
      <c r="F153" s="10">
        <v>42036</v>
      </c>
      <c r="G153" s="10">
        <v>44228</v>
      </c>
      <c r="H153" s="11">
        <v>7</v>
      </c>
      <c r="I153" s="19" t="s">
        <v>259</v>
      </c>
      <c r="J153" s="11" t="s">
        <v>261</v>
      </c>
      <c r="K153" s="11" t="s">
        <v>1606</v>
      </c>
      <c r="L153" s="11">
        <v>2</v>
      </c>
    </row>
    <row r="154" spans="1:12">
      <c r="A154" s="11" t="s">
        <v>142</v>
      </c>
      <c r="D154" s="11" t="s">
        <v>260</v>
      </c>
      <c r="E154" s="18" t="s">
        <v>405</v>
      </c>
      <c r="F154" s="10">
        <v>42036</v>
      </c>
      <c r="G154" s="10">
        <v>44228</v>
      </c>
      <c r="H154" s="11">
        <v>7</v>
      </c>
      <c r="I154" s="19" t="s">
        <v>259</v>
      </c>
      <c r="J154" s="11" t="s">
        <v>261</v>
      </c>
      <c r="K154" s="11" t="s">
        <v>1606</v>
      </c>
      <c r="L154" s="11">
        <v>2</v>
      </c>
    </row>
    <row r="155" spans="1:12">
      <c r="A155" s="11" t="s">
        <v>143</v>
      </c>
      <c r="D155" s="11" t="s">
        <v>260</v>
      </c>
      <c r="E155" s="18" t="s">
        <v>406</v>
      </c>
      <c r="F155" s="10">
        <v>42036</v>
      </c>
      <c r="G155" s="10">
        <v>44228</v>
      </c>
      <c r="H155" s="11">
        <v>7</v>
      </c>
      <c r="I155" s="11" t="s">
        <v>267</v>
      </c>
      <c r="J155" s="11" t="s">
        <v>261</v>
      </c>
      <c r="K155" s="11" t="s">
        <v>1606</v>
      </c>
      <c r="L155" s="11">
        <v>2</v>
      </c>
    </row>
    <row r="156" spans="1:12">
      <c r="A156" s="11" t="s">
        <v>144</v>
      </c>
      <c r="D156" s="11" t="s">
        <v>260</v>
      </c>
      <c r="E156" s="18" t="s">
        <v>407</v>
      </c>
      <c r="F156" s="10">
        <v>42036</v>
      </c>
      <c r="G156" s="10">
        <v>44228</v>
      </c>
      <c r="H156" s="11">
        <v>7</v>
      </c>
      <c r="I156" s="19" t="s">
        <v>259</v>
      </c>
      <c r="J156" s="11" t="s">
        <v>261</v>
      </c>
      <c r="K156" s="11" t="s">
        <v>1606</v>
      </c>
      <c r="L156" s="11">
        <v>2</v>
      </c>
    </row>
    <row r="157" spans="1:12">
      <c r="A157" s="11" t="s">
        <v>145</v>
      </c>
      <c r="D157" s="11" t="s">
        <v>260</v>
      </c>
      <c r="E157" s="18" t="s">
        <v>408</v>
      </c>
      <c r="F157" s="10">
        <v>42036</v>
      </c>
      <c r="G157" s="10">
        <v>44228</v>
      </c>
      <c r="H157" s="11">
        <v>7</v>
      </c>
      <c r="I157" s="19" t="s">
        <v>259</v>
      </c>
      <c r="J157" s="11" t="s">
        <v>261</v>
      </c>
      <c r="K157" s="11" t="s">
        <v>1606</v>
      </c>
      <c r="L157" s="11">
        <v>2</v>
      </c>
    </row>
    <row r="158" spans="1:12">
      <c r="A158" s="11" t="s">
        <v>146</v>
      </c>
      <c r="D158" s="11" t="s">
        <v>260</v>
      </c>
      <c r="E158" s="18" t="s">
        <v>409</v>
      </c>
      <c r="F158" s="10">
        <v>42036</v>
      </c>
      <c r="G158" s="10">
        <v>44228</v>
      </c>
      <c r="H158" s="11">
        <v>7</v>
      </c>
      <c r="I158" s="19" t="s">
        <v>259</v>
      </c>
      <c r="J158" s="11" t="s">
        <v>261</v>
      </c>
      <c r="K158" s="11" t="s">
        <v>1606</v>
      </c>
      <c r="L158" s="11">
        <v>2</v>
      </c>
    </row>
    <row r="159" spans="1:12">
      <c r="A159" s="11" t="s">
        <v>147</v>
      </c>
      <c r="D159" s="11" t="s">
        <v>260</v>
      </c>
      <c r="E159" s="18" t="s">
        <v>410</v>
      </c>
      <c r="F159" s="10">
        <v>42036</v>
      </c>
      <c r="G159" s="10">
        <v>44228</v>
      </c>
      <c r="H159" s="11">
        <v>7</v>
      </c>
      <c r="I159" s="19" t="s">
        <v>259</v>
      </c>
      <c r="J159" s="11" t="s">
        <v>261</v>
      </c>
      <c r="K159" s="11" t="s">
        <v>1606</v>
      </c>
      <c r="L159" s="11">
        <v>2</v>
      </c>
    </row>
    <row r="160" spans="1:12">
      <c r="A160" s="11" t="s">
        <v>148</v>
      </c>
      <c r="D160" s="11" t="s">
        <v>260</v>
      </c>
      <c r="E160" s="18" t="s">
        <v>411</v>
      </c>
      <c r="F160" s="10">
        <v>42036</v>
      </c>
      <c r="G160" s="10">
        <v>44228</v>
      </c>
      <c r="H160" s="11">
        <v>7</v>
      </c>
      <c r="I160" s="19" t="s">
        <v>259</v>
      </c>
      <c r="J160" s="11" t="s">
        <v>261</v>
      </c>
      <c r="K160" s="11" t="s">
        <v>1606</v>
      </c>
      <c r="L160" s="11">
        <v>2</v>
      </c>
    </row>
    <row r="161" spans="1:12">
      <c r="A161" s="11" t="s">
        <v>149</v>
      </c>
      <c r="D161" s="11" t="s">
        <v>260</v>
      </c>
      <c r="E161" s="18" t="s">
        <v>412</v>
      </c>
      <c r="F161" s="10">
        <v>42036</v>
      </c>
      <c r="G161" s="10">
        <v>44228</v>
      </c>
      <c r="H161" s="11">
        <v>7</v>
      </c>
      <c r="I161" s="11" t="s">
        <v>267</v>
      </c>
      <c r="J161" s="11" t="s">
        <v>261</v>
      </c>
      <c r="K161" s="11" t="s">
        <v>1606</v>
      </c>
      <c r="L161" s="11">
        <v>2</v>
      </c>
    </row>
    <row r="162" spans="1:12">
      <c r="A162" s="11" t="s">
        <v>150</v>
      </c>
      <c r="D162" s="11" t="s">
        <v>260</v>
      </c>
      <c r="E162" s="18" t="s">
        <v>413</v>
      </c>
      <c r="F162" s="10">
        <v>42036</v>
      </c>
      <c r="G162" s="10">
        <v>44228</v>
      </c>
      <c r="H162" s="11">
        <v>7</v>
      </c>
      <c r="I162" s="19" t="s">
        <v>259</v>
      </c>
      <c r="J162" s="11" t="s">
        <v>261</v>
      </c>
      <c r="K162" s="11" t="s">
        <v>1606</v>
      </c>
      <c r="L162" s="11">
        <v>2</v>
      </c>
    </row>
    <row r="163" spans="1:12">
      <c r="A163" s="11" t="s">
        <v>151</v>
      </c>
      <c r="D163" s="11" t="s">
        <v>260</v>
      </c>
      <c r="E163" s="18" t="s">
        <v>414</v>
      </c>
      <c r="F163" s="10">
        <v>42036</v>
      </c>
      <c r="G163" s="10">
        <v>44228</v>
      </c>
      <c r="H163" s="11">
        <v>7</v>
      </c>
      <c r="I163" s="19" t="s">
        <v>259</v>
      </c>
      <c r="J163" s="11" t="s">
        <v>261</v>
      </c>
      <c r="K163" s="11" t="s">
        <v>1606</v>
      </c>
      <c r="L163" s="11">
        <v>2</v>
      </c>
    </row>
    <row r="164" spans="1:12">
      <c r="A164" s="11" t="s">
        <v>152</v>
      </c>
      <c r="D164" s="11" t="s">
        <v>260</v>
      </c>
      <c r="E164" s="18" t="s">
        <v>415</v>
      </c>
      <c r="F164" s="10">
        <v>42036</v>
      </c>
      <c r="G164" s="10">
        <v>44228</v>
      </c>
      <c r="H164" s="11">
        <v>7</v>
      </c>
      <c r="I164" s="19" t="s">
        <v>259</v>
      </c>
      <c r="J164" s="11" t="s">
        <v>261</v>
      </c>
      <c r="K164" s="11" t="s">
        <v>1606</v>
      </c>
      <c r="L164" s="11">
        <v>2</v>
      </c>
    </row>
    <row r="165" spans="1:12">
      <c r="A165" s="11" t="s">
        <v>153</v>
      </c>
      <c r="D165" s="11" t="s">
        <v>260</v>
      </c>
      <c r="E165" s="18" t="s">
        <v>416</v>
      </c>
      <c r="F165" s="10">
        <v>42036</v>
      </c>
      <c r="G165" s="10">
        <v>44228</v>
      </c>
      <c r="H165" s="11">
        <v>7</v>
      </c>
      <c r="I165" s="19" t="s">
        <v>259</v>
      </c>
      <c r="J165" s="11" t="s">
        <v>261</v>
      </c>
      <c r="K165" s="11" t="s">
        <v>1606</v>
      </c>
      <c r="L165" s="11">
        <v>2</v>
      </c>
    </row>
    <row r="166" spans="1:12">
      <c r="A166" s="11" t="s">
        <v>154</v>
      </c>
      <c r="D166" s="11" t="s">
        <v>260</v>
      </c>
      <c r="E166" s="18" t="s">
        <v>417</v>
      </c>
      <c r="F166" s="10">
        <v>42036</v>
      </c>
      <c r="G166" s="10">
        <v>44228</v>
      </c>
      <c r="H166" s="11">
        <v>7</v>
      </c>
      <c r="I166" s="19" t="s">
        <v>259</v>
      </c>
      <c r="J166" s="11" t="s">
        <v>261</v>
      </c>
      <c r="K166" s="11" t="s">
        <v>1606</v>
      </c>
      <c r="L166" s="11">
        <v>2</v>
      </c>
    </row>
    <row r="167" spans="1:12">
      <c r="A167" s="11" t="s">
        <v>155</v>
      </c>
      <c r="D167" s="11" t="s">
        <v>260</v>
      </c>
      <c r="E167" s="18" t="s">
        <v>418</v>
      </c>
      <c r="F167" s="10">
        <v>42036</v>
      </c>
      <c r="G167" s="10">
        <v>44228</v>
      </c>
      <c r="H167" s="11">
        <v>7</v>
      </c>
      <c r="I167" s="11" t="s">
        <v>267</v>
      </c>
      <c r="J167" s="11" t="s">
        <v>261</v>
      </c>
      <c r="K167" s="11" t="s">
        <v>1606</v>
      </c>
      <c r="L167" s="11">
        <v>2</v>
      </c>
    </row>
    <row r="168" spans="1:12">
      <c r="A168" s="11" t="s">
        <v>156</v>
      </c>
      <c r="D168" s="11" t="s">
        <v>260</v>
      </c>
      <c r="E168" s="18" t="s">
        <v>419</v>
      </c>
      <c r="F168" s="10">
        <v>42036</v>
      </c>
      <c r="G168" s="10">
        <v>44228</v>
      </c>
      <c r="H168" s="11">
        <v>7</v>
      </c>
      <c r="I168" s="19" t="s">
        <v>259</v>
      </c>
      <c r="J168" s="11" t="s">
        <v>261</v>
      </c>
      <c r="K168" s="11" t="s">
        <v>1606</v>
      </c>
      <c r="L168" s="11">
        <v>2</v>
      </c>
    </row>
    <row r="169" spans="1:12">
      <c r="A169" s="11" t="s">
        <v>157</v>
      </c>
      <c r="D169" s="11" t="s">
        <v>260</v>
      </c>
      <c r="E169" s="18" t="s">
        <v>420</v>
      </c>
      <c r="F169" s="10">
        <v>42036</v>
      </c>
      <c r="G169" s="10">
        <v>44228</v>
      </c>
      <c r="H169" s="11">
        <v>7</v>
      </c>
      <c r="I169" s="19" t="s">
        <v>259</v>
      </c>
      <c r="J169" s="11" t="s">
        <v>261</v>
      </c>
      <c r="K169" s="11" t="s">
        <v>1606</v>
      </c>
      <c r="L169" s="11">
        <v>2</v>
      </c>
    </row>
    <row r="170" spans="1:12">
      <c r="A170" s="11" t="s">
        <v>158</v>
      </c>
      <c r="D170" s="11" t="s">
        <v>260</v>
      </c>
      <c r="E170" s="18" t="s">
        <v>421</v>
      </c>
      <c r="F170" s="10">
        <v>42036</v>
      </c>
      <c r="G170" s="10">
        <v>44228</v>
      </c>
      <c r="H170" s="11">
        <v>7</v>
      </c>
      <c r="I170" s="19" t="s">
        <v>259</v>
      </c>
      <c r="J170" s="11" t="s">
        <v>261</v>
      </c>
      <c r="K170" s="11" t="s">
        <v>1606</v>
      </c>
      <c r="L170" s="11">
        <v>2</v>
      </c>
    </row>
    <row r="171" spans="1:12">
      <c r="A171" s="11" t="s">
        <v>159</v>
      </c>
      <c r="D171" s="11" t="s">
        <v>260</v>
      </c>
      <c r="E171" s="18" t="s">
        <v>422</v>
      </c>
      <c r="F171" s="10">
        <v>42036</v>
      </c>
      <c r="G171" s="10">
        <v>44228</v>
      </c>
      <c r="H171" s="11">
        <v>7</v>
      </c>
      <c r="I171" s="19" t="s">
        <v>259</v>
      </c>
      <c r="J171" s="11" t="s">
        <v>261</v>
      </c>
      <c r="K171" s="11" t="s">
        <v>1606</v>
      </c>
      <c r="L171" s="11">
        <v>2</v>
      </c>
    </row>
    <row r="172" spans="1:12">
      <c r="A172" s="11" t="s">
        <v>160</v>
      </c>
      <c r="D172" s="11" t="s">
        <v>260</v>
      </c>
      <c r="E172" s="18" t="s">
        <v>423</v>
      </c>
      <c r="F172" s="10">
        <v>42036</v>
      </c>
      <c r="G172" s="10">
        <v>44228</v>
      </c>
      <c r="H172" s="11">
        <v>7</v>
      </c>
      <c r="I172" s="19" t="s">
        <v>259</v>
      </c>
      <c r="J172" s="11" t="s">
        <v>261</v>
      </c>
      <c r="K172" s="11" t="s">
        <v>1606</v>
      </c>
      <c r="L172" s="11">
        <v>2</v>
      </c>
    </row>
    <row r="173" spans="1:12">
      <c r="A173" s="11" t="s">
        <v>161</v>
      </c>
      <c r="D173" s="11" t="s">
        <v>260</v>
      </c>
      <c r="E173" s="18" t="s">
        <v>424</v>
      </c>
      <c r="F173" s="10">
        <v>42036</v>
      </c>
      <c r="G173" s="10">
        <v>44228</v>
      </c>
      <c r="H173" s="11">
        <v>7</v>
      </c>
      <c r="I173" s="11" t="s">
        <v>267</v>
      </c>
      <c r="J173" s="11" t="s">
        <v>261</v>
      </c>
      <c r="K173" s="11" t="s">
        <v>1606</v>
      </c>
      <c r="L173" s="11">
        <v>2</v>
      </c>
    </row>
    <row r="174" spans="1:12">
      <c r="A174" s="11" t="s">
        <v>162</v>
      </c>
      <c r="D174" s="11" t="s">
        <v>260</v>
      </c>
      <c r="E174" s="18" t="s">
        <v>425</v>
      </c>
      <c r="F174" s="10">
        <v>42036</v>
      </c>
      <c r="G174" s="10">
        <v>44228</v>
      </c>
      <c r="H174" s="11">
        <v>7</v>
      </c>
      <c r="I174" s="19" t="s">
        <v>259</v>
      </c>
      <c r="J174" s="11" t="s">
        <v>261</v>
      </c>
      <c r="K174" s="11" t="s">
        <v>1606</v>
      </c>
      <c r="L174" s="11">
        <v>2</v>
      </c>
    </row>
    <row r="175" spans="1:12">
      <c r="A175" s="11" t="s">
        <v>163</v>
      </c>
      <c r="D175" s="11" t="s">
        <v>260</v>
      </c>
      <c r="E175" s="18" t="s">
        <v>426</v>
      </c>
      <c r="F175" s="10">
        <v>42036</v>
      </c>
      <c r="G175" s="10">
        <v>44228</v>
      </c>
      <c r="H175" s="11">
        <v>7</v>
      </c>
      <c r="I175" s="19" t="s">
        <v>259</v>
      </c>
      <c r="J175" s="11" t="s">
        <v>261</v>
      </c>
      <c r="K175" s="11" t="s">
        <v>1606</v>
      </c>
      <c r="L175" s="11">
        <v>2</v>
      </c>
    </row>
    <row r="176" spans="1:12">
      <c r="A176" s="11" t="s">
        <v>164</v>
      </c>
      <c r="D176" s="11" t="s">
        <v>260</v>
      </c>
      <c r="E176" s="18" t="s">
        <v>427</v>
      </c>
      <c r="F176" s="10">
        <v>42036</v>
      </c>
      <c r="G176" s="10">
        <v>44228</v>
      </c>
      <c r="H176" s="11">
        <v>7</v>
      </c>
      <c r="I176" s="19" t="s">
        <v>259</v>
      </c>
      <c r="J176" s="11" t="s">
        <v>261</v>
      </c>
      <c r="K176" s="11" t="s">
        <v>1606</v>
      </c>
      <c r="L176" s="11">
        <v>2</v>
      </c>
    </row>
    <row r="177" spans="1:12">
      <c r="A177" s="11" t="s">
        <v>165</v>
      </c>
      <c r="D177" s="11" t="s">
        <v>260</v>
      </c>
      <c r="E177" s="18" t="s">
        <v>428</v>
      </c>
      <c r="F177" s="10">
        <v>42036</v>
      </c>
      <c r="G177" s="10">
        <v>44228</v>
      </c>
      <c r="H177" s="11">
        <v>7</v>
      </c>
      <c r="I177" s="19" t="s">
        <v>259</v>
      </c>
      <c r="J177" s="11" t="s">
        <v>261</v>
      </c>
      <c r="K177" s="11" t="s">
        <v>1606</v>
      </c>
      <c r="L177" s="11">
        <v>2</v>
      </c>
    </row>
    <row r="178" spans="1:12">
      <c r="A178" s="11" t="s">
        <v>166</v>
      </c>
      <c r="D178" s="11" t="s">
        <v>260</v>
      </c>
      <c r="E178" s="18" t="s">
        <v>429</v>
      </c>
      <c r="F178" s="10">
        <v>42036</v>
      </c>
      <c r="G178" s="10">
        <v>44228</v>
      </c>
      <c r="H178" s="11">
        <v>7</v>
      </c>
      <c r="I178" s="19" t="s">
        <v>259</v>
      </c>
      <c r="J178" s="11" t="s">
        <v>261</v>
      </c>
      <c r="K178" s="11" t="s">
        <v>1606</v>
      </c>
      <c r="L178" s="11">
        <v>2</v>
      </c>
    </row>
    <row r="179" spans="1:12">
      <c r="A179" s="11" t="s">
        <v>167</v>
      </c>
      <c r="D179" s="11" t="s">
        <v>260</v>
      </c>
      <c r="E179" s="18" t="s">
        <v>430</v>
      </c>
      <c r="F179" s="10">
        <v>42036</v>
      </c>
      <c r="G179" s="10">
        <v>44228</v>
      </c>
      <c r="H179" s="11">
        <v>7</v>
      </c>
      <c r="I179" s="11" t="s">
        <v>267</v>
      </c>
      <c r="J179" s="11" t="s">
        <v>261</v>
      </c>
      <c r="K179" s="11" t="s">
        <v>1606</v>
      </c>
      <c r="L179" s="11">
        <v>2</v>
      </c>
    </row>
    <row r="180" spans="1:12">
      <c r="A180" s="11" t="s">
        <v>168</v>
      </c>
      <c r="D180" s="11" t="s">
        <v>260</v>
      </c>
      <c r="E180" s="18" t="s">
        <v>431</v>
      </c>
      <c r="F180" s="10">
        <v>42036</v>
      </c>
      <c r="G180" s="10">
        <v>44228</v>
      </c>
      <c r="H180" s="11">
        <v>7</v>
      </c>
      <c r="I180" s="19" t="s">
        <v>259</v>
      </c>
      <c r="J180" s="11" t="s">
        <v>261</v>
      </c>
      <c r="K180" s="11" t="s">
        <v>1606</v>
      </c>
      <c r="L180" s="11">
        <v>2</v>
      </c>
    </row>
    <row r="181" spans="1:12">
      <c r="A181" s="11" t="s">
        <v>169</v>
      </c>
      <c r="D181" s="11" t="s">
        <v>260</v>
      </c>
      <c r="E181" s="18" t="s">
        <v>432</v>
      </c>
      <c r="F181" s="10">
        <v>42036</v>
      </c>
      <c r="G181" s="10">
        <v>44228</v>
      </c>
      <c r="H181" s="11">
        <v>7</v>
      </c>
      <c r="I181" s="19" t="s">
        <v>259</v>
      </c>
      <c r="J181" s="11" t="s">
        <v>261</v>
      </c>
      <c r="K181" s="11" t="s">
        <v>1606</v>
      </c>
      <c r="L181" s="11">
        <v>2</v>
      </c>
    </row>
    <row r="182" spans="1:12">
      <c r="A182" s="11" t="s">
        <v>170</v>
      </c>
      <c r="D182" s="11" t="s">
        <v>260</v>
      </c>
      <c r="E182" s="18" t="s">
        <v>433</v>
      </c>
      <c r="F182" s="10">
        <v>42036</v>
      </c>
      <c r="G182" s="10">
        <v>44228</v>
      </c>
      <c r="H182" s="11">
        <v>7</v>
      </c>
      <c r="I182" s="19" t="s">
        <v>259</v>
      </c>
      <c r="J182" s="11" t="s">
        <v>261</v>
      </c>
      <c r="K182" s="11" t="s">
        <v>1606</v>
      </c>
      <c r="L182" s="11">
        <v>2</v>
      </c>
    </row>
    <row r="183" spans="1:12">
      <c r="A183" s="11" t="s">
        <v>171</v>
      </c>
      <c r="D183" s="11" t="s">
        <v>260</v>
      </c>
      <c r="E183" s="18" t="s">
        <v>434</v>
      </c>
      <c r="F183" s="10">
        <v>42036</v>
      </c>
      <c r="G183" s="10">
        <v>44228</v>
      </c>
      <c r="H183" s="11">
        <v>7</v>
      </c>
      <c r="I183" s="19" t="s">
        <v>259</v>
      </c>
      <c r="J183" s="11" t="s">
        <v>261</v>
      </c>
      <c r="K183" s="11" t="s">
        <v>1606</v>
      </c>
      <c r="L183" s="11">
        <v>2</v>
      </c>
    </row>
    <row r="184" spans="1:12">
      <c r="A184" s="11" t="s">
        <v>172</v>
      </c>
      <c r="D184" s="11" t="s">
        <v>260</v>
      </c>
      <c r="E184" s="18" t="s">
        <v>435</v>
      </c>
      <c r="F184" s="10">
        <v>42036</v>
      </c>
      <c r="G184" s="10">
        <v>44228</v>
      </c>
      <c r="H184" s="11">
        <v>7</v>
      </c>
      <c r="I184" s="19" t="s">
        <v>259</v>
      </c>
      <c r="J184" s="11" t="s">
        <v>261</v>
      </c>
      <c r="K184" s="11" t="s">
        <v>1606</v>
      </c>
      <c r="L184" s="11">
        <v>2</v>
      </c>
    </row>
    <row r="185" spans="1:12">
      <c r="A185" s="11" t="s">
        <v>173</v>
      </c>
      <c r="D185" s="11" t="s">
        <v>260</v>
      </c>
      <c r="E185" s="18" t="s">
        <v>436</v>
      </c>
      <c r="F185" s="10">
        <v>42036</v>
      </c>
      <c r="G185" s="10">
        <v>44228</v>
      </c>
      <c r="H185" s="11">
        <v>7</v>
      </c>
      <c r="I185" s="11" t="s">
        <v>267</v>
      </c>
      <c r="J185" s="11" t="s">
        <v>261</v>
      </c>
      <c r="K185" s="11" t="s">
        <v>1606</v>
      </c>
      <c r="L185" s="11">
        <v>2</v>
      </c>
    </row>
    <row r="186" spans="1:12">
      <c r="A186" s="11" t="s">
        <v>174</v>
      </c>
      <c r="D186" s="11" t="s">
        <v>260</v>
      </c>
      <c r="E186" s="18" t="s">
        <v>437</v>
      </c>
      <c r="F186" s="10">
        <v>42036</v>
      </c>
      <c r="G186" s="10">
        <v>44228</v>
      </c>
      <c r="H186" s="11">
        <v>7</v>
      </c>
      <c r="I186" s="19" t="s">
        <v>259</v>
      </c>
      <c r="J186" s="11" t="s">
        <v>261</v>
      </c>
      <c r="K186" s="11" t="s">
        <v>1606</v>
      </c>
      <c r="L186" s="11">
        <v>2</v>
      </c>
    </row>
    <row r="187" spans="1:12">
      <c r="A187" s="11" t="s">
        <v>175</v>
      </c>
      <c r="D187" s="11" t="s">
        <v>260</v>
      </c>
      <c r="E187" s="18" t="s">
        <v>438</v>
      </c>
      <c r="F187" s="10">
        <v>42036</v>
      </c>
      <c r="G187" s="10">
        <v>44228</v>
      </c>
      <c r="H187" s="11">
        <v>7</v>
      </c>
      <c r="I187" s="19" t="s">
        <v>259</v>
      </c>
      <c r="J187" s="11" t="s">
        <v>261</v>
      </c>
      <c r="K187" s="11" t="s">
        <v>1606</v>
      </c>
      <c r="L187" s="11">
        <v>2</v>
      </c>
    </row>
    <row r="188" spans="1:12">
      <c r="A188" s="11" t="s">
        <v>176</v>
      </c>
      <c r="D188" s="11" t="s">
        <v>260</v>
      </c>
      <c r="E188" s="18" t="s">
        <v>439</v>
      </c>
      <c r="F188" s="10">
        <v>42036</v>
      </c>
      <c r="G188" s="10">
        <v>44228</v>
      </c>
      <c r="H188" s="11">
        <v>7</v>
      </c>
      <c r="I188" s="19" t="s">
        <v>259</v>
      </c>
      <c r="J188" s="11" t="s">
        <v>261</v>
      </c>
      <c r="K188" s="11" t="s">
        <v>1606</v>
      </c>
      <c r="L188" s="11">
        <v>2</v>
      </c>
    </row>
    <row r="189" spans="1:12">
      <c r="A189" s="11" t="s">
        <v>177</v>
      </c>
      <c r="D189" s="11" t="s">
        <v>260</v>
      </c>
      <c r="E189" s="18" t="s">
        <v>440</v>
      </c>
      <c r="F189" s="10">
        <v>42036</v>
      </c>
      <c r="G189" s="10">
        <v>44228</v>
      </c>
      <c r="H189" s="11">
        <v>7</v>
      </c>
      <c r="I189" s="19" t="s">
        <v>259</v>
      </c>
      <c r="J189" s="11" t="s">
        <v>261</v>
      </c>
      <c r="K189" s="11" t="s">
        <v>1606</v>
      </c>
      <c r="L189" s="11">
        <v>2</v>
      </c>
    </row>
    <row r="190" spans="1:12">
      <c r="A190" s="11" t="s">
        <v>178</v>
      </c>
      <c r="D190" s="11" t="s">
        <v>260</v>
      </c>
      <c r="E190" s="18" t="s">
        <v>441</v>
      </c>
      <c r="F190" s="10">
        <v>42036</v>
      </c>
      <c r="G190" s="10">
        <v>44228</v>
      </c>
      <c r="H190" s="11">
        <v>7</v>
      </c>
      <c r="I190" s="19" t="s">
        <v>259</v>
      </c>
      <c r="J190" s="11" t="s">
        <v>261</v>
      </c>
      <c r="K190" s="11" t="s">
        <v>1606</v>
      </c>
      <c r="L190" s="11">
        <v>2</v>
      </c>
    </row>
    <row r="191" spans="1:12">
      <c r="A191" s="11" t="s">
        <v>179</v>
      </c>
      <c r="D191" s="11" t="s">
        <v>260</v>
      </c>
      <c r="E191" s="18" t="s">
        <v>442</v>
      </c>
      <c r="F191" s="10">
        <v>42036</v>
      </c>
      <c r="G191" s="10">
        <v>44228</v>
      </c>
      <c r="H191" s="11">
        <v>7</v>
      </c>
      <c r="I191" s="11" t="s">
        <v>267</v>
      </c>
      <c r="J191" s="11" t="s">
        <v>261</v>
      </c>
      <c r="K191" s="11" t="s">
        <v>1606</v>
      </c>
      <c r="L191" s="11">
        <v>2</v>
      </c>
    </row>
    <row r="192" spans="1:12">
      <c r="A192" s="11" t="s">
        <v>180</v>
      </c>
      <c r="D192" s="11" t="s">
        <v>260</v>
      </c>
      <c r="E192" s="18" t="s">
        <v>443</v>
      </c>
      <c r="F192" s="10">
        <v>42036</v>
      </c>
      <c r="G192" s="10">
        <v>44228</v>
      </c>
      <c r="H192" s="11">
        <v>7</v>
      </c>
      <c r="I192" s="19" t="s">
        <v>259</v>
      </c>
      <c r="J192" s="11" t="s">
        <v>261</v>
      </c>
      <c r="K192" s="11" t="s">
        <v>1606</v>
      </c>
      <c r="L192" s="11">
        <v>2</v>
      </c>
    </row>
    <row r="193" spans="1:12">
      <c r="A193" s="11" t="s">
        <v>181</v>
      </c>
      <c r="D193" s="11" t="s">
        <v>260</v>
      </c>
      <c r="E193" s="18" t="s">
        <v>444</v>
      </c>
      <c r="F193" s="10">
        <v>42036</v>
      </c>
      <c r="G193" s="10">
        <v>44228</v>
      </c>
      <c r="H193" s="11">
        <v>7</v>
      </c>
      <c r="I193" s="19" t="s">
        <v>259</v>
      </c>
      <c r="J193" s="11" t="s">
        <v>261</v>
      </c>
      <c r="K193" s="11" t="s">
        <v>1606</v>
      </c>
      <c r="L193" s="11">
        <v>2</v>
      </c>
    </row>
    <row r="194" spans="1:12">
      <c r="A194" s="11" t="s">
        <v>182</v>
      </c>
      <c r="D194" s="11" t="s">
        <v>260</v>
      </c>
      <c r="E194" s="18" t="s">
        <v>445</v>
      </c>
      <c r="F194" s="10">
        <v>42036</v>
      </c>
      <c r="G194" s="10">
        <v>44228</v>
      </c>
      <c r="H194" s="11">
        <v>7</v>
      </c>
      <c r="I194" s="19" t="s">
        <v>259</v>
      </c>
      <c r="J194" s="11" t="s">
        <v>261</v>
      </c>
      <c r="K194" s="11" t="s">
        <v>1606</v>
      </c>
      <c r="L194" s="11">
        <v>2</v>
      </c>
    </row>
    <row r="195" spans="1:12">
      <c r="A195" s="11" t="s">
        <v>183</v>
      </c>
      <c r="D195" s="11" t="s">
        <v>260</v>
      </c>
      <c r="E195" s="18" t="s">
        <v>446</v>
      </c>
      <c r="F195" s="10">
        <v>42036</v>
      </c>
      <c r="G195" s="10">
        <v>44228</v>
      </c>
      <c r="H195" s="11">
        <v>7</v>
      </c>
      <c r="I195" s="19" t="s">
        <v>259</v>
      </c>
      <c r="J195" s="11" t="s">
        <v>261</v>
      </c>
      <c r="K195" s="11" t="s">
        <v>1606</v>
      </c>
      <c r="L195" s="11">
        <v>2</v>
      </c>
    </row>
    <row r="196" spans="1:12">
      <c r="A196" s="11" t="s">
        <v>184</v>
      </c>
      <c r="D196" s="11" t="s">
        <v>260</v>
      </c>
      <c r="E196" s="18" t="s">
        <v>447</v>
      </c>
      <c r="F196" s="10">
        <v>42036</v>
      </c>
      <c r="G196" s="10">
        <v>44228</v>
      </c>
      <c r="H196" s="11">
        <v>7</v>
      </c>
      <c r="I196" s="19" t="s">
        <v>259</v>
      </c>
      <c r="J196" s="11" t="s">
        <v>261</v>
      </c>
      <c r="K196" s="11" t="s">
        <v>1606</v>
      </c>
      <c r="L196" s="11">
        <v>2</v>
      </c>
    </row>
    <row r="197" spans="1:12">
      <c r="A197" s="11" t="s">
        <v>185</v>
      </c>
      <c r="D197" s="11" t="s">
        <v>260</v>
      </c>
      <c r="E197" s="18" t="s">
        <v>448</v>
      </c>
      <c r="F197" s="10">
        <v>42036</v>
      </c>
      <c r="G197" s="10">
        <v>44228</v>
      </c>
      <c r="H197" s="11">
        <v>7</v>
      </c>
      <c r="I197" s="11" t="s">
        <v>267</v>
      </c>
      <c r="J197" s="11" t="s">
        <v>261</v>
      </c>
      <c r="K197" s="11" t="s">
        <v>1606</v>
      </c>
      <c r="L197" s="11">
        <v>2</v>
      </c>
    </row>
    <row r="198" spans="1:12">
      <c r="A198" s="11" t="s">
        <v>186</v>
      </c>
      <c r="D198" s="11" t="s">
        <v>260</v>
      </c>
      <c r="E198" s="18" t="s">
        <v>449</v>
      </c>
      <c r="F198" s="10">
        <v>42036</v>
      </c>
      <c r="G198" s="10">
        <v>44228</v>
      </c>
      <c r="H198" s="11">
        <v>7</v>
      </c>
      <c r="I198" s="19" t="s">
        <v>259</v>
      </c>
      <c r="J198" s="11" t="s">
        <v>261</v>
      </c>
      <c r="K198" s="11" t="s">
        <v>1606</v>
      </c>
      <c r="L198" s="11">
        <v>2</v>
      </c>
    </row>
    <row r="199" spans="1:12">
      <c r="A199" s="11" t="s">
        <v>187</v>
      </c>
      <c r="D199" s="11" t="s">
        <v>260</v>
      </c>
      <c r="E199" s="18" t="s">
        <v>450</v>
      </c>
      <c r="F199" s="10">
        <v>42036</v>
      </c>
      <c r="G199" s="10">
        <v>44228</v>
      </c>
      <c r="H199" s="11">
        <v>7</v>
      </c>
      <c r="I199" s="19" t="s">
        <v>259</v>
      </c>
      <c r="J199" s="11" t="s">
        <v>261</v>
      </c>
      <c r="K199" s="11" t="s">
        <v>1606</v>
      </c>
      <c r="L199" s="11">
        <v>2</v>
      </c>
    </row>
    <row r="200" spans="1:12">
      <c r="A200" s="11" t="s">
        <v>188</v>
      </c>
      <c r="D200" s="11" t="s">
        <v>260</v>
      </c>
      <c r="E200" s="18" t="s">
        <v>451</v>
      </c>
      <c r="F200" s="10">
        <v>42036</v>
      </c>
      <c r="G200" s="10">
        <v>44228</v>
      </c>
      <c r="H200" s="11">
        <v>7</v>
      </c>
      <c r="I200" s="19" t="s">
        <v>259</v>
      </c>
      <c r="J200" s="11" t="s">
        <v>261</v>
      </c>
      <c r="K200" s="11" t="s">
        <v>1606</v>
      </c>
      <c r="L200" s="11">
        <v>2</v>
      </c>
    </row>
    <row r="201" spans="1:12">
      <c r="A201" s="11" t="s">
        <v>189</v>
      </c>
      <c r="D201" s="11" t="s">
        <v>260</v>
      </c>
      <c r="E201" s="18" t="s">
        <v>452</v>
      </c>
      <c r="F201" s="10">
        <v>42036</v>
      </c>
      <c r="G201" s="10">
        <v>44228</v>
      </c>
      <c r="H201" s="11">
        <v>7</v>
      </c>
      <c r="I201" s="19" t="s">
        <v>259</v>
      </c>
      <c r="J201" s="11" t="s">
        <v>261</v>
      </c>
      <c r="K201" s="11" t="s">
        <v>1606</v>
      </c>
      <c r="L201" s="11">
        <v>2</v>
      </c>
    </row>
    <row r="202" spans="1:12">
      <c r="A202" s="11" t="s">
        <v>190</v>
      </c>
      <c r="D202" s="11" t="s">
        <v>260</v>
      </c>
      <c r="E202" s="18" t="s">
        <v>453</v>
      </c>
      <c r="F202" s="10">
        <v>42036</v>
      </c>
      <c r="G202" s="10">
        <v>44228</v>
      </c>
      <c r="H202" s="11">
        <v>7</v>
      </c>
      <c r="I202" s="19" t="s">
        <v>259</v>
      </c>
      <c r="J202" s="11" t="s">
        <v>261</v>
      </c>
      <c r="K202" s="11" t="s">
        <v>1606</v>
      </c>
      <c r="L202" s="11">
        <v>2</v>
      </c>
    </row>
    <row r="203" spans="1:12">
      <c r="A203" s="11" t="s">
        <v>191</v>
      </c>
      <c r="D203" s="11" t="s">
        <v>260</v>
      </c>
      <c r="E203" s="18" t="s">
        <v>454</v>
      </c>
      <c r="F203" s="10">
        <v>42036</v>
      </c>
      <c r="G203" s="10">
        <v>44228</v>
      </c>
      <c r="H203" s="11">
        <v>7</v>
      </c>
      <c r="I203" s="11" t="s">
        <v>267</v>
      </c>
      <c r="J203" s="11" t="s">
        <v>261</v>
      </c>
      <c r="K203" s="11" t="s">
        <v>1606</v>
      </c>
      <c r="L203" s="11">
        <v>2</v>
      </c>
    </row>
    <row r="204" spans="1:12">
      <c r="A204" s="11" t="s">
        <v>192</v>
      </c>
      <c r="D204" s="11" t="s">
        <v>260</v>
      </c>
      <c r="E204" s="18" t="s">
        <v>455</v>
      </c>
      <c r="F204" s="10">
        <v>42036</v>
      </c>
      <c r="G204" s="10">
        <v>44228</v>
      </c>
      <c r="H204" s="11">
        <v>7</v>
      </c>
      <c r="I204" s="19" t="s">
        <v>259</v>
      </c>
      <c r="J204" s="11" t="s">
        <v>261</v>
      </c>
      <c r="K204" s="11" t="s">
        <v>1606</v>
      </c>
      <c r="L204" s="11">
        <v>2</v>
      </c>
    </row>
    <row r="205" spans="1:12">
      <c r="A205" s="11" t="s">
        <v>193</v>
      </c>
      <c r="D205" s="11" t="s">
        <v>260</v>
      </c>
      <c r="E205" s="18" t="s">
        <v>456</v>
      </c>
      <c r="F205" s="10">
        <v>42036</v>
      </c>
      <c r="G205" s="10">
        <v>44228</v>
      </c>
      <c r="H205" s="11">
        <v>7</v>
      </c>
      <c r="I205" s="19" t="s">
        <v>259</v>
      </c>
      <c r="J205" s="11" t="s">
        <v>261</v>
      </c>
      <c r="K205" s="11" t="s">
        <v>1606</v>
      </c>
      <c r="L205" s="11">
        <v>2</v>
      </c>
    </row>
    <row r="206" spans="1:12">
      <c r="A206" s="11" t="s">
        <v>194</v>
      </c>
      <c r="D206" s="11" t="s">
        <v>260</v>
      </c>
      <c r="E206" s="18" t="s">
        <v>457</v>
      </c>
      <c r="F206" s="10">
        <v>42036</v>
      </c>
      <c r="G206" s="10">
        <v>44228</v>
      </c>
      <c r="H206" s="11">
        <v>7</v>
      </c>
      <c r="I206" s="19" t="s">
        <v>259</v>
      </c>
      <c r="J206" s="11" t="s">
        <v>261</v>
      </c>
      <c r="K206" s="11" t="s">
        <v>1606</v>
      </c>
      <c r="L206" s="11">
        <v>2</v>
      </c>
    </row>
    <row r="207" spans="1:12">
      <c r="A207" s="11" t="s">
        <v>195</v>
      </c>
      <c r="D207" s="11" t="s">
        <v>260</v>
      </c>
      <c r="E207" s="18" t="s">
        <v>458</v>
      </c>
      <c r="F207" s="10">
        <v>42036</v>
      </c>
      <c r="G207" s="10">
        <v>44228</v>
      </c>
      <c r="H207" s="11">
        <v>7</v>
      </c>
      <c r="I207" s="19" t="s">
        <v>259</v>
      </c>
      <c r="J207" s="11" t="s">
        <v>261</v>
      </c>
      <c r="K207" s="11" t="s">
        <v>1606</v>
      </c>
      <c r="L207" s="11">
        <v>2</v>
      </c>
    </row>
    <row r="208" spans="1:12">
      <c r="A208" s="11" t="s">
        <v>196</v>
      </c>
      <c r="D208" s="11" t="s">
        <v>260</v>
      </c>
      <c r="E208" s="18" t="s">
        <v>459</v>
      </c>
      <c r="F208" s="10">
        <v>42036</v>
      </c>
      <c r="G208" s="10">
        <v>44228</v>
      </c>
      <c r="H208" s="11">
        <v>7</v>
      </c>
      <c r="I208" s="19" t="s">
        <v>259</v>
      </c>
      <c r="J208" s="11" t="s">
        <v>261</v>
      </c>
      <c r="K208" s="11" t="s">
        <v>1606</v>
      </c>
      <c r="L208" s="11">
        <v>2</v>
      </c>
    </row>
    <row r="209" spans="1:12">
      <c r="A209" s="11" t="s">
        <v>197</v>
      </c>
      <c r="D209" s="11" t="s">
        <v>260</v>
      </c>
      <c r="E209" s="18" t="s">
        <v>460</v>
      </c>
      <c r="F209" s="10">
        <v>42036</v>
      </c>
      <c r="G209" s="10">
        <v>44228</v>
      </c>
      <c r="H209" s="11">
        <v>7</v>
      </c>
      <c r="I209" s="11" t="s">
        <v>267</v>
      </c>
      <c r="J209" s="11" t="s">
        <v>261</v>
      </c>
      <c r="K209" s="11" t="s">
        <v>1606</v>
      </c>
      <c r="L209" s="11">
        <v>2</v>
      </c>
    </row>
    <row r="210" spans="1:12">
      <c r="A210" s="11" t="s">
        <v>198</v>
      </c>
      <c r="D210" s="11" t="s">
        <v>260</v>
      </c>
      <c r="E210" s="18" t="s">
        <v>461</v>
      </c>
      <c r="F210" s="10">
        <v>42036</v>
      </c>
      <c r="G210" s="10">
        <v>44228</v>
      </c>
      <c r="H210" s="11">
        <v>7</v>
      </c>
      <c r="I210" s="19" t="s">
        <v>259</v>
      </c>
      <c r="J210" s="11" t="s">
        <v>261</v>
      </c>
      <c r="K210" s="11" t="s">
        <v>1606</v>
      </c>
      <c r="L210" s="11">
        <v>2</v>
      </c>
    </row>
    <row r="211" spans="1:12">
      <c r="A211" s="11" t="s">
        <v>199</v>
      </c>
      <c r="D211" s="11" t="s">
        <v>260</v>
      </c>
      <c r="E211" s="18" t="s">
        <v>462</v>
      </c>
      <c r="F211" s="10">
        <v>42036</v>
      </c>
      <c r="G211" s="10">
        <v>44228</v>
      </c>
      <c r="H211" s="11">
        <v>7</v>
      </c>
      <c r="I211" s="19" t="s">
        <v>259</v>
      </c>
      <c r="J211" s="11" t="s">
        <v>261</v>
      </c>
      <c r="K211" s="11" t="s">
        <v>1606</v>
      </c>
      <c r="L211" s="11">
        <v>2</v>
      </c>
    </row>
    <row r="212" spans="1:12">
      <c r="A212" s="11" t="s">
        <v>200</v>
      </c>
      <c r="D212" s="11" t="s">
        <v>260</v>
      </c>
      <c r="E212" s="18" t="s">
        <v>463</v>
      </c>
      <c r="F212" s="10">
        <v>42036</v>
      </c>
      <c r="G212" s="10">
        <v>44228</v>
      </c>
      <c r="H212" s="11">
        <v>7</v>
      </c>
      <c r="I212" s="19" t="s">
        <v>259</v>
      </c>
      <c r="J212" s="11" t="s">
        <v>261</v>
      </c>
      <c r="K212" s="11" t="s">
        <v>1606</v>
      </c>
      <c r="L212" s="11">
        <v>2</v>
      </c>
    </row>
    <row r="213" spans="1:12">
      <c r="A213" s="11" t="s">
        <v>201</v>
      </c>
      <c r="D213" s="11" t="s">
        <v>260</v>
      </c>
      <c r="E213" s="18" t="s">
        <v>464</v>
      </c>
      <c r="F213" s="10">
        <v>42036</v>
      </c>
      <c r="G213" s="10">
        <v>44228</v>
      </c>
      <c r="H213" s="11">
        <v>7</v>
      </c>
      <c r="I213" s="19" t="s">
        <v>259</v>
      </c>
      <c r="J213" s="11" t="s">
        <v>261</v>
      </c>
      <c r="K213" s="11" t="s">
        <v>1606</v>
      </c>
      <c r="L213" s="11">
        <v>2</v>
      </c>
    </row>
    <row r="214" spans="1:12">
      <c r="A214" s="11" t="s">
        <v>202</v>
      </c>
      <c r="D214" s="11" t="s">
        <v>260</v>
      </c>
      <c r="E214" s="18" t="s">
        <v>465</v>
      </c>
      <c r="F214" s="10">
        <v>42036</v>
      </c>
      <c r="G214" s="10">
        <v>44228</v>
      </c>
      <c r="H214" s="11">
        <v>7</v>
      </c>
      <c r="I214" s="19" t="s">
        <v>259</v>
      </c>
      <c r="J214" s="11" t="s">
        <v>261</v>
      </c>
      <c r="K214" s="11" t="s">
        <v>1606</v>
      </c>
      <c r="L214" s="11">
        <v>2</v>
      </c>
    </row>
    <row r="215" spans="1:12">
      <c r="A215" s="11" t="s">
        <v>203</v>
      </c>
      <c r="D215" s="11" t="s">
        <v>260</v>
      </c>
      <c r="E215" s="18" t="s">
        <v>466</v>
      </c>
      <c r="F215" s="10">
        <v>42036</v>
      </c>
      <c r="G215" s="10">
        <v>44228</v>
      </c>
      <c r="H215" s="11">
        <v>7</v>
      </c>
      <c r="I215" s="11" t="s">
        <v>267</v>
      </c>
      <c r="J215" s="11" t="s">
        <v>261</v>
      </c>
      <c r="K215" s="11" t="s">
        <v>1606</v>
      </c>
      <c r="L215" s="11">
        <v>2</v>
      </c>
    </row>
    <row r="216" spans="1:12">
      <c r="A216" s="11" t="s">
        <v>204</v>
      </c>
      <c r="D216" s="11" t="s">
        <v>260</v>
      </c>
      <c r="E216" s="18" t="s">
        <v>467</v>
      </c>
      <c r="F216" s="10">
        <v>42036</v>
      </c>
      <c r="G216" s="10">
        <v>44228</v>
      </c>
      <c r="H216" s="11">
        <v>7</v>
      </c>
      <c r="I216" s="19" t="s">
        <v>259</v>
      </c>
      <c r="J216" s="11" t="s">
        <v>261</v>
      </c>
      <c r="K216" s="11" t="s">
        <v>1606</v>
      </c>
      <c r="L216" s="11">
        <v>2</v>
      </c>
    </row>
    <row r="217" spans="1:12">
      <c r="A217" s="11" t="s">
        <v>205</v>
      </c>
      <c r="D217" s="11" t="s">
        <v>260</v>
      </c>
      <c r="E217" s="18" t="s">
        <v>468</v>
      </c>
      <c r="F217" s="10">
        <v>42036</v>
      </c>
      <c r="G217" s="10">
        <v>44228</v>
      </c>
      <c r="H217" s="11">
        <v>7</v>
      </c>
      <c r="I217" s="19" t="s">
        <v>259</v>
      </c>
      <c r="J217" s="11" t="s">
        <v>261</v>
      </c>
      <c r="K217" s="11" t="s">
        <v>1606</v>
      </c>
      <c r="L217" s="11">
        <v>2</v>
      </c>
    </row>
    <row r="218" spans="1:12">
      <c r="A218" s="11" t="s">
        <v>206</v>
      </c>
      <c r="D218" s="11" t="s">
        <v>260</v>
      </c>
      <c r="E218" s="18" t="s">
        <v>469</v>
      </c>
      <c r="F218" s="10">
        <v>42036</v>
      </c>
      <c r="G218" s="10">
        <v>44228</v>
      </c>
      <c r="H218" s="11">
        <v>7</v>
      </c>
      <c r="I218" s="19" t="s">
        <v>259</v>
      </c>
      <c r="J218" s="11" t="s">
        <v>261</v>
      </c>
      <c r="K218" s="11" t="s">
        <v>1606</v>
      </c>
      <c r="L218" s="11">
        <v>2</v>
      </c>
    </row>
    <row r="219" spans="1:12">
      <c r="A219" s="11" t="s">
        <v>207</v>
      </c>
      <c r="D219" s="11" t="s">
        <v>260</v>
      </c>
      <c r="E219" s="18" t="s">
        <v>470</v>
      </c>
      <c r="F219" s="10">
        <v>42036</v>
      </c>
      <c r="G219" s="10">
        <v>44228</v>
      </c>
      <c r="H219" s="11">
        <v>7</v>
      </c>
      <c r="I219" s="19" t="s">
        <v>259</v>
      </c>
      <c r="J219" s="11" t="s">
        <v>261</v>
      </c>
      <c r="K219" s="11" t="s">
        <v>1606</v>
      </c>
      <c r="L219" s="11">
        <v>2</v>
      </c>
    </row>
    <row r="220" spans="1:12">
      <c r="A220" s="11" t="s">
        <v>208</v>
      </c>
      <c r="D220" s="11" t="s">
        <v>260</v>
      </c>
      <c r="E220" s="18" t="s">
        <v>471</v>
      </c>
      <c r="F220" s="10">
        <v>42036</v>
      </c>
      <c r="G220" s="10">
        <v>44228</v>
      </c>
      <c r="H220" s="11">
        <v>7</v>
      </c>
      <c r="I220" s="19" t="s">
        <v>259</v>
      </c>
      <c r="J220" s="11" t="s">
        <v>261</v>
      </c>
      <c r="K220" s="11" t="s">
        <v>1606</v>
      </c>
      <c r="L220" s="11">
        <v>2</v>
      </c>
    </row>
    <row r="221" spans="1:12">
      <c r="A221" s="11" t="s">
        <v>209</v>
      </c>
      <c r="D221" s="11" t="s">
        <v>260</v>
      </c>
      <c r="E221" s="18" t="s">
        <v>472</v>
      </c>
      <c r="F221" s="10">
        <v>42036</v>
      </c>
      <c r="G221" s="10">
        <v>44228</v>
      </c>
      <c r="H221" s="11">
        <v>7</v>
      </c>
      <c r="I221" s="11" t="s">
        <v>267</v>
      </c>
      <c r="J221" s="11" t="s">
        <v>261</v>
      </c>
      <c r="K221" s="11" t="s">
        <v>1606</v>
      </c>
      <c r="L221" s="11">
        <v>2</v>
      </c>
    </row>
    <row r="222" spans="1:12">
      <c r="A222" s="11" t="s">
        <v>210</v>
      </c>
      <c r="D222" s="11" t="s">
        <v>260</v>
      </c>
      <c r="E222" s="18" t="s">
        <v>473</v>
      </c>
      <c r="F222" s="10">
        <v>42036</v>
      </c>
      <c r="G222" s="10">
        <v>44228</v>
      </c>
      <c r="H222" s="11">
        <v>7</v>
      </c>
      <c r="I222" s="19" t="s">
        <v>259</v>
      </c>
      <c r="J222" s="11" t="s">
        <v>261</v>
      </c>
      <c r="K222" s="11" t="s">
        <v>1606</v>
      </c>
      <c r="L222" s="11">
        <v>2</v>
      </c>
    </row>
    <row r="223" spans="1:12">
      <c r="A223" s="11" t="s">
        <v>211</v>
      </c>
      <c r="D223" s="11" t="s">
        <v>260</v>
      </c>
      <c r="E223" s="18" t="s">
        <v>474</v>
      </c>
      <c r="F223" s="10">
        <v>42036</v>
      </c>
      <c r="G223" s="10">
        <v>44228</v>
      </c>
      <c r="H223" s="11">
        <v>7</v>
      </c>
      <c r="I223" s="19" t="s">
        <v>259</v>
      </c>
      <c r="J223" s="11" t="s">
        <v>261</v>
      </c>
      <c r="K223" s="11" t="s">
        <v>1606</v>
      </c>
      <c r="L223" s="11">
        <v>2</v>
      </c>
    </row>
    <row r="224" spans="1:12">
      <c r="A224" s="11" t="s">
        <v>212</v>
      </c>
      <c r="D224" s="11" t="s">
        <v>260</v>
      </c>
      <c r="E224" s="18" t="s">
        <v>475</v>
      </c>
      <c r="F224" s="10">
        <v>42036</v>
      </c>
      <c r="G224" s="10">
        <v>44228</v>
      </c>
      <c r="H224" s="11">
        <v>7</v>
      </c>
      <c r="I224" s="19" t="s">
        <v>259</v>
      </c>
      <c r="J224" s="11" t="s">
        <v>261</v>
      </c>
      <c r="K224" s="11" t="s">
        <v>1606</v>
      </c>
      <c r="L224" s="11">
        <v>2</v>
      </c>
    </row>
    <row r="225" spans="1:12">
      <c r="A225" s="11" t="s">
        <v>213</v>
      </c>
      <c r="D225" s="11" t="s">
        <v>260</v>
      </c>
      <c r="E225" s="18" t="s">
        <v>476</v>
      </c>
      <c r="F225" s="10">
        <v>42036</v>
      </c>
      <c r="G225" s="10">
        <v>44228</v>
      </c>
      <c r="H225" s="11">
        <v>7</v>
      </c>
      <c r="I225" s="19" t="s">
        <v>259</v>
      </c>
      <c r="J225" s="11" t="s">
        <v>261</v>
      </c>
      <c r="K225" s="11" t="s">
        <v>1606</v>
      </c>
      <c r="L225" s="11">
        <v>2</v>
      </c>
    </row>
    <row r="226" spans="1:12">
      <c r="A226" s="11" t="s">
        <v>214</v>
      </c>
      <c r="D226" s="11" t="s">
        <v>260</v>
      </c>
      <c r="E226" s="18" t="s">
        <v>477</v>
      </c>
      <c r="F226" s="10">
        <v>42036</v>
      </c>
      <c r="G226" s="10">
        <v>44228</v>
      </c>
      <c r="H226" s="11">
        <v>7</v>
      </c>
      <c r="I226" s="19" t="s">
        <v>259</v>
      </c>
      <c r="J226" s="11" t="s">
        <v>261</v>
      </c>
      <c r="K226" s="11" t="s">
        <v>1606</v>
      </c>
      <c r="L226" s="11">
        <v>2</v>
      </c>
    </row>
    <row r="227" spans="1:12">
      <c r="A227" s="11" t="s">
        <v>215</v>
      </c>
      <c r="D227" s="11" t="s">
        <v>260</v>
      </c>
      <c r="E227" s="18" t="s">
        <v>478</v>
      </c>
      <c r="F227" s="10">
        <v>42036</v>
      </c>
      <c r="G227" s="10">
        <v>44228</v>
      </c>
      <c r="H227" s="11">
        <v>7</v>
      </c>
      <c r="I227" s="11" t="s">
        <v>267</v>
      </c>
      <c r="J227" s="11" t="s">
        <v>261</v>
      </c>
      <c r="K227" s="11" t="s">
        <v>1606</v>
      </c>
      <c r="L227" s="11">
        <v>2</v>
      </c>
    </row>
    <row r="228" spans="1:12">
      <c r="A228" s="11" t="s">
        <v>216</v>
      </c>
      <c r="D228" s="11" t="s">
        <v>260</v>
      </c>
      <c r="E228" s="18" t="s">
        <v>479</v>
      </c>
      <c r="F228" s="10">
        <v>42036</v>
      </c>
      <c r="G228" s="10">
        <v>44228</v>
      </c>
      <c r="H228" s="11">
        <v>7</v>
      </c>
      <c r="I228" s="19" t="s">
        <v>259</v>
      </c>
      <c r="J228" s="11" t="s">
        <v>261</v>
      </c>
      <c r="K228" s="11" t="s">
        <v>1606</v>
      </c>
      <c r="L228" s="11">
        <v>2</v>
      </c>
    </row>
    <row r="229" spans="1:12">
      <c r="A229" s="11" t="s">
        <v>217</v>
      </c>
      <c r="D229" s="11" t="s">
        <v>260</v>
      </c>
      <c r="E229" s="18" t="s">
        <v>480</v>
      </c>
      <c r="F229" s="10">
        <v>42036</v>
      </c>
      <c r="G229" s="10">
        <v>44228</v>
      </c>
      <c r="H229" s="11">
        <v>7</v>
      </c>
      <c r="I229" s="19" t="s">
        <v>259</v>
      </c>
      <c r="J229" s="11" t="s">
        <v>261</v>
      </c>
      <c r="K229" s="11" t="s">
        <v>1606</v>
      </c>
      <c r="L229" s="11">
        <v>2</v>
      </c>
    </row>
    <row r="230" spans="1:12">
      <c r="A230" s="11" t="s">
        <v>218</v>
      </c>
      <c r="D230" s="11" t="s">
        <v>260</v>
      </c>
      <c r="E230" s="18" t="s">
        <v>481</v>
      </c>
      <c r="F230" s="10">
        <v>42036</v>
      </c>
      <c r="G230" s="10">
        <v>44228</v>
      </c>
      <c r="H230" s="11">
        <v>7</v>
      </c>
      <c r="I230" s="19" t="s">
        <v>259</v>
      </c>
      <c r="J230" s="11" t="s">
        <v>261</v>
      </c>
      <c r="K230" s="11" t="s">
        <v>1606</v>
      </c>
      <c r="L230" s="11">
        <v>2</v>
      </c>
    </row>
    <row r="231" spans="1:12">
      <c r="A231" s="11" t="s">
        <v>219</v>
      </c>
      <c r="D231" s="11" t="s">
        <v>260</v>
      </c>
      <c r="E231" s="18" t="s">
        <v>482</v>
      </c>
      <c r="F231" s="10">
        <v>42036</v>
      </c>
      <c r="G231" s="10">
        <v>44228</v>
      </c>
      <c r="H231" s="11">
        <v>7</v>
      </c>
      <c r="I231" s="19" t="s">
        <v>259</v>
      </c>
      <c r="J231" s="11" t="s">
        <v>261</v>
      </c>
      <c r="K231" s="11" t="s">
        <v>1606</v>
      </c>
      <c r="L231" s="11">
        <v>2</v>
      </c>
    </row>
    <row r="232" spans="1:12">
      <c r="A232" s="11" t="s">
        <v>220</v>
      </c>
      <c r="D232" s="11" t="s">
        <v>260</v>
      </c>
      <c r="E232" s="18" t="s">
        <v>483</v>
      </c>
      <c r="F232" s="10">
        <v>42036</v>
      </c>
      <c r="G232" s="10">
        <v>44228</v>
      </c>
      <c r="H232" s="11">
        <v>7</v>
      </c>
      <c r="I232" s="19" t="s">
        <v>259</v>
      </c>
      <c r="J232" s="11" t="s">
        <v>261</v>
      </c>
      <c r="K232" s="11" t="s">
        <v>1606</v>
      </c>
      <c r="L232" s="11">
        <v>2</v>
      </c>
    </row>
    <row r="233" spans="1:12">
      <c r="A233" s="11" t="s">
        <v>221</v>
      </c>
      <c r="D233" s="11" t="s">
        <v>260</v>
      </c>
      <c r="E233" s="18" t="s">
        <v>484</v>
      </c>
      <c r="F233" s="10">
        <v>42036</v>
      </c>
      <c r="G233" s="10">
        <v>44228</v>
      </c>
      <c r="H233" s="11">
        <v>7</v>
      </c>
      <c r="I233" s="11" t="s">
        <v>267</v>
      </c>
      <c r="J233" s="11" t="s">
        <v>261</v>
      </c>
      <c r="K233" s="11" t="s">
        <v>1606</v>
      </c>
      <c r="L233" s="11">
        <v>2</v>
      </c>
    </row>
    <row r="234" spans="1:12">
      <c r="A234" s="11" t="s">
        <v>222</v>
      </c>
      <c r="D234" s="11" t="s">
        <v>260</v>
      </c>
      <c r="E234" s="18" t="s">
        <v>485</v>
      </c>
      <c r="F234" s="10">
        <v>42036</v>
      </c>
      <c r="G234" s="10">
        <v>44228</v>
      </c>
      <c r="H234" s="11">
        <v>7</v>
      </c>
      <c r="I234" s="19" t="s">
        <v>259</v>
      </c>
      <c r="J234" s="11" t="s">
        <v>261</v>
      </c>
      <c r="K234" s="11" t="s">
        <v>1606</v>
      </c>
      <c r="L234" s="11">
        <v>2</v>
      </c>
    </row>
    <row r="235" spans="1:12">
      <c r="A235" s="11" t="s">
        <v>223</v>
      </c>
      <c r="D235" s="11" t="s">
        <v>260</v>
      </c>
      <c r="E235" s="18" t="s">
        <v>486</v>
      </c>
      <c r="F235" s="10">
        <v>42036</v>
      </c>
      <c r="G235" s="10">
        <v>44228</v>
      </c>
      <c r="H235" s="11">
        <v>7</v>
      </c>
      <c r="I235" s="19" t="s">
        <v>259</v>
      </c>
      <c r="J235" s="11" t="s">
        <v>261</v>
      </c>
      <c r="K235" s="11" t="s">
        <v>1606</v>
      </c>
      <c r="L235" s="11">
        <v>2</v>
      </c>
    </row>
    <row r="236" spans="1:12">
      <c r="A236" s="11" t="s">
        <v>224</v>
      </c>
      <c r="D236" s="11" t="s">
        <v>260</v>
      </c>
      <c r="E236" s="18" t="s">
        <v>487</v>
      </c>
      <c r="F236" s="10">
        <v>42036</v>
      </c>
      <c r="G236" s="10">
        <v>44228</v>
      </c>
      <c r="H236" s="11">
        <v>7</v>
      </c>
      <c r="I236" s="19" t="s">
        <v>259</v>
      </c>
      <c r="J236" s="11" t="s">
        <v>261</v>
      </c>
      <c r="K236" s="11" t="s">
        <v>1606</v>
      </c>
      <c r="L236" s="11">
        <v>2</v>
      </c>
    </row>
    <row r="237" spans="1:12">
      <c r="A237" s="11" t="s">
        <v>225</v>
      </c>
      <c r="D237" s="11" t="s">
        <v>260</v>
      </c>
      <c r="E237" s="18" t="s">
        <v>488</v>
      </c>
      <c r="F237" s="10">
        <v>42036</v>
      </c>
      <c r="G237" s="10">
        <v>44228</v>
      </c>
      <c r="H237" s="11">
        <v>7</v>
      </c>
      <c r="I237" s="19" t="s">
        <v>259</v>
      </c>
      <c r="J237" s="11" t="s">
        <v>261</v>
      </c>
      <c r="K237" s="11" t="s">
        <v>1606</v>
      </c>
      <c r="L237" s="11">
        <v>2</v>
      </c>
    </row>
    <row r="238" spans="1:12">
      <c r="A238" s="11" t="s">
        <v>226</v>
      </c>
      <c r="D238" s="11" t="s">
        <v>260</v>
      </c>
      <c r="E238" s="18" t="s">
        <v>489</v>
      </c>
      <c r="F238" s="10">
        <v>42036</v>
      </c>
      <c r="G238" s="10">
        <v>44228</v>
      </c>
      <c r="H238" s="11">
        <v>7</v>
      </c>
      <c r="I238" s="19" t="s">
        <v>259</v>
      </c>
      <c r="J238" s="11" t="s">
        <v>261</v>
      </c>
      <c r="K238" s="11" t="s">
        <v>1606</v>
      </c>
      <c r="L238" s="11">
        <v>2</v>
      </c>
    </row>
    <row r="239" spans="1:12">
      <c r="A239" s="11" t="s">
        <v>227</v>
      </c>
      <c r="D239" s="11" t="s">
        <v>260</v>
      </c>
      <c r="E239" s="18" t="s">
        <v>490</v>
      </c>
      <c r="F239" s="10">
        <v>42036</v>
      </c>
      <c r="G239" s="10">
        <v>44228</v>
      </c>
      <c r="H239" s="11">
        <v>7</v>
      </c>
      <c r="I239" s="11" t="s">
        <v>267</v>
      </c>
      <c r="J239" s="11" t="s">
        <v>261</v>
      </c>
      <c r="K239" s="11" t="s">
        <v>1606</v>
      </c>
      <c r="L239" s="11">
        <v>2</v>
      </c>
    </row>
    <row r="240" spans="1:12">
      <c r="A240" s="11" t="s">
        <v>228</v>
      </c>
      <c r="D240" s="11" t="s">
        <v>260</v>
      </c>
      <c r="E240" s="18" t="s">
        <v>491</v>
      </c>
      <c r="F240" s="10">
        <v>42036</v>
      </c>
      <c r="G240" s="10">
        <v>44228</v>
      </c>
      <c r="H240" s="11">
        <v>7</v>
      </c>
      <c r="I240" s="19" t="s">
        <v>259</v>
      </c>
      <c r="J240" s="11" t="s">
        <v>261</v>
      </c>
      <c r="K240" s="11" t="s">
        <v>1606</v>
      </c>
      <c r="L240" s="11">
        <v>2</v>
      </c>
    </row>
    <row r="241" spans="1:12">
      <c r="A241" s="11" t="s">
        <v>229</v>
      </c>
      <c r="D241" s="11" t="s">
        <v>260</v>
      </c>
      <c r="E241" s="18" t="s">
        <v>492</v>
      </c>
      <c r="F241" s="10">
        <v>42036</v>
      </c>
      <c r="G241" s="10">
        <v>44228</v>
      </c>
      <c r="H241" s="11">
        <v>7</v>
      </c>
      <c r="I241" s="19" t="s">
        <v>259</v>
      </c>
      <c r="J241" s="11" t="s">
        <v>261</v>
      </c>
      <c r="K241" s="11" t="s">
        <v>1606</v>
      </c>
      <c r="L241" s="11">
        <v>2</v>
      </c>
    </row>
    <row r="242" spans="1:12">
      <c r="A242" s="11" t="s">
        <v>230</v>
      </c>
      <c r="D242" s="11" t="s">
        <v>260</v>
      </c>
      <c r="E242" s="18" t="s">
        <v>493</v>
      </c>
      <c r="F242" s="10">
        <v>42036</v>
      </c>
      <c r="G242" s="10">
        <v>44228</v>
      </c>
      <c r="H242" s="11">
        <v>7</v>
      </c>
      <c r="I242" s="19" t="s">
        <v>259</v>
      </c>
      <c r="J242" s="11" t="s">
        <v>261</v>
      </c>
      <c r="K242" s="11" t="s">
        <v>1606</v>
      </c>
      <c r="L242" s="11">
        <v>2</v>
      </c>
    </row>
    <row r="243" spans="1:12">
      <c r="A243" s="11" t="s">
        <v>231</v>
      </c>
      <c r="D243" s="11" t="s">
        <v>260</v>
      </c>
      <c r="E243" s="18" t="s">
        <v>494</v>
      </c>
      <c r="F243" s="10">
        <v>42036</v>
      </c>
      <c r="G243" s="10">
        <v>44228</v>
      </c>
      <c r="H243" s="11">
        <v>7</v>
      </c>
      <c r="I243" s="19" t="s">
        <v>259</v>
      </c>
      <c r="J243" s="11" t="s">
        <v>261</v>
      </c>
      <c r="K243" s="11" t="s">
        <v>1606</v>
      </c>
      <c r="L243" s="11">
        <v>2</v>
      </c>
    </row>
    <row r="244" spans="1:12">
      <c r="A244" s="11" t="s">
        <v>232</v>
      </c>
      <c r="D244" s="11" t="s">
        <v>260</v>
      </c>
      <c r="E244" s="18" t="s">
        <v>495</v>
      </c>
      <c r="F244" s="10">
        <v>42036</v>
      </c>
      <c r="G244" s="10">
        <v>44228</v>
      </c>
      <c r="H244" s="11">
        <v>7</v>
      </c>
      <c r="I244" s="19" t="s">
        <v>259</v>
      </c>
      <c r="J244" s="11" t="s">
        <v>261</v>
      </c>
      <c r="K244" s="11" t="s">
        <v>1606</v>
      </c>
      <c r="L244" s="11">
        <v>2</v>
      </c>
    </row>
    <row r="245" spans="1:12">
      <c r="A245" s="11" t="s">
        <v>233</v>
      </c>
      <c r="D245" s="11" t="s">
        <v>260</v>
      </c>
      <c r="E245" s="18" t="s">
        <v>496</v>
      </c>
      <c r="F245" s="10">
        <v>42036</v>
      </c>
      <c r="G245" s="10">
        <v>44228</v>
      </c>
      <c r="H245" s="11">
        <v>7</v>
      </c>
      <c r="I245" s="11" t="s">
        <v>267</v>
      </c>
      <c r="J245" s="11" t="s">
        <v>261</v>
      </c>
      <c r="K245" s="11" t="s">
        <v>1606</v>
      </c>
      <c r="L245" s="11">
        <v>2</v>
      </c>
    </row>
    <row r="246" spans="1:12">
      <c r="A246" s="11" t="s">
        <v>234</v>
      </c>
      <c r="D246" s="11" t="s">
        <v>260</v>
      </c>
      <c r="E246" s="18" t="s">
        <v>497</v>
      </c>
      <c r="F246" s="10">
        <v>42036</v>
      </c>
      <c r="G246" s="10">
        <v>44228</v>
      </c>
      <c r="H246" s="11">
        <v>7</v>
      </c>
      <c r="I246" s="19" t="s">
        <v>259</v>
      </c>
      <c r="J246" s="11" t="s">
        <v>261</v>
      </c>
      <c r="K246" s="11" t="s">
        <v>1606</v>
      </c>
      <c r="L246" s="11">
        <v>2</v>
      </c>
    </row>
    <row r="247" spans="1:12">
      <c r="A247" s="11" t="s">
        <v>235</v>
      </c>
      <c r="D247" s="11" t="s">
        <v>260</v>
      </c>
      <c r="E247" s="18" t="s">
        <v>498</v>
      </c>
      <c r="F247" s="10">
        <v>42036</v>
      </c>
      <c r="G247" s="10">
        <v>44228</v>
      </c>
      <c r="H247" s="11">
        <v>7</v>
      </c>
      <c r="I247" s="19" t="s">
        <v>259</v>
      </c>
      <c r="J247" s="11" t="s">
        <v>261</v>
      </c>
      <c r="K247" s="11" t="s">
        <v>1606</v>
      </c>
      <c r="L247" s="11">
        <v>2</v>
      </c>
    </row>
    <row r="248" spans="1:12">
      <c r="A248" s="11" t="s">
        <v>236</v>
      </c>
      <c r="D248" s="11" t="s">
        <v>260</v>
      </c>
      <c r="E248" s="18" t="s">
        <v>499</v>
      </c>
      <c r="F248" s="10">
        <v>42036</v>
      </c>
      <c r="G248" s="10">
        <v>44228</v>
      </c>
      <c r="H248" s="11">
        <v>7</v>
      </c>
      <c r="I248" s="19" t="s">
        <v>259</v>
      </c>
      <c r="J248" s="11" t="s">
        <v>261</v>
      </c>
      <c r="K248" s="11" t="s">
        <v>1606</v>
      </c>
      <c r="L248" s="11">
        <v>2</v>
      </c>
    </row>
    <row r="249" spans="1:12">
      <c r="A249" s="11" t="s">
        <v>237</v>
      </c>
      <c r="D249" s="11" t="s">
        <v>260</v>
      </c>
      <c r="E249" s="18" t="s">
        <v>500</v>
      </c>
      <c r="F249" s="10">
        <v>42036</v>
      </c>
      <c r="G249" s="10">
        <v>44228</v>
      </c>
      <c r="H249" s="11">
        <v>7</v>
      </c>
      <c r="I249" s="19" t="s">
        <v>259</v>
      </c>
      <c r="J249" s="11" t="s">
        <v>261</v>
      </c>
      <c r="K249" s="11" t="s">
        <v>1606</v>
      </c>
      <c r="L249" s="11">
        <v>2</v>
      </c>
    </row>
    <row r="250" spans="1:12">
      <c r="A250" s="11" t="s">
        <v>238</v>
      </c>
      <c r="D250" s="11" t="s">
        <v>260</v>
      </c>
      <c r="E250" s="18" t="s">
        <v>501</v>
      </c>
      <c r="F250" s="10">
        <v>42036</v>
      </c>
      <c r="G250" s="10">
        <v>44228</v>
      </c>
      <c r="H250" s="11">
        <v>7</v>
      </c>
      <c r="I250" s="19" t="s">
        <v>259</v>
      </c>
      <c r="J250" s="11" t="s">
        <v>261</v>
      </c>
      <c r="K250" s="11" t="s">
        <v>1606</v>
      </c>
      <c r="L250" s="11">
        <v>2</v>
      </c>
    </row>
    <row r="251" spans="1:12">
      <c r="A251" s="11" t="s">
        <v>239</v>
      </c>
      <c r="D251" s="11" t="s">
        <v>260</v>
      </c>
      <c r="E251" s="18" t="s">
        <v>502</v>
      </c>
      <c r="F251" s="10">
        <v>42036</v>
      </c>
      <c r="G251" s="10">
        <v>44228</v>
      </c>
      <c r="H251" s="11">
        <v>7</v>
      </c>
      <c r="I251" s="11" t="s">
        <v>267</v>
      </c>
      <c r="J251" s="11" t="s">
        <v>261</v>
      </c>
      <c r="K251" s="11" t="s">
        <v>1606</v>
      </c>
      <c r="L251" s="11">
        <v>2</v>
      </c>
    </row>
    <row r="252" spans="1:12">
      <c r="A252" s="11" t="s">
        <v>240</v>
      </c>
      <c r="D252" s="11" t="s">
        <v>260</v>
      </c>
      <c r="E252" s="18" t="s">
        <v>503</v>
      </c>
      <c r="F252" s="10">
        <v>42036</v>
      </c>
      <c r="G252" s="10">
        <v>44228</v>
      </c>
      <c r="H252" s="11">
        <v>7</v>
      </c>
      <c r="I252" s="19" t="s">
        <v>259</v>
      </c>
      <c r="J252" s="11" t="s">
        <v>261</v>
      </c>
      <c r="K252" s="11" t="s">
        <v>1606</v>
      </c>
      <c r="L252" s="11">
        <v>2</v>
      </c>
    </row>
    <row r="253" spans="1:12">
      <c r="A253" s="11" t="s">
        <v>241</v>
      </c>
      <c r="D253" s="11" t="s">
        <v>260</v>
      </c>
      <c r="E253" s="18" t="s">
        <v>504</v>
      </c>
      <c r="F253" s="10">
        <v>42036</v>
      </c>
      <c r="G253" s="10">
        <v>44228</v>
      </c>
      <c r="H253" s="11">
        <v>7</v>
      </c>
      <c r="I253" s="19" t="s">
        <v>259</v>
      </c>
      <c r="J253" s="11" t="s">
        <v>261</v>
      </c>
      <c r="K253" s="11" t="s">
        <v>1606</v>
      </c>
      <c r="L253" s="11">
        <v>2</v>
      </c>
    </row>
    <row r="254" spans="1:12">
      <c r="A254" s="11" t="s">
        <v>242</v>
      </c>
      <c r="D254" s="11" t="s">
        <v>260</v>
      </c>
      <c r="E254" s="18" t="s">
        <v>505</v>
      </c>
      <c r="F254" s="10">
        <v>42036</v>
      </c>
      <c r="G254" s="10">
        <v>44228</v>
      </c>
      <c r="H254" s="11">
        <v>7</v>
      </c>
      <c r="I254" s="19" t="s">
        <v>259</v>
      </c>
      <c r="J254" s="11" t="s">
        <v>261</v>
      </c>
      <c r="K254" s="11" t="s">
        <v>1606</v>
      </c>
      <c r="L254" s="11">
        <v>2</v>
      </c>
    </row>
    <row r="255" spans="1:12">
      <c r="A255" s="11" t="s">
        <v>243</v>
      </c>
      <c r="D255" s="11" t="s">
        <v>260</v>
      </c>
      <c r="E255" s="18" t="s">
        <v>506</v>
      </c>
      <c r="F255" s="10">
        <v>42036</v>
      </c>
      <c r="G255" s="10">
        <v>44228</v>
      </c>
      <c r="H255" s="11">
        <v>7</v>
      </c>
      <c r="I255" s="19" t="s">
        <v>259</v>
      </c>
      <c r="J255" s="11" t="s">
        <v>261</v>
      </c>
      <c r="K255" s="11" t="s">
        <v>1606</v>
      </c>
      <c r="L255" s="11">
        <v>2</v>
      </c>
    </row>
    <row r="256" spans="1:12">
      <c r="A256" s="11" t="s">
        <v>244</v>
      </c>
      <c r="D256" s="11" t="s">
        <v>260</v>
      </c>
      <c r="E256" s="18" t="s">
        <v>507</v>
      </c>
      <c r="F256" s="10">
        <v>42036</v>
      </c>
      <c r="G256" s="10">
        <v>44228</v>
      </c>
      <c r="H256" s="11">
        <v>7</v>
      </c>
      <c r="I256" s="19" t="s">
        <v>259</v>
      </c>
      <c r="J256" s="11" t="s">
        <v>261</v>
      </c>
      <c r="K256" s="11" t="s">
        <v>1606</v>
      </c>
      <c r="L256" s="11">
        <v>2</v>
      </c>
    </row>
    <row r="257" spans="1:12">
      <c r="A257" s="11" t="s">
        <v>245</v>
      </c>
      <c r="D257" s="11" t="s">
        <v>260</v>
      </c>
      <c r="E257" s="18" t="s">
        <v>508</v>
      </c>
      <c r="F257" s="10">
        <v>42036</v>
      </c>
      <c r="G257" s="10">
        <v>44228</v>
      </c>
      <c r="H257" s="11">
        <v>7</v>
      </c>
      <c r="I257" s="11" t="s">
        <v>267</v>
      </c>
      <c r="J257" s="11" t="s">
        <v>261</v>
      </c>
      <c r="K257" s="11" t="s">
        <v>1606</v>
      </c>
      <c r="L257" s="11">
        <v>2</v>
      </c>
    </row>
    <row r="258" spans="1:12">
      <c r="A258" s="11" t="s">
        <v>246</v>
      </c>
      <c r="D258" s="11" t="s">
        <v>260</v>
      </c>
      <c r="E258" s="18" t="s">
        <v>509</v>
      </c>
      <c r="F258" s="10">
        <v>42036</v>
      </c>
      <c r="G258" s="10">
        <v>44228</v>
      </c>
      <c r="H258" s="11">
        <v>7</v>
      </c>
      <c r="I258" s="19" t="s">
        <v>259</v>
      </c>
      <c r="J258" s="11" t="s">
        <v>261</v>
      </c>
      <c r="K258" s="11" t="s">
        <v>1606</v>
      </c>
      <c r="L258" s="11">
        <v>2</v>
      </c>
    </row>
    <row r="259" spans="1:12">
      <c r="A259" s="11" t="s">
        <v>247</v>
      </c>
      <c r="D259" s="11" t="s">
        <v>260</v>
      </c>
      <c r="E259" s="18" t="s">
        <v>510</v>
      </c>
      <c r="F259" s="10">
        <v>42036</v>
      </c>
      <c r="G259" s="10">
        <v>44228</v>
      </c>
      <c r="H259" s="11">
        <v>7</v>
      </c>
      <c r="I259" s="19" t="s">
        <v>259</v>
      </c>
      <c r="J259" s="11" t="s">
        <v>261</v>
      </c>
      <c r="K259" s="11" t="s">
        <v>1606</v>
      </c>
      <c r="L259" s="11">
        <v>2</v>
      </c>
    </row>
    <row r="260" spans="1:12">
      <c r="A260" s="11" t="s">
        <v>248</v>
      </c>
      <c r="D260" s="11" t="s">
        <v>260</v>
      </c>
      <c r="E260" s="18" t="s">
        <v>511</v>
      </c>
      <c r="F260" s="10">
        <v>42036</v>
      </c>
      <c r="G260" s="10">
        <v>44228</v>
      </c>
      <c r="H260" s="11">
        <v>7</v>
      </c>
      <c r="I260" s="19" t="s">
        <v>259</v>
      </c>
      <c r="J260" s="11" t="s">
        <v>261</v>
      </c>
      <c r="K260" s="11" t="s">
        <v>1606</v>
      </c>
      <c r="L260" s="11">
        <v>2</v>
      </c>
    </row>
    <row r="261" spans="1:12">
      <c r="A261" s="11" t="s">
        <v>249</v>
      </c>
      <c r="D261" s="11" t="s">
        <v>260</v>
      </c>
      <c r="E261" s="18" t="s">
        <v>512</v>
      </c>
      <c r="F261" s="10">
        <v>42036</v>
      </c>
      <c r="G261" s="10">
        <v>44228</v>
      </c>
      <c r="H261" s="11">
        <v>7</v>
      </c>
      <c r="I261" s="19" t="s">
        <v>259</v>
      </c>
      <c r="J261" s="11" t="s">
        <v>261</v>
      </c>
      <c r="K261" s="11" t="s">
        <v>1606</v>
      </c>
      <c r="L261" s="11">
        <v>2</v>
      </c>
    </row>
    <row r="262" spans="1:12">
      <c r="A262" s="11" t="s">
        <v>513</v>
      </c>
      <c r="D262" s="11" t="s">
        <v>260</v>
      </c>
      <c r="E262" s="18" t="s">
        <v>763</v>
      </c>
      <c r="F262" s="10">
        <v>42036</v>
      </c>
      <c r="G262" s="10">
        <v>44228</v>
      </c>
      <c r="H262" s="11">
        <v>7</v>
      </c>
      <c r="I262" s="19" t="s">
        <v>259</v>
      </c>
      <c r="J262" s="11" t="s">
        <v>261</v>
      </c>
      <c r="K262" s="11" t="s">
        <v>1606</v>
      </c>
      <c r="L262" s="11">
        <v>2</v>
      </c>
    </row>
    <row r="263" spans="1:12">
      <c r="A263" s="11" t="s">
        <v>514</v>
      </c>
      <c r="D263" s="11" t="s">
        <v>260</v>
      </c>
      <c r="E263" s="18" t="s">
        <v>764</v>
      </c>
      <c r="F263" s="10">
        <v>42036</v>
      </c>
      <c r="G263" s="10">
        <v>44228</v>
      </c>
      <c r="H263" s="11">
        <v>7</v>
      </c>
      <c r="I263" s="11" t="s">
        <v>267</v>
      </c>
      <c r="J263" s="11" t="s">
        <v>261</v>
      </c>
      <c r="K263" s="11" t="s">
        <v>1606</v>
      </c>
      <c r="L263" s="11">
        <v>2</v>
      </c>
    </row>
    <row r="264" spans="1:12">
      <c r="A264" s="11" t="s">
        <v>515</v>
      </c>
      <c r="D264" s="11" t="s">
        <v>260</v>
      </c>
      <c r="E264" s="18" t="s">
        <v>765</v>
      </c>
      <c r="F264" s="10">
        <v>42036</v>
      </c>
      <c r="G264" s="10">
        <v>44228</v>
      </c>
      <c r="H264" s="11">
        <v>7</v>
      </c>
      <c r="I264" s="19" t="s">
        <v>259</v>
      </c>
      <c r="J264" s="11" t="s">
        <v>261</v>
      </c>
      <c r="K264" s="11" t="s">
        <v>1606</v>
      </c>
      <c r="L264" s="11">
        <v>2</v>
      </c>
    </row>
    <row r="265" spans="1:12">
      <c r="A265" s="11" t="s">
        <v>516</v>
      </c>
      <c r="D265" s="11" t="s">
        <v>260</v>
      </c>
      <c r="E265" s="18" t="s">
        <v>766</v>
      </c>
      <c r="F265" s="10">
        <v>42036</v>
      </c>
      <c r="G265" s="10">
        <v>44228</v>
      </c>
      <c r="H265" s="11">
        <v>7</v>
      </c>
      <c r="I265" s="19" t="s">
        <v>259</v>
      </c>
      <c r="J265" s="11" t="s">
        <v>261</v>
      </c>
      <c r="K265" s="11" t="s">
        <v>1606</v>
      </c>
      <c r="L265" s="11">
        <v>2</v>
      </c>
    </row>
    <row r="266" spans="1:12">
      <c r="A266" s="11" t="s">
        <v>517</v>
      </c>
      <c r="D266" s="11" t="s">
        <v>260</v>
      </c>
      <c r="E266" s="18" t="s">
        <v>767</v>
      </c>
      <c r="F266" s="10">
        <v>42036</v>
      </c>
      <c r="G266" s="10">
        <v>44228</v>
      </c>
      <c r="H266" s="11">
        <v>7</v>
      </c>
      <c r="I266" s="19" t="s">
        <v>259</v>
      </c>
      <c r="J266" s="11" t="s">
        <v>261</v>
      </c>
      <c r="K266" s="11" t="s">
        <v>1606</v>
      </c>
      <c r="L266" s="11">
        <v>2</v>
      </c>
    </row>
    <row r="267" spans="1:12">
      <c r="A267" s="11" t="s">
        <v>518</v>
      </c>
      <c r="D267" s="11" t="s">
        <v>260</v>
      </c>
      <c r="E267" s="18" t="s">
        <v>768</v>
      </c>
      <c r="F267" s="10">
        <v>42036</v>
      </c>
      <c r="G267" s="10">
        <v>44228</v>
      </c>
      <c r="H267" s="11">
        <v>7</v>
      </c>
      <c r="I267" s="19" t="s">
        <v>259</v>
      </c>
      <c r="J267" s="11" t="s">
        <v>261</v>
      </c>
      <c r="K267" s="11" t="s">
        <v>1606</v>
      </c>
      <c r="L267" s="11">
        <v>2</v>
      </c>
    </row>
    <row r="268" spans="1:12">
      <c r="A268" s="11" t="s">
        <v>519</v>
      </c>
      <c r="D268" s="11" t="s">
        <v>260</v>
      </c>
      <c r="E268" s="18" t="s">
        <v>769</v>
      </c>
      <c r="F268" s="10">
        <v>42036</v>
      </c>
      <c r="G268" s="10">
        <v>44228</v>
      </c>
      <c r="H268" s="11">
        <v>7</v>
      </c>
      <c r="I268" s="19" t="s">
        <v>259</v>
      </c>
      <c r="J268" s="11" t="s">
        <v>261</v>
      </c>
      <c r="K268" s="11" t="s">
        <v>1606</v>
      </c>
      <c r="L268" s="11">
        <v>2</v>
      </c>
    </row>
    <row r="269" spans="1:12">
      <c r="A269" s="11" t="s">
        <v>520</v>
      </c>
      <c r="D269" s="11" t="s">
        <v>260</v>
      </c>
      <c r="E269" s="18" t="s">
        <v>770</v>
      </c>
      <c r="F269" s="10">
        <v>42036</v>
      </c>
      <c r="G269" s="10">
        <v>44228</v>
      </c>
      <c r="H269" s="11">
        <v>7</v>
      </c>
      <c r="I269" s="11" t="s">
        <v>267</v>
      </c>
      <c r="J269" s="11" t="s">
        <v>261</v>
      </c>
      <c r="K269" s="11" t="s">
        <v>1606</v>
      </c>
      <c r="L269" s="11">
        <v>2</v>
      </c>
    </row>
    <row r="270" spans="1:12">
      <c r="A270" s="11" t="s">
        <v>521</v>
      </c>
      <c r="D270" s="11" t="s">
        <v>260</v>
      </c>
      <c r="E270" s="18" t="s">
        <v>771</v>
      </c>
      <c r="F270" s="10">
        <v>42036</v>
      </c>
      <c r="G270" s="10">
        <v>44228</v>
      </c>
      <c r="H270" s="11">
        <v>7</v>
      </c>
      <c r="I270" s="19" t="s">
        <v>259</v>
      </c>
      <c r="J270" s="11" t="s">
        <v>261</v>
      </c>
      <c r="K270" s="11" t="s">
        <v>1606</v>
      </c>
      <c r="L270" s="11">
        <v>2</v>
      </c>
    </row>
    <row r="271" spans="1:12">
      <c r="A271" s="11" t="s">
        <v>522</v>
      </c>
      <c r="D271" s="11" t="s">
        <v>260</v>
      </c>
      <c r="E271" s="18" t="s">
        <v>772</v>
      </c>
      <c r="F271" s="10">
        <v>42036</v>
      </c>
      <c r="G271" s="10">
        <v>44228</v>
      </c>
      <c r="H271" s="11">
        <v>7</v>
      </c>
      <c r="I271" s="19" t="s">
        <v>259</v>
      </c>
      <c r="J271" s="11" t="s">
        <v>261</v>
      </c>
      <c r="K271" s="11" t="s">
        <v>1606</v>
      </c>
      <c r="L271" s="11">
        <v>2</v>
      </c>
    </row>
    <row r="272" spans="1:12">
      <c r="A272" s="11" t="s">
        <v>523</v>
      </c>
      <c r="D272" s="11" t="s">
        <v>260</v>
      </c>
      <c r="E272" s="18" t="s">
        <v>773</v>
      </c>
      <c r="F272" s="10">
        <v>42036</v>
      </c>
      <c r="G272" s="10">
        <v>44228</v>
      </c>
      <c r="H272" s="11">
        <v>7</v>
      </c>
      <c r="I272" s="19" t="s">
        <v>259</v>
      </c>
      <c r="J272" s="11" t="s">
        <v>261</v>
      </c>
      <c r="K272" s="11" t="s">
        <v>1606</v>
      </c>
      <c r="L272" s="11">
        <v>2</v>
      </c>
    </row>
    <row r="273" spans="1:12">
      <c r="A273" s="11" t="s">
        <v>524</v>
      </c>
      <c r="D273" s="11" t="s">
        <v>260</v>
      </c>
      <c r="E273" s="18" t="s">
        <v>774</v>
      </c>
      <c r="F273" s="10">
        <v>42036</v>
      </c>
      <c r="G273" s="10">
        <v>44228</v>
      </c>
      <c r="H273" s="11">
        <v>7</v>
      </c>
      <c r="I273" s="19" t="s">
        <v>259</v>
      </c>
      <c r="J273" s="11" t="s">
        <v>261</v>
      </c>
      <c r="K273" s="11" t="s">
        <v>1606</v>
      </c>
      <c r="L273" s="11">
        <v>2</v>
      </c>
    </row>
    <row r="274" spans="1:12">
      <c r="A274" s="11" t="s">
        <v>525</v>
      </c>
      <c r="D274" s="11" t="s">
        <v>260</v>
      </c>
      <c r="E274" s="18" t="s">
        <v>775</v>
      </c>
      <c r="F274" s="10">
        <v>42036</v>
      </c>
      <c r="G274" s="10">
        <v>44228</v>
      </c>
      <c r="H274" s="11">
        <v>7</v>
      </c>
      <c r="I274" s="19" t="s">
        <v>259</v>
      </c>
      <c r="J274" s="11" t="s">
        <v>261</v>
      </c>
      <c r="K274" s="11" t="s">
        <v>1606</v>
      </c>
      <c r="L274" s="11">
        <v>2</v>
      </c>
    </row>
    <row r="275" spans="1:12">
      <c r="A275" s="11" t="s">
        <v>526</v>
      </c>
      <c r="D275" s="11" t="s">
        <v>260</v>
      </c>
      <c r="E275" s="18" t="s">
        <v>776</v>
      </c>
      <c r="F275" s="10">
        <v>42036</v>
      </c>
      <c r="G275" s="10">
        <v>44228</v>
      </c>
      <c r="H275" s="11">
        <v>7</v>
      </c>
      <c r="I275" s="11" t="s">
        <v>267</v>
      </c>
      <c r="J275" s="11" t="s">
        <v>261</v>
      </c>
      <c r="K275" s="11" t="s">
        <v>1606</v>
      </c>
      <c r="L275" s="11">
        <v>2</v>
      </c>
    </row>
    <row r="276" spans="1:12">
      <c r="A276" s="11" t="s">
        <v>527</v>
      </c>
      <c r="D276" s="11" t="s">
        <v>260</v>
      </c>
      <c r="E276" s="18" t="s">
        <v>777</v>
      </c>
      <c r="F276" s="10">
        <v>42036</v>
      </c>
      <c r="G276" s="10">
        <v>44228</v>
      </c>
      <c r="H276" s="11">
        <v>7</v>
      </c>
      <c r="I276" s="19" t="s">
        <v>259</v>
      </c>
      <c r="J276" s="11" t="s">
        <v>261</v>
      </c>
      <c r="K276" s="11" t="s">
        <v>1606</v>
      </c>
      <c r="L276" s="11">
        <v>2</v>
      </c>
    </row>
    <row r="277" spans="1:12">
      <c r="A277" s="11" t="s">
        <v>528</v>
      </c>
      <c r="D277" s="11" t="s">
        <v>260</v>
      </c>
      <c r="E277" s="18" t="s">
        <v>778</v>
      </c>
      <c r="F277" s="10">
        <v>42036</v>
      </c>
      <c r="G277" s="10">
        <v>44228</v>
      </c>
      <c r="H277" s="11">
        <v>7</v>
      </c>
      <c r="I277" s="19" t="s">
        <v>259</v>
      </c>
      <c r="J277" s="11" t="s">
        <v>261</v>
      </c>
      <c r="K277" s="11" t="s">
        <v>1606</v>
      </c>
      <c r="L277" s="11">
        <v>2</v>
      </c>
    </row>
    <row r="278" spans="1:12">
      <c r="A278" s="11" t="s">
        <v>529</v>
      </c>
      <c r="D278" s="11" t="s">
        <v>260</v>
      </c>
      <c r="E278" s="18" t="s">
        <v>779</v>
      </c>
      <c r="F278" s="10">
        <v>42036</v>
      </c>
      <c r="G278" s="10">
        <v>44228</v>
      </c>
      <c r="H278" s="11">
        <v>7</v>
      </c>
      <c r="I278" s="19" t="s">
        <v>259</v>
      </c>
      <c r="J278" s="11" t="s">
        <v>261</v>
      </c>
      <c r="K278" s="11" t="s">
        <v>1606</v>
      </c>
      <c r="L278" s="11">
        <v>2</v>
      </c>
    </row>
    <row r="279" spans="1:12">
      <c r="A279" s="11" t="s">
        <v>530</v>
      </c>
      <c r="D279" s="11" t="s">
        <v>260</v>
      </c>
      <c r="E279" s="18" t="s">
        <v>780</v>
      </c>
      <c r="F279" s="10">
        <v>42036</v>
      </c>
      <c r="G279" s="10">
        <v>44228</v>
      </c>
      <c r="H279" s="11">
        <v>7</v>
      </c>
      <c r="I279" s="19" t="s">
        <v>259</v>
      </c>
      <c r="J279" s="11" t="s">
        <v>261</v>
      </c>
      <c r="K279" s="11" t="s">
        <v>1606</v>
      </c>
      <c r="L279" s="11">
        <v>2</v>
      </c>
    </row>
    <row r="280" spans="1:12">
      <c r="A280" s="11" t="s">
        <v>531</v>
      </c>
      <c r="D280" s="11" t="s">
        <v>260</v>
      </c>
      <c r="E280" s="18" t="s">
        <v>781</v>
      </c>
      <c r="F280" s="10">
        <v>42036</v>
      </c>
      <c r="G280" s="10">
        <v>44228</v>
      </c>
      <c r="H280" s="11">
        <v>7</v>
      </c>
      <c r="I280" s="19" t="s">
        <v>259</v>
      </c>
      <c r="J280" s="11" t="s">
        <v>261</v>
      </c>
      <c r="K280" s="11" t="s">
        <v>1606</v>
      </c>
      <c r="L280" s="11">
        <v>2</v>
      </c>
    </row>
    <row r="281" spans="1:12">
      <c r="A281" s="11" t="s">
        <v>532</v>
      </c>
      <c r="D281" s="11" t="s">
        <v>260</v>
      </c>
      <c r="E281" s="18" t="s">
        <v>782</v>
      </c>
      <c r="F281" s="10">
        <v>42036</v>
      </c>
      <c r="G281" s="10">
        <v>44228</v>
      </c>
      <c r="H281" s="11">
        <v>7</v>
      </c>
      <c r="I281" s="11" t="s">
        <v>267</v>
      </c>
      <c r="J281" s="11" t="s">
        <v>261</v>
      </c>
      <c r="K281" s="11" t="s">
        <v>1606</v>
      </c>
      <c r="L281" s="11">
        <v>2</v>
      </c>
    </row>
    <row r="282" spans="1:12">
      <c r="A282" s="11" t="s">
        <v>533</v>
      </c>
      <c r="D282" s="11" t="s">
        <v>260</v>
      </c>
      <c r="E282" s="18" t="s">
        <v>783</v>
      </c>
      <c r="F282" s="10">
        <v>42036</v>
      </c>
      <c r="G282" s="10">
        <v>44228</v>
      </c>
      <c r="H282" s="11">
        <v>7</v>
      </c>
      <c r="I282" s="19" t="s">
        <v>259</v>
      </c>
      <c r="J282" s="11" t="s">
        <v>261</v>
      </c>
      <c r="K282" s="11" t="s">
        <v>1606</v>
      </c>
      <c r="L282" s="11">
        <v>2</v>
      </c>
    </row>
    <row r="283" spans="1:12">
      <c r="A283" s="11" t="s">
        <v>534</v>
      </c>
      <c r="D283" s="11" t="s">
        <v>260</v>
      </c>
      <c r="E283" s="18" t="s">
        <v>784</v>
      </c>
      <c r="F283" s="10">
        <v>42036</v>
      </c>
      <c r="G283" s="10">
        <v>44228</v>
      </c>
      <c r="H283" s="11">
        <v>7</v>
      </c>
      <c r="I283" s="19" t="s">
        <v>259</v>
      </c>
      <c r="J283" s="11" t="s">
        <v>261</v>
      </c>
      <c r="K283" s="11" t="s">
        <v>1606</v>
      </c>
      <c r="L283" s="11">
        <v>2</v>
      </c>
    </row>
    <row r="284" spans="1:12">
      <c r="A284" s="11" t="s">
        <v>535</v>
      </c>
      <c r="D284" s="11" t="s">
        <v>260</v>
      </c>
      <c r="E284" s="18" t="s">
        <v>785</v>
      </c>
      <c r="F284" s="10">
        <v>42036</v>
      </c>
      <c r="G284" s="10">
        <v>44228</v>
      </c>
      <c r="H284" s="11">
        <v>7</v>
      </c>
      <c r="I284" s="19" t="s">
        <v>259</v>
      </c>
      <c r="J284" s="11" t="s">
        <v>261</v>
      </c>
      <c r="K284" s="11" t="s">
        <v>1606</v>
      </c>
      <c r="L284" s="11">
        <v>2</v>
      </c>
    </row>
    <row r="285" spans="1:12">
      <c r="A285" s="11" t="s">
        <v>536</v>
      </c>
      <c r="D285" s="11" t="s">
        <v>260</v>
      </c>
      <c r="E285" s="18" t="s">
        <v>786</v>
      </c>
      <c r="F285" s="10">
        <v>42036</v>
      </c>
      <c r="G285" s="10">
        <v>44228</v>
      </c>
      <c r="H285" s="11">
        <v>7</v>
      </c>
      <c r="I285" s="19" t="s">
        <v>259</v>
      </c>
      <c r="J285" s="11" t="s">
        <v>261</v>
      </c>
      <c r="K285" s="11" t="s">
        <v>1606</v>
      </c>
      <c r="L285" s="11">
        <v>2</v>
      </c>
    </row>
    <row r="286" spans="1:12">
      <c r="A286" s="11" t="s">
        <v>537</v>
      </c>
      <c r="D286" s="11" t="s">
        <v>260</v>
      </c>
      <c r="E286" s="18" t="s">
        <v>787</v>
      </c>
      <c r="F286" s="10">
        <v>42036</v>
      </c>
      <c r="G286" s="10">
        <v>44228</v>
      </c>
      <c r="H286" s="11">
        <v>7</v>
      </c>
      <c r="I286" s="19" t="s">
        <v>259</v>
      </c>
      <c r="J286" s="11" t="s">
        <v>261</v>
      </c>
      <c r="K286" s="11" t="s">
        <v>1606</v>
      </c>
      <c r="L286" s="11">
        <v>2</v>
      </c>
    </row>
    <row r="287" spans="1:12">
      <c r="A287" s="11" t="s">
        <v>538</v>
      </c>
      <c r="D287" s="11" t="s">
        <v>260</v>
      </c>
      <c r="E287" s="18" t="s">
        <v>788</v>
      </c>
      <c r="F287" s="10">
        <v>42036</v>
      </c>
      <c r="G287" s="10">
        <v>44228</v>
      </c>
      <c r="H287" s="11">
        <v>7</v>
      </c>
      <c r="I287" s="11" t="s">
        <v>267</v>
      </c>
      <c r="J287" s="11" t="s">
        <v>261</v>
      </c>
      <c r="K287" s="11" t="s">
        <v>1606</v>
      </c>
      <c r="L287" s="11">
        <v>2</v>
      </c>
    </row>
    <row r="288" spans="1:12">
      <c r="A288" s="11" t="s">
        <v>539</v>
      </c>
      <c r="D288" s="11" t="s">
        <v>260</v>
      </c>
      <c r="E288" s="18" t="s">
        <v>789</v>
      </c>
      <c r="F288" s="10">
        <v>42036</v>
      </c>
      <c r="G288" s="10">
        <v>44228</v>
      </c>
      <c r="H288" s="11">
        <v>7</v>
      </c>
      <c r="I288" s="19" t="s">
        <v>259</v>
      </c>
      <c r="J288" s="11" t="s">
        <v>261</v>
      </c>
      <c r="K288" s="11" t="s">
        <v>1606</v>
      </c>
      <c r="L288" s="11">
        <v>2</v>
      </c>
    </row>
    <row r="289" spans="1:12">
      <c r="A289" s="11" t="s">
        <v>540</v>
      </c>
      <c r="D289" s="11" t="s">
        <v>260</v>
      </c>
      <c r="E289" s="18" t="s">
        <v>790</v>
      </c>
      <c r="F289" s="10">
        <v>42036</v>
      </c>
      <c r="G289" s="10">
        <v>44228</v>
      </c>
      <c r="H289" s="11">
        <v>7</v>
      </c>
      <c r="I289" s="19" t="s">
        <v>259</v>
      </c>
      <c r="J289" s="11" t="s">
        <v>261</v>
      </c>
      <c r="K289" s="11" t="s">
        <v>1606</v>
      </c>
      <c r="L289" s="11">
        <v>2</v>
      </c>
    </row>
    <row r="290" spans="1:12">
      <c r="A290" s="11" t="s">
        <v>541</v>
      </c>
      <c r="D290" s="11" t="s">
        <v>260</v>
      </c>
      <c r="E290" s="18" t="s">
        <v>791</v>
      </c>
      <c r="F290" s="10">
        <v>42036</v>
      </c>
      <c r="G290" s="10">
        <v>44228</v>
      </c>
      <c r="H290" s="11">
        <v>7</v>
      </c>
      <c r="I290" s="19" t="s">
        <v>259</v>
      </c>
      <c r="J290" s="11" t="s">
        <v>261</v>
      </c>
      <c r="K290" s="11" t="s">
        <v>1606</v>
      </c>
      <c r="L290" s="11">
        <v>2</v>
      </c>
    </row>
    <row r="291" spans="1:12">
      <c r="A291" s="11" t="s">
        <v>542</v>
      </c>
      <c r="D291" s="11" t="s">
        <v>260</v>
      </c>
      <c r="E291" s="18" t="s">
        <v>792</v>
      </c>
      <c r="F291" s="10">
        <v>42036</v>
      </c>
      <c r="G291" s="10">
        <v>44228</v>
      </c>
      <c r="H291" s="11">
        <v>7</v>
      </c>
      <c r="I291" s="19" t="s">
        <v>259</v>
      </c>
      <c r="J291" s="11" t="s">
        <v>261</v>
      </c>
      <c r="K291" s="11" t="s">
        <v>1606</v>
      </c>
      <c r="L291" s="11">
        <v>2</v>
      </c>
    </row>
    <row r="292" spans="1:12">
      <c r="A292" s="11" t="s">
        <v>543</v>
      </c>
      <c r="D292" s="11" t="s">
        <v>260</v>
      </c>
      <c r="E292" s="18" t="s">
        <v>793</v>
      </c>
      <c r="F292" s="10">
        <v>42036</v>
      </c>
      <c r="G292" s="10">
        <v>44228</v>
      </c>
      <c r="H292" s="11">
        <v>7</v>
      </c>
      <c r="I292" s="19" t="s">
        <v>259</v>
      </c>
      <c r="J292" s="11" t="s">
        <v>261</v>
      </c>
      <c r="K292" s="11" t="s">
        <v>1606</v>
      </c>
      <c r="L292" s="11">
        <v>2</v>
      </c>
    </row>
    <row r="293" spans="1:12">
      <c r="A293" s="11" t="s">
        <v>544</v>
      </c>
      <c r="D293" s="11" t="s">
        <v>260</v>
      </c>
      <c r="E293" s="18" t="s">
        <v>794</v>
      </c>
      <c r="F293" s="10">
        <v>42036</v>
      </c>
      <c r="G293" s="10">
        <v>44228</v>
      </c>
      <c r="H293" s="11">
        <v>7</v>
      </c>
      <c r="I293" s="11" t="s">
        <v>267</v>
      </c>
      <c r="J293" s="11" t="s">
        <v>261</v>
      </c>
      <c r="K293" s="11" t="s">
        <v>1606</v>
      </c>
      <c r="L293" s="11">
        <v>2</v>
      </c>
    </row>
    <row r="294" spans="1:12">
      <c r="A294" s="11" t="s">
        <v>545</v>
      </c>
      <c r="D294" s="11" t="s">
        <v>260</v>
      </c>
      <c r="E294" s="18" t="s">
        <v>795</v>
      </c>
      <c r="F294" s="10">
        <v>42036</v>
      </c>
      <c r="G294" s="10">
        <v>44228</v>
      </c>
      <c r="H294" s="11">
        <v>7</v>
      </c>
      <c r="I294" s="19" t="s">
        <v>259</v>
      </c>
      <c r="J294" s="11" t="s">
        <v>261</v>
      </c>
      <c r="K294" s="11" t="s">
        <v>1606</v>
      </c>
      <c r="L294" s="11">
        <v>2</v>
      </c>
    </row>
    <row r="295" spans="1:12">
      <c r="A295" s="11" t="s">
        <v>546</v>
      </c>
      <c r="D295" s="11" t="s">
        <v>260</v>
      </c>
      <c r="E295" s="18" t="s">
        <v>796</v>
      </c>
      <c r="F295" s="10">
        <v>42036</v>
      </c>
      <c r="G295" s="10">
        <v>44228</v>
      </c>
      <c r="H295" s="11">
        <v>7</v>
      </c>
      <c r="I295" s="19" t="s">
        <v>259</v>
      </c>
      <c r="J295" s="11" t="s">
        <v>261</v>
      </c>
      <c r="K295" s="11" t="s">
        <v>1606</v>
      </c>
      <c r="L295" s="11">
        <v>2</v>
      </c>
    </row>
    <row r="296" spans="1:12">
      <c r="A296" s="11" t="s">
        <v>547</v>
      </c>
      <c r="D296" s="11" t="s">
        <v>260</v>
      </c>
      <c r="E296" s="18" t="s">
        <v>797</v>
      </c>
      <c r="F296" s="10">
        <v>42036</v>
      </c>
      <c r="G296" s="10">
        <v>44228</v>
      </c>
      <c r="H296" s="11">
        <v>7</v>
      </c>
      <c r="I296" s="19" t="s">
        <v>259</v>
      </c>
      <c r="J296" s="11" t="s">
        <v>261</v>
      </c>
      <c r="K296" s="11" t="s">
        <v>1606</v>
      </c>
      <c r="L296" s="11">
        <v>2</v>
      </c>
    </row>
    <row r="297" spans="1:12">
      <c r="A297" s="11" t="s">
        <v>548</v>
      </c>
      <c r="D297" s="11" t="s">
        <v>260</v>
      </c>
      <c r="E297" s="18" t="s">
        <v>798</v>
      </c>
      <c r="F297" s="10">
        <v>42036</v>
      </c>
      <c r="G297" s="10">
        <v>44228</v>
      </c>
      <c r="H297" s="11">
        <v>7</v>
      </c>
      <c r="I297" s="19" t="s">
        <v>259</v>
      </c>
      <c r="J297" s="11" t="s">
        <v>261</v>
      </c>
      <c r="K297" s="11" t="s">
        <v>1606</v>
      </c>
      <c r="L297" s="11">
        <v>2</v>
      </c>
    </row>
    <row r="298" spans="1:12">
      <c r="A298" s="11" t="s">
        <v>549</v>
      </c>
      <c r="D298" s="11" t="s">
        <v>260</v>
      </c>
      <c r="E298" s="18" t="s">
        <v>799</v>
      </c>
      <c r="F298" s="10">
        <v>42036</v>
      </c>
      <c r="G298" s="10">
        <v>44228</v>
      </c>
      <c r="H298" s="11">
        <v>7</v>
      </c>
      <c r="I298" s="19" t="s">
        <v>259</v>
      </c>
      <c r="J298" s="11" t="s">
        <v>261</v>
      </c>
      <c r="K298" s="11" t="s">
        <v>1606</v>
      </c>
      <c r="L298" s="11">
        <v>2</v>
      </c>
    </row>
    <row r="299" spans="1:12">
      <c r="A299" s="11" t="s">
        <v>550</v>
      </c>
      <c r="D299" s="11" t="s">
        <v>260</v>
      </c>
      <c r="E299" s="18" t="s">
        <v>800</v>
      </c>
      <c r="F299" s="10">
        <v>42036</v>
      </c>
      <c r="G299" s="10">
        <v>44228</v>
      </c>
      <c r="H299" s="11">
        <v>7</v>
      </c>
      <c r="I299" s="11" t="s">
        <v>267</v>
      </c>
      <c r="J299" s="11" t="s">
        <v>261</v>
      </c>
      <c r="K299" s="11" t="s">
        <v>1606</v>
      </c>
      <c r="L299" s="11">
        <v>2</v>
      </c>
    </row>
    <row r="300" spans="1:12">
      <c r="A300" s="11" t="s">
        <v>551</v>
      </c>
      <c r="D300" s="11" t="s">
        <v>260</v>
      </c>
      <c r="E300" s="18" t="s">
        <v>801</v>
      </c>
      <c r="F300" s="10">
        <v>42036</v>
      </c>
      <c r="G300" s="10">
        <v>44228</v>
      </c>
      <c r="H300" s="11">
        <v>7</v>
      </c>
      <c r="I300" s="19" t="s">
        <v>259</v>
      </c>
      <c r="J300" s="11" t="s">
        <v>261</v>
      </c>
      <c r="K300" s="11" t="s">
        <v>1606</v>
      </c>
      <c r="L300" s="11">
        <v>2</v>
      </c>
    </row>
    <row r="301" spans="1:12">
      <c r="A301" s="11" t="s">
        <v>552</v>
      </c>
      <c r="D301" s="11" t="s">
        <v>260</v>
      </c>
      <c r="E301" s="18" t="s">
        <v>802</v>
      </c>
      <c r="F301" s="10">
        <v>42036</v>
      </c>
      <c r="G301" s="10">
        <v>44228</v>
      </c>
      <c r="H301" s="11">
        <v>7</v>
      </c>
      <c r="I301" s="19" t="s">
        <v>259</v>
      </c>
      <c r="J301" s="11" t="s">
        <v>261</v>
      </c>
      <c r="K301" s="11" t="s">
        <v>1606</v>
      </c>
      <c r="L301" s="11">
        <v>2</v>
      </c>
    </row>
    <row r="302" spans="1:12">
      <c r="A302" s="11" t="s">
        <v>553</v>
      </c>
      <c r="D302" s="11" t="s">
        <v>260</v>
      </c>
      <c r="E302" s="18" t="s">
        <v>803</v>
      </c>
      <c r="F302" s="10">
        <v>42036</v>
      </c>
      <c r="G302" s="10">
        <v>44228</v>
      </c>
      <c r="H302" s="11">
        <v>7</v>
      </c>
      <c r="I302" s="19" t="s">
        <v>259</v>
      </c>
      <c r="J302" s="11" t="s">
        <v>261</v>
      </c>
      <c r="K302" s="11" t="s">
        <v>1606</v>
      </c>
      <c r="L302" s="11">
        <v>2</v>
      </c>
    </row>
    <row r="303" spans="1:12">
      <c r="A303" s="11" t="s">
        <v>554</v>
      </c>
      <c r="D303" s="11" t="s">
        <v>260</v>
      </c>
      <c r="E303" s="18" t="s">
        <v>804</v>
      </c>
      <c r="F303" s="10">
        <v>42036</v>
      </c>
      <c r="G303" s="10">
        <v>44228</v>
      </c>
      <c r="H303" s="11">
        <v>7</v>
      </c>
      <c r="I303" s="19" t="s">
        <v>259</v>
      </c>
      <c r="J303" s="11" t="s">
        <v>261</v>
      </c>
      <c r="K303" s="11" t="s">
        <v>1606</v>
      </c>
      <c r="L303" s="11">
        <v>2</v>
      </c>
    </row>
    <row r="304" spans="1:12">
      <c r="A304" s="11" t="s">
        <v>555</v>
      </c>
      <c r="D304" s="11" t="s">
        <v>260</v>
      </c>
      <c r="E304" s="18" t="s">
        <v>805</v>
      </c>
      <c r="F304" s="10">
        <v>42036</v>
      </c>
      <c r="G304" s="10">
        <v>44228</v>
      </c>
      <c r="H304" s="11">
        <v>7</v>
      </c>
      <c r="I304" s="19" t="s">
        <v>259</v>
      </c>
      <c r="J304" s="11" t="s">
        <v>261</v>
      </c>
      <c r="K304" s="11" t="s">
        <v>1606</v>
      </c>
      <c r="L304" s="11">
        <v>2</v>
      </c>
    </row>
    <row r="305" spans="1:12">
      <c r="A305" s="11" t="s">
        <v>556</v>
      </c>
      <c r="D305" s="11" t="s">
        <v>260</v>
      </c>
      <c r="E305" s="18" t="s">
        <v>806</v>
      </c>
      <c r="F305" s="10">
        <v>42036</v>
      </c>
      <c r="G305" s="10">
        <v>44228</v>
      </c>
      <c r="H305" s="11">
        <v>7</v>
      </c>
      <c r="I305" s="11" t="s">
        <v>267</v>
      </c>
      <c r="J305" s="11" t="s">
        <v>261</v>
      </c>
      <c r="K305" s="11" t="s">
        <v>1606</v>
      </c>
      <c r="L305" s="11">
        <v>2</v>
      </c>
    </row>
    <row r="306" spans="1:12">
      <c r="A306" s="11" t="s">
        <v>557</v>
      </c>
      <c r="D306" s="11" t="s">
        <v>260</v>
      </c>
      <c r="E306" s="18" t="s">
        <v>807</v>
      </c>
      <c r="F306" s="10">
        <v>42036</v>
      </c>
      <c r="G306" s="10">
        <v>44228</v>
      </c>
      <c r="H306" s="11">
        <v>7</v>
      </c>
      <c r="I306" s="19" t="s">
        <v>259</v>
      </c>
      <c r="J306" s="11" t="s">
        <v>261</v>
      </c>
      <c r="K306" s="11" t="s">
        <v>1606</v>
      </c>
      <c r="L306" s="11">
        <v>2</v>
      </c>
    </row>
    <row r="307" spans="1:12">
      <c r="A307" s="11" t="s">
        <v>558</v>
      </c>
      <c r="D307" s="11" t="s">
        <v>260</v>
      </c>
      <c r="E307" s="18" t="s">
        <v>808</v>
      </c>
      <c r="F307" s="10">
        <v>42036</v>
      </c>
      <c r="G307" s="10">
        <v>44228</v>
      </c>
      <c r="H307" s="11">
        <v>7</v>
      </c>
      <c r="I307" s="19" t="s">
        <v>259</v>
      </c>
      <c r="J307" s="11" t="s">
        <v>261</v>
      </c>
      <c r="K307" s="11" t="s">
        <v>1606</v>
      </c>
      <c r="L307" s="11">
        <v>2</v>
      </c>
    </row>
    <row r="308" spans="1:12">
      <c r="A308" s="11" t="s">
        <v>559</v>
      </c>
      <c r="D308" s="11" t="s">
        <v>260</v>
      </c>
      <c r="E308" s="18" t="s">
        <v>809</v>
      </c>
      <c r="F308" s="10">
        <v>42036</v>
      </c>
      <c r="G308" s="10">
        <v>44228</v>
      </c>
      <c r="H308" s="11">
        <v>7</v>
      </c>
      <c r="I308" s="19" t="s">
        <v>259</v>
      </c>
      <c r="J308" s="11" t="s">
        <v>261</v>
      </c>
      <c r="K308" s="11" t="s">
        <v>1606</v>
      </c>
      <c r="L308" s="11">
        <v>2</v>
      </c>
    </row>
    <row r="309" spans="1:12">
      <c r="A309" s="11" t="s">
        <v>560</v>
      </c>
      <c r="D309" s="11" t="s">
        <v>260</v>
      </c>
      <c r="E309" s="18" t="s">
        <v>810</v>
      </c>
      <c r="F309" s="10">
        <v>42036</v>
      </c>
      <c r="G309" s="10">
        <v>44228</v>
      </c>
      <c r="H309" s="11">
        <v>7</v>
      </c>
      <c r="I309" s="19" t="s">
        <v>259</v>
      </c>
      <c r="J309" s="11" t="s">
        <v>261</v>
      </c>
      <c r="K309" s="11" t="s">
        <v>1606</v>
      </c>
      <c r="L309" s="11">
        <v>2</v>
      </c>
    </row>
    <row r="310" spans="1:12">
      <c r="A310" s="11" t="s">
        <v>561</v>
      </c>
      <c r="D310" s="11" t="s">
        <v>260</v>
      </c>
      <c r="E310" s="18" t="s">
        <v>811</v>
      </c>
      <c r="F310" s="10">
        <v>42036</v>
      </c>
      <c r="G310" s="10">
        <v>44228</v>
      </c>
      <c r="H310" s="11">
        <v>7</v>
      </c>
      <c r="I310" s="19" t="s">
        <v>259</v>
      </c>
      <c r="J310" s="11" t="s">
        <v>261</v>
      </c>
      <c r="K310" s="11" t="s">
        <v>1606</v>
      </c>
      <c r="L310" s="11">
        <v>2</v>
      </c>
    </row>
    <row r="311" spans="1:12">
      <c r="A311" s="11" t="s">
        <v>562</v>
      </c>
      <c r="D311" s="11" t="s">
        <v>260</v>
      </c>
      <c r="E311" s="18" t="s">
        <v>812</v>
      </c>
      <c r="F311" s="10">
        <v>42036</v>
      </c>
      <c r="G311" s="10">
        <v>44228</v>
      </c>
      <c r="H311" s="11">
        <v>7</v>
      </c>
      <c r="I311" s="11" t="s">
        <v>267</v>
      </c>
      <c r="J311" s="11" t="s">
        <v>261</v>
      </c>
      <c r="K311" s="11" t="s">
        <v>1606</v>
      </c>
      <c r="L311" s="11">
        <v>2</v>
      </c>
    </row>
    <row r="312" spans="1:12">
      <c r="A312" s="11" t="s">
        <v>563</v>
      </c>
      <c r="D312" s="11" t="s">
        <v>260</v>
      </c>
      <c r="E312" s="18" t="s">
        <v>813</v>
      </c>
      <c r="F312" s="10">
        <v>42036</v>
      </c>
      <c r="G312" s="10">
        <v>44228</v>
      </c>
      <c r="H312" s="11">
        <v>7</v>
      </c>
      <c r="I312" s="19" t="s">
        <v>259</v>
      </c>
      <c r="J312" s="11" t="s">
        <v>261</v>
      </c>
      <c r="K312" s="11" t="s">
        <v>1606</v>
      </c>
      <c r="L312" s="11">
        <v>2</v>
      </c>
    </row>
    <row r="313" spans="1:12">
      <c r="A313" s="11" t="s">
        <v>564</v>
      </c>
      <c r="D313" s="11" t="s">
        <v>260</v>
      </c>
      <c r="E313" s="18" t="s">
        <v>814</v>
      </c>
      <c r="F313" s="10">
        <v>42036</v>
      </c>
      <c r="G313" s="10">
        <v>44228</v>
      </c>
      <c r="H313" s="11">
        <v>7</v>
      </c>
      <c r="I313" s="19" t="s">
        <v>259</v>
      </c>
      <c r="J313" s="11" t="s">
        <v>261</v>
      </c>
      <c r="K313" s="11" t="s">
        <v>1606</v>
      </c>
      <c r="L313" s="11">
        <v>2</v>
      </c>
    </row>
    <row r="314" spans="1:12">
      <c r="A314" s="11" t="s">
        <v>565</v>
      </c>
      <c r="D314" s="11" t="s">
        <v>260</v>
      </c>
      <c r="E314" s="18" t="s">
        <v>815</v>
      </c>
      <c r="F314" s="10">
        <v>42036</v>
      </c>
      <c r="G314" s="10">
        <v>44228</v>
      </c>
      <c r="H314" s="11">
        <v>7</v>
      </c>
      <c r="I314" s="19" t="s">
        <v>259</v>
      </c>
      <c r="J314" s="11" t="s">
        <v>261</v>
      </c>
      <c r="K314" s="11" t="s">
        <v>1606</v>
      </c>
      <c r="L314" s="11">
        <v>2</v>
      </c>
    </row>
    <row r="315" spans="1:12">
      <c r="A315" s="11" t="s">
        <v>566</v>
      </c>
      <c r="D315" s="11" t="s">
        <v>260</v>
      </c>
      <c r="E315" s="18" t="s">
        <v>816</v>
      </c>
      <c r="F315" s="10">
        <v>42036</v>
      </c>
      <c r="G315" s="10">
        <v>44228</v>
      </c>
      <c r="H315" s="11">
        <v>7</v>
      </c>
      <c r="I315" s="19" t="s">
        <v>259</v>
      </c>
      <c r="J315" s="11" t="s">
        <v>261</v>
      </c>
      <c r="K315" s="11" t="s">
        <v>1606</v>
      </c>
      <c r="L315" s="11">
        <v>2</v>
      </c>
    </row>
    <row r="316" spans="1:12">
      <c r="A316" s="11" t="s">
        <v>567</v>
      </c>
      <c r="D316" s="11" t="s">
        <v>260</v>
      </c>
      <c r="E316" s="18" t="s">
        <v>817</v>
      </c>
      <c r="F316" s="10">
        <v>42036</v>
      </c>
      <c r="G316" s="10">
        <v>44228</v>
      </c>
      <c r="H316" s="11">
        <v>7</v>
      </c>
      <c r="I316" s="19" t="s">
        <v>259</v>
      </c>
      <c r="J316" s="11" t="s">
        <v>261</v>
      </c>
      <c r="K316" s="11" t="s">
        <v>1606</v>
      </c>
      <c r="L316" s="11">
        <v>2</v>
      </c>
    </row>
    <row r="317" spans="1:12">
      <c r="A317" s="11" t="s">
        <v>568</v>
      </c>
      <c r="D317" s="11" t="s">
        <v>260</v>
      </c>
      <c r="E317" s="18" t="s">
        <v>818</v>
      </c>
      <c r="F317" s="10">
        <v>42036</v>
      </c>
      <c r="G317" s="10">
        <v>44228</v>
      </c>
      <c r="H317" s="11">
        <v>7</v>
      </c>
      <c r="I317" s="11" t="s">
        <v>267</v>
      </c>
      <c r="J317" s="11" t="s">
        <v>261</v>
      </c>
      <c r="K317" s="11" t="s">
        <v>1606</v>
      </c>
      <c r="L317" s="11">
        <v>2</v>
      </c>
    </row>
    <row r="318" spans="1:12">
      <c r="A318" s="11" t="s">
        <v>569</v>
      </c>
      <c r="D318" s="11" t="s">
        <v>260</v>
      </c>
      <c r="E318" s="18" t="s">
        <v>819</v>
      </c>
      <c r="F318" s="10">
        <v>42036</v>
      </c>
      <c r="G318" s="10">
        <v>44228</v>
      </c>
      <c r="H318" s="11">
        <v>7</v>
      </c>
      <c r="I318" s="19" t="s">
        <v>259</v>
      </c>
      <c r="J318" s="11" t="s">
        <v>261</v>
      </c>
      <c r="K318" s="11" t="s">
        <v>1606</v>
      </c>
      <c r="L318" s="11">
        <v>2</v>
      </c>
    </row>
    <row r="319" spans="1:12">
      <c r="A319" s="11" t="s">
        <v>570</v>
      </c>
      <c r="D319" s="11" t="s">
        <v>260</v>
      </c>
      <c r="E319" s="18" t="s">
        <v>820</v>
      </c>
      <c r="F319" s="10">
        <v>42036</v>
      </c>
      <c r="G319" s="10">
        <v>44228</v>
      </c>
      <c r="H319" s="11">
        <v>7</v>
      </c>
      <c r="I319" s="19" t="s">
        <v>259</v>
      </c>
      <c r="J319" s="11" t="s">
        <v>261</v>
      </c>
      <c r="K319" s="11" t="s">
        <v>1606</v>
      </c>
      <c r="L319" s="11">
        <v>2</v>
      </c>
    </row>
    <row r="320" spans="1:12">
      <c r="A320" s="11" t="s">
        <v>571</v>
      </c>
      <c r="D320" s="11" t="s">
        <v>260</v>
      </c>
      <c r="E320" s="18" t="s">
        <v>821</v>
      </c>
      <c r="F320" s="10">
        <v>42036</v>
      </c>
      <c r="G320" s="10">
        <v>44228</v>
      </c>
      <c r="H320" s="11">
        <v>7</v>
      </c>
      <c r="I320" s="19" t="s">
        <v>259</v>
      </c>
      <c r="J320" s="11" t="s">
        <v>261</v>
      </c>
      <c r="K320" s="11" t="s">
        <v>1606</v>
      </c>
      <c r="L320" s="11">
        <v>2</v>
      </c>
    </row>
    <row r="321" spans="1:12">
      <c r="A321" s="11" t="s">
        <v>572</v>
      </c>
      <c r="D321" s="11" t="s">
        <v>260</v>
      </c>
      <c r="E321" s="18" t="s">
        <v>822</v>
      </c>
      <c r="F321" s="10">
        <v>42036</v>
      </c>
      <c r="G321" s="10">
        <v>44228</v>
      </c>
      <c r="H321" s="11">
        <v>7</v>
      </c>
      <c r="I321" s="19" t="s">
        <v>259</v>
      </c>
      <c r="J321" s="11" t="s">
        <v>261</v>
      </c>
      <c r="K321" s="11" t="s">
        <v>1606</v>
      </c>
      <c r="L321" s="11">
        <v>2</v>
      </c>
    </row>
    <row r="322" spans="1:12">
      <c r="A322" s="11" t="s">
        <v>573</v>
      </c>
      <c r="D322" s="11" t="s">
        <v>260</v>
      </c>
      <c r="E322" s="18" t="s">
        <v>823</v>
      </c>
      <c r="F322" s="10">
        <v>42036</v>
      </c>
      <c r="G322" s="10">
        <v>44228</v>
      </c>
      <c r="H322" s="11">
        <v>7</v>
      </c>
      <c r="I322" s="19" t="s">
        <v>259</v>
      </c>
      <c r="J322" s="11" t="s">
        <v>261</v>
      </c>
      <c r="K322" s="11" t="s">
        <v>1606</v>
      </c>
      <c r="L322" s="11">
        <v>2</v>
      </c>
    </row>
    <row r="323" spans="1:12">
      <c r="A323" s="11" t="s">
        <v>574</v>
      </c>
      <c r="D323" s="11" t="s">
        <v>260</v>
      </c>
      <c r="E323" s="18" t="s">
        <v>824</v>
      </c>
      <c r="F323" s="10">
        <v>42036</v>
      </c>
      <c r="G323" s="10">
        <v>44228</v>
      </c>
      <c r="H323" s="11">
        <v>7</v>
      </c>
      <c r="I323" s="11" t="s">
        <v>267</v>
      </c>
      <c r="J323" s="11" t="s">
        <v>261</v>
      </c>
      <c r="K323" s="11" t="s">
        <v>1606</v>
      </c>
      <c r="L323" s="11">
        <v>2</v>
      </c>
    </row>
    <row r="324" spans="1:12">
      <c r="A324" s="11" t="s">
        <v>575</v>
      </c>
      <c r="D324" s="11" t="s">
        <v>260</v>
      </c>
      <c r="E324" s="18" t="s">
        <v>825</v>
      </c>
      <c r="F324" s="10">
        <v>42036</v>
      </c>
      <c r="G324" s="10">
        <v>44228</v>
      </c>
      <c r="H324" s="11">
        <v>7</v>
      </c>
      <c r="I324" s="19" t="s">
        <v>259</v>
      </c>
      <c r="J324" s="11" t="s">
        <v>261</v>
      </c>
      <c r="K324" s="11" t="s">
        <v>1606</v>
      </c>
      <c r="L324" s="11">
        <v>2</v>
      </c>
    </row>
    <row r="325" spans="1:12">
      <c r="A325" s="11" t="s">
        <v>576</v>
      </c>
      <c r="D325" s="11" t="s">
        <v>260</v>
      </c>
      <c r="E325" s="18" t="s">
        <v>826</v>
      </c>
      <c r="F325" s="10">
        <v>42036</v>
      </c>
      <c r="G325" s="10">
        <v>44228</v>
      </c>
      <c r="H325" s="11">
        <v>7</v>
      </c>
      <c r="I325" s="19" t="s">
        <v>259</v>
      </c>
      <c r="J325" s="11" t="s">
        <v>261</v>
      </c>
      <c r="K325" s="11" t="s">
        <v>1606</v>
      </c>
      <c r="L325" s="11">
        <v>2</v>
      </c>
    </row>
    <row r="326" spans="1:12">
      <c r="A326" s="11" t="s">
        <v>577</v>
      </c>
      <c r="D326" s="11" t="s">
        <v>260</v>
      </c>
      <c r="E326" s="18" t="s">
        <v>827</v>
      </c>
      <c r="F326" s="10">
        <v>42036</v>
      </c>
      <c r="G326" s="10">
        <v>44228</v>
      </c>
      <c r="H326" s="11">
        <v>7</v>
      </c>
      <c r="I326" s="19" t="s">
        <v>259</v>
      </c>
      <c r="J326" s="11" t="s">
        <v>261</v>
      </c>
      <c r="K326" s="11" t="s">
        <v>1606</v>
      </c>
      <c r="L326" s="11">
        <v>2</v>
      </c>
    </row>
    <row r="327" spans="1:12">
      <c r="A327" s="11" t="s">
        <v>578</v>
      </c>
      <c r="D327" s="11" t="s">
        <v>260</v>
      </c>
      <c r="E327" s="18" t="s">
        <v>828</v>
      </c>
      <c r="F327" s="10">
        <v>42036</v>
      </c>
      <c r="G327" s="10">
        <v>44228</v>
      </c>
      <c r="H327" s="11">
        <v>7</v>
      </c>
      <c r="I327" s="19" t="s">
        <v>259</v>
      </c>
      <c r="J327" s="11" t="s">
        <v>261</v>
      </c>
      <c r="K327" s="11" t="s">
        <v>1606</v>
      </c>
      <c r="L327" s="11">
        <v>2</v>
      </c>
    </row>
    <row r="328" spans="1:12">
      <c r="A328" s="11" t="s">
        <v>579</v>
      </c>
      <c r="D328" s="11" t="s">
        <v>260</v>
      </c>
      <c r="E328" s="18" t="s">
        <v>829</v>
      </c>
      <c r="F328" s="10">
        <v>42036</v>
      </c>
      <c r="G328" s="10">
        <v>44228</v>
      </c>
      <c r="H328" s="11">
        <v>7</v>
      </c>
      <c r="I328" s="19" t="s">
        <v>259</v>
      </c>
      <c r="J328" s="11" t="s">
        <v>261</v>
      </c>
      <c r="K328" s="11" t="s">
        <v>1606</v>
      </c>
      <c r="L328" s="11">
        <v>2</v>
      </c>
    </row>
    <row r="329" spans="1:12">
      <c r="A329" s="11" t="s">
        <v>580</v>
      </c>
      <c r="D329" s="11" t="s">
        <v>260</v>
      </c>
      <c r="E329" s="18" t="s">
        <v>830</v>
      </c>
      <c r="F329" s="10">
        <v>42036</v>
      </c>
      <c r="G329" s="10">
        <v>44228</v>
      </c>
      <c r="H329" s="11">
        <v>7</v>
      </c>
      <c r="I329" s="11" t="s">
        <v>267</v>
      </c>
      <c r="J329" s="11" t="s">
        <v>261</v>
      </c>
      <c r="K329" s="11" t="s">
        <v>1606</v>
      </c>
      <c r="L329" s="11">
        <v>2</v>
      </c>
    </row>
    <row r="330" spans="1:12">
      <c r="A330" s="11" t="s">
        <v>581</v>
      </c>
      <c r="D330" s="11" t="s">
        <v>260</v>
      </c>
      <c r="E330" s="18" t="s">
        <v>831</v>
      </c>
      <c r="F330" s="10">
        <v>42036</v>
      </c>
      <c r="G330" s="10">
        <v>44228</v>
      </c>
      <c r="H330" s="11">
        <v>7</v>
      </c>
      <c r="I330" s="19" t="s">
        <v>259</v>
      </c>
      <c r="J330" s="11" t="s">
        <v>261</v>
      </c>
      <c r="K330" s="11" t="s">
        <v>1606</v>
      </c>
      <c r="L330" s="11">
        <v>2</v>
      </c>
    </row>
    <row r="331" spans="1:12">
      <c r="A331" s="11" t="s">
        <v>582</v>
      </c>
      <c r="D331" s="11" t="s">
        <v>260</v>
      </c>
      <c r="E331" s="18" t="s">
        <v>832</v>
      </c>
      <c r="F331" s="10">
        <v>42036</v>
      </c>
      <c r="G331" s="10">
        <v>44228</v>
      </c>
      <c r="H331" s="11">
        <v>7</v>
      </c>
      <c r="I331" s="19" t="s">
        <v>259</v>
      </c>
      <c r="J331" s="11" t="s">
        <v>261</v>
      </c>
      <c r="K331" s="11" t="s">
        <v>1606</v>
      </c>
      <c r="L331" s="11">
        <v>2</v>
      </c>
    </row>
    <row r="332" spans="1:12">
      <c r="A332" s="11" t="s">
        <v>583</v>
      </c>
      <c r="D332" s="11" t="s">
        <v>260</v>
      </c>
      <c r="E332" s="18" t="s">
        <v>833</v>
      </c>
      <c r="F332" s="10">
        <v>42036</v>
      </c>
      <c r="G332" s="10">
        <v>44228</v>
      </c>
      <c r="H332" s="11">
        <v>7</v>
      </c>
      <c r="I332" s="19" t="s">
        <v>259</v>
      </c>
      <c r="J332" s="11" t="s">
        <v>261</v>
      </c>
      <c r="K332" s="11" t="s">
        <v>1606</v>
      </c>
      <c r="L332" s="11">
        <v>2</v>
      </c>
    </row>
    <row r="333" spans="1:12">
      <c r="A333" s="11" t="s">
        <v>584</v>
      </c>
      <c r="D333" s="11" t="s">
        <v>260</v>
      </c>
      <c r="E333" s="18" t="s">
        <v>834</v>
      </c>
      <c r="F333" s="10">
        <v>42036</v>
      </c>
      <c r="G333" s="10">
        <v>44228</v>
      </c>
      <c r="H333" s="11">
        <v>7</v>
      </c>
      <c r="I333" s="19" t="s">
        <v>259</v>
      </c>
      <c r="J333" s="11" t="s">
        <v>261</v>
      </c>
      <c r="K333" s="11" t="s">
        <v>1606</v>
      </c>
      <c r="L333" s="11">
        <v>2</v>
      </c>
    </row>
    <row r="334" spans="1:12">
      <c r="A334" s="11" t="s">
        <v>585</v>
      </c>
      <c r="D334" s="11" t="s">
        <v>260</v>
      </c>
      <c r="E334" s="18" t="s">
        <v>835</v>
      </c>
      <c r="F334" s="10">
        <v>42036</v>
      </c>
      <c r="G334" s="10">
        <v>44228</v>
      </c>
      <c r="H334" s="11">
        <v>7</v>
      </c>
      <c r="I334" s="19" t="s">
        <v>259</v>
      </c>
      <c r="J334" s="11" t="s">
        <v>261</v>
      </c>
      <c r="K334" s="11" t="s">
        <v>1606</v>
      </c>
      <c r="L334" s="11">
        <v>2</v>
      </c>
    </row>
    <row r="335" spans="1:12">
      <c r="A335" s="11" t="s">
        <v>586</v>
      </c>
      <c r="D335" s="11" t="s">
        <v>260</v>
      </c>
      <c r="E335" s="18" t="s">
        <v>836</v>
      </c>
      <c r="F335" s="10">
        <v>42036</v>
      </c>
      <c r="G335" s="10">
        <v>44228</v>
      </c>
      <c r="H335" s="11">
        <v>7</v>
      </c>
      <c r="I335" s="11" t="s">
        <v>267</v>
      </c>
      <c r="J335" s="11" t="s">
        <v>261</v>
      </c>
      <c r="K335" s="11" t="s">
        <v>1606</v>
      </c>
      <c r="L335" s="11">
        <v>2</v>
      </c>
    </row>
    <row r="336" spans="1:12">
      <c r="A336" s="11" t="s">
        <v>587</v>
      </c>
      <c r="D336" s="11" t="s">
        <v>260</v>
      </c>
      <c r="E336" s="18" t="s">
        <v>837</v>
      </c>
      <c r="F336" s="10">
        <v>42036</v>
      </c>
      <c r="G336" s="10">
        <v>44228</v>
      </c>
      <c r="H336" s="11">
        <v>7</v>
      </c>
      <c r="I336" s="19" t="s">
        <v>259</v>
      </c>
      <c r="J336" s="11" t="s">
        <v>261</v>
      </c>
      <c r="K336" s="11" t="s">
        <v>1606</v>
      </c>
      <c r="L336" s="11">
        <v>2</v>
      </c>
    </row>
    <row r="337" spans="1:12">
      <c r="A337" s="11" t="s">
        <v>588</v>
      </c>
      <c r="D337" s="11" t="s">
        <v>260</v>
      </c>
      <c r="E337" s="18" t="s">
        <v>838</v>
      </c>
      <c r="F337" s="10">
        <v>42036</v>
      </c>
      <c r="G337" s="10">
        <v>44228</v>
      </c>
      <c r="H337" s="11">
        <v>7</v>
      </c>
      <c r="I337" s="19" t="s">
        <v>259</v>
      </c>
      <c r="J337" s="11" t="s">
        <v>261</v>
      </c>
      <c r="K337" s="11" t="s">
        <v>1606</v>
      </c>
      <c r="L337" s="11">
        <v>2</v>
      </c>
    </row>
    <row r="338" spans="1:12">
      <c r="A338" s="11" t="s">
        <v>589</v>
      </c>
      <c r="D338" s="11" t="s">
        <v>260</v>
      </c>
      <c r="E338" s="18" t="s">
        <v>839</v>
      </c>
      <c r="F338" s="10">
        <v>42036</v>
      </c>
      <c r="G338" s="10">
        <v>44228</v>
      </c>
      <c r="H338" s="11">
        <v>7</v>
      </c>
      <c r="I338" s="19" t="s">
        <v>259</v>
      </c>
      <c r="J338" s="11" t="s">
        <v>261</v>
      </c>
      <c r="K338" s="11" t="s">
        <v>1606</v>
      </c>
      <c r="L338" s="11">
        <v>2</v>
      </c>
    </row>
    <row r="339" spans="1:12">
      <c r="A339" s="11" t="s">
        <v>590</v>
      </c>
      <c r="D339" s="11" t="s">
        <v>260</v>
      </c>
      <c r="E339" s="18" t="s">
        <v>840</v>
      </c>
      <c r="F339" s="10">
        <v>42036</v>
      </c>
      <c r="G339" s="10">
        <v>44228</v>
      </c>
      <c r="H339" s="11">
        <v>7</v>
      </c>
      <c r="I339" s="19" t="s">
        <v>259</v>
      </c>
      <c r="J339" s="11" t="s">
        <v>261</v>
      </c>
      <c r="K339" s="11" t="s">
        <v>1606</v>
      </c>
      <c r="L339" s="11">
        <v>2</v>
      </c>
    </row>
    <row r="340" spans="1:12">
      <c r="A340" s="11" t="s">
        <v>591</v>
      </c>
      <c r="D340" s="11" t="s">
        <v>260</v>
      </c>
      <c r="E340" s="18" t="s">
        <v>841</v>
      </c>
      <c r="F340" s="10">
        <v>42036</v>
      </c>
      <c r="G340" s="10">
        <v>44228</v>
      </c>
      <c r="H340" s="11">
        <v>7</v>
      </c>
      <c r="I340" s="19" t="s">
        <v>259</v>
      </c>
      <c r="J340" s="11" t="s">
        <v>261</v>
      </c>
      <c r="K340" s="11" t="s">
        <v>1606</v>
      </c>
      <c r="L340" s="11">
        <v>2</v>
      </c>
    </row>
    <row r="341" spans="1:12">
      <c r="A341" s="11" t="s">
        <v>592</v>
      </c>
      <c r="D341" s="11" t="s">
        <v>260</v>
      </c>
      <c r="E341" s="18" t="s">
        <v>842</v>
      </c>
      <c r="F341" s="10">
        <v>42036</v>
      </c>
      <c r="G341" s="10">
        <v>44228</v>
      </c>
      <c r="H341" s="11">
        <v>7</v>
      </c>
      <c r="I341" s="11" t="s">
        <v>267</v>
      </c>
      <c r="J341" s="11" t="s">
        <v>261</v>
      </c>
      <c r="K341" s="11" t="s">
        <v>1606</v>
      </c>
      <c r="L341" s="11">
        <v>2</v>
      </c>
    </row>
    <row r="342" spans="1:12">
      <c r="A342" s="11" t="s">
        <v>593</v>
      </c>
      <c r="D342" s="11" t="s">
        <v>260</v>
      </c>
      <c r="E342" s="18" t="s">
        <v>843</v>
      </c>
      <c r="F342" s="10">
        <v>42036</v>
      </c>
      <c r="G342" s="10">
        <v>44228</v>
      </c>
      <c r="H342" s="11">
        <v>7</v>
      </c>
      <c r="I342" s="19" t="s">
        <v>259</v>
      </c>
      <c r="J342" s="11" t="s">
        <v>261</v>
      </c>
      <c r="K342" s="11" t="s">
        <v>1606</v>
      </c>
      <c r="L342" s="11">
        <v>2</v>
      </c>
    </row>
    <row r="343" spans="1:12">
      <c r="A343" s="11" t="s">
        <v>594</v>
      </c>
      <c r="D343" s="11" t="s">
        <v>260</v>
      </c>
      <c r="E343" s="18" t="s">
        <v>844</v>
      </c>
      <c r="F343" s="10">
        <v>42036</v>
      </c>
      <c r="G343" s="10">
        <v>44228</v>
      </c>
      <c r="H343" s="11">
        <v>7</v>
      </c>
      <c r="I343" s="19" t="s">
        <v>259</v>
      </c>
      <c r="J343" s="11" t="s">
        <v>261</v>
      </c>
      <c r="K343" s="11" t="s">
        <v>1606</v>
      </c>
      <c r="L343" s="11">
        <v>2</v>
      </c>
    </row>
    <row r="344" spans="1:12">
      <c r="A344" s="11" t="s">
        <v>595</v>
      </c>
      <c r="D344" s="11" t="s">
        <v>260</v>
      </c>
      <c r="E344" s="18" t="s">
        <v>845</v>
      </c>
      <c r="F344" s="10">
        <v>42036</v>
      </c>
      <c r="G344" s="10">
        <v>44228</v>
      </c>
      <c r="H344" s="11">
        <v>7</v>
      </c>
      <c r="I344" s="19" t="s">
        <v>259</v>
      </c>
      <c r="J344" s="11" t="s">
        <v>261</v>
      </c>
      <c r="K344" s="11" t="s">
        <v>1606</v>
      </c>
      <c r="L344" s="11">
        <v>2</v>
      </c>
    </row>
    <row r="345" spans="1:12">
      <c r="A345" s="11" t="s">
        <v>596</v>
      </c>
      <c r="D345" s="11" t="s">
        <v>260</v>
      </c>
      <c r="E345" s="18" t="s">
        <v>846</v>
      </c>
      <c r="F345" s="10">
        <v>42036</v>
      </c>
      <c r="G345" s="10">
        <v>44228</v>
      </c>
      <c r="H345" s="11">
        <v>7</v>
      </c>
      <c r="I345" s="19" t="s">
        <v>259</v>
      </c>
      <c r="J345" s="11" t="s">
        <v>261</v>
      </c>
      <c r="K345" s="11" t="s">
        <v>1606</v>
      </c>
      <c r="L345" s="11">
        <v>2</v>
      </c>
    </row>
    <row r="346" spans="1:12">
      <c r="A346" s="11" t="s">
        <v>597</v>
      </c>
      <c r="D346" s="11" t="s">
        <v>260</v>
      </c>
      <c r="E346" s="18" t="s">
        <v>847</v>
      </c>
      <c r="F346" s="10">
        <v>42036</v>
      </c>
      <c r="G346" s="10">
        <v>44228</v>
      </c>
      <c r="H346" s="11">
        <v>7</v>
      </c>
      <c r="I346" s="19" t="s">
        <v>259</v>
      </c>
      <c r="J346" s="11" t="s">
        <v>261</v>
      </c>
      <c r="K346" s="11" t="s">
        <v>1606</v>
      </c>
      <c r="L346" s="11">
        <v>2</v>
      </c>
    </row>
    <row r="347" spans="1:12">
      <c r="A347" s="11" t="s">
        <v>598</v>
      </c>
      <c r="D347" s="11" t="s">
        <v>260</v>
      </c>
      <c r="E347" s="18" t="s">
        <v>848</v>
      </c>
      <c r="F347" s="10">
        <v>42036</v>
      </c>
      <c r="G347" s="10">
        <v>44228</v>
      </c>
      <c r="H347" s="11">
        <v>7</v>
      </c>
      <c r="I347" s="11" t="s">
        <v>267</v>
      </c>
      <c r="J347" s="11" t="s">
        <v>261</v>
      </c>
      <c r="K347" s="11" t="s">
        <v>1606</v>
      </c>
      <c r="L347" s="11">
        <v>2</v>
      </c>
    </row>
    <row r="348" spans="1:12">
      <c r="A348" s="11" t="s">
        <v>599</v>
      </c>
      <c r="D348" s="11" t="s">
        <v>260</v>
      </c>
      <c r="E348" s="18" t="s">
        <v>849</v>
      </c>
      <c r="F348" s="10">
        <v>42036</v>
      </c>
      <c r="G348" s="10">
        <v>44228</v>
      </c>
      <c r="H348" s="11">
        <v>7</v>
      </c>
      <c r="I348" s="19" t="s">
        <v>259</v>
      </c>
      <c r="J348" s="11" t="s">
        <v>261</v>
      </c>
      <c r="K348" s="11" t="s">
        <v>1606</v>
      </c>
      <c r="L348" s="11">
        <v>2</v>
      </c>
    </row>
    <row r="349" spans="1:12">
      <c r="A349" s="11" t="s">
        <v>600</v>
      </c>
      <c r="D349" s="11" t="s">
        <v>260</v>
      </c>
      <c r="E349" s="18" t="s">
        <v>850</v>
      </c>
      <c r="F349" s="10">
        <v>42036</v>
      </c>
      <c r="G349" s="10">
        <v>44228</v>
      </c>
      <c r="H349" s="11">
        <v>7</v>
      </c>
      <c r="I349" s="19" t="s">
        <v>259</v>
      </c>
      <c r="J349" s="11" t="s">
        <v>261</v>
      </c>
      <c r="K349" s="11" t="s">
        <v>1606</v>
      </c>
      <c r="L349" s="11">
        <v>2</v>
      </c>
    </row>
    <row r="350" spans="1:12">
      <c r="A350" s="11" t="s">
        <v>601</v>
      </c>
      <c r="D350" s="11" t="s">
        <v>260</v>
      </c>
      <c r="E350" s="18" t="s">
        <v>851</v>
      </c>
      <c r="F350" s="10">
        <v>42036</v>
      </c>
      <c r="G350" s="10">
        <v>44228</v>
      </c>
      <c r="H350" s="11">
        <v>7</v>
      </c>
      <c r="I350" s="19" t="s">
        <v>259</v>
      </c>
      <c r="J350" s="11" t="s">
        <v>261</v>
      </c>
      <c r="K350" s="11" t="s">
        <v>1606</v>
      </c>
      <c r="L350" s="11">
        <v>2</v>
      </c>
    </row>
    <row r="351" spans="1:12">
      <c r="A351" s="11" t="s">
        <v>602</v>
      </c>
      <c r="D351" s="11" t="s">
        <v>260</v>
      </c>
      <c r="E351" s="18" t="s">
        <v>852</v>
      </c>
      <c r="F351" s="10">
        <v>42036</v>
      </c>
      <c r="G351" s="10">
        <v>44228</v>
      </c>
      <c r="H351" s="11">
        <v>7</v>
      </c>
      <c r="I351" s="19" t="s">
        <v>259</v>
      </c>
      <c r="J351" s="11" t="s">
        <v>261</v>
      </c>
      <c r="K351" s="11" t="s">
        <v>1606</v>
      </c>
      <c r="L351" s="11">
        <v>2</v>
      </c>
    </row>
    <row r="352" spans="1:12">
      <c r="A352" s="11" t="s">
        <v>603</v>
      </c>
      <c r="D352" s="11" t="s">
        <v>260</v>
      </c>
      <c r="E352" s="18" t="s">
        <v>853</v>
      </c>
      <c r="F352" s="10">
        <v>42036</v>
      </c>
      <c r="G352" s="10">
        <v>44228</v>
      </c>
      <c r="H352" s="11">
        <v>7</v>
      </c>
      <c r="I352" s="19" t="s">
        <v>259</v>
      </c>
      <c r="J352" s="11" t="s">
        <v>261</v>
      </c>
      <c r="K352" s="11" t="s">
        <v>1606</v>
      </c>
      <c r="L352" s="11">
        <v>2</v>
      </c>
    </row>
    <row r="353" spans="1:12">
      <c r="A353" s="11" t="s">
        <v>604</v>
      </c>
      <c r="D353" s="11" t="s">
        <v>260</v>
      </c>
      <c r="E353" s="18" t="s">
        <v>854</v>
      </c>
      <c r="F353" s="10">
        <v>42036</v>
      </c>
      <c r="G353" s="10">
        <v>44228</v>
      </c>
      <c r="H353" s="11">
        <v>7</v>
      </c>
      <c r="I353" s="11" t="s">
        <v>267</v>
      </c>
      <c r="J353" s="11" t="s">
        <v>261</v>
      </c>
      <c r="K353" s="11" t="s">
        <v>1606</v>
      </c>
      <c r="L353" s="11">
        <v>2</v>
      </c>
    </row>
    <row r="354" spans="1:12">
      <c r="A354" s="11" t="s">
        <v>605</v>
      </c>
      <c r="D354" s="11" t="s">
        <v>260</v>
      </c>
      <c r="E354" s="18" t="s">
        <v>855</v>
      </c>
      <c r="F354" s="10">
        <v>42036</v>
      </c>
      <c r="G354" s="10">
        <v>44228</v>
      </c>
      <c r="H354" s="11">
        <v>7</v>
      </c>
      <c r="I354" s="19" t="s">
        <v>259</v>
      </c>
      <c r="J354" s="11" t="s">
        <v>261</v>
      </c>
      <c r="K354" s="11" t="s">
        <v>1606</v>
      </c>
      <c r="L354" s="11">
        <v>2</v>
      </c>
    </row>
    <row r="355" spans="1:12">
      <c r="A355" s="11" t="s">
        <v>606</v>
      </c>
      <c r="D355" s="11" t="s">
        <v>260</v>
      </c>
      <c r="E355" s="18" t="s">
        <v>856</v>
      </c>
      <c r="F355" s="10">
        <v>42036</v>
      </c>
      <c r="G355" s="10">
        <v>44228</v>
      </c>
      <c r="H355" s="11">
        <v>7</v>
      </c>
      <c r="I355" s="19" t="s">
        <v>259</v>
      </c>
      <c r="J355" s="11" t="s">
        <v>261</v>
      </c>
      <c r="K355" s="11" t="s">
        <v>1606</v>
      </c>
      <c r="L355" s="11">
        <v>2</v>
      </c>
    </row>
    <row r="356" spans="1:12">
      <c r="A356" s="11" t="s">
        <v>607</v>
      </c>
      <c r="D356" s="11" t="s">
        <v>260</v>
      </c>
      <c r="E356" s="18" t="s">
        <v>857</v>
      </c>
      <c r="F356" s="10">
        <v>42036</v>
      </c>
      <c r="G356" s="10">
        <v>44228</v>
      </c>
      <c r="H356" s="11">
        <v>7</v>
      </c>
      <c r="I356" s="19" t="s">
        <v>259</v>
      </c>
      <c r="J356" s="11" t="s">
        <v>261</v>
      </c>
      <c r="K356" s="11" t="s">
        <v>1606</v>
      </c>
      <c r="L356" s="11">
        <v>2</v>
      </c>
    </row>
    <row r="357" spans="1:12">
      <c r="A357" s="11" t="s">
        <v>608</v>
      </c>
      <c r="D357" s="11" t="s">
        <v>260</v>
      </c>
      <c r="E357" s="18" t="s">
        <v>858</v>
      </c>
      <c r="F357" s="10">
        <v>42036</v>
      </c>
      <c r="G357" s="10">
        <v>44228</v>
      </c>
      <c r="H357" s="11">
        <v>7</v>
      </c>
      <c r="I357" s="19" t="s">
        <v>259</v>
      </c>
      <c r="J357" s="11" t="s">
        <v>261</v>
      </c>
      <c r="K357" s="11" t="s">
        <v>1606</v>
      </c>
      <c r="L357" s="11">
        <v>2</v>
      </c>
    </row>
    <row r="358" spans="1:12">
      <c r="A358" s="11" t="s">
        <v>609</v>
      </c>
      <c r="D358" s="11" t="s">
        <v>260</v>
      </c>
      <c r="E358" s="18" t="s">
        <v>859</v>
      </c>
      <c r="F358" s="10">
        <v>42036</v>
      </c>
      <c r="G358" s="10">
        <v>44228</v>
      </c>
      <c r="H358" s="11">
        <v>7</v>
      </c>
      <c r="I358" s="19" t="s">
        <v>259</v>
      </c>
      <c r="J358" s="11" t="s">
        <v>261</v>
      </c>
      <c r="K358" s="11" t="s">
        <v>1606</v>
      </c>
      <c r="L358" s="11">
        <v>2</v>
      </c>
    </row>
    <row r="359" spans="1:12">
      <c r="A359" s="11" t="s">
        <v>610</v>
      </c>
      <c r="D359" s="11" t="s">
        <v>260</v>
      </c>
      <c r="E359" s="18" t="s">
        <v>860</v>
      </c>
      <c r="F359" s="10">
        <v>42036</v>
      </c>
      <c r="G359" s="10">
        <v>44228</v>
      </c>
      <c r="H359" s="11">
        <v>7</v>
      </c>
      <c r="I359" s="11" t="s">
        <v>267</v>
      </c>
      <c r="J359" s="11" t="s">
        <v>261</v>
      </c>
      <c r="K359" s="11" t="s">
        <v>1606</v>
      </c>
      <c r="L359" s="11">
        <v>2</v>
      </c>
    </row>
    <row r="360" spans="1:12">
      <c r="A360" s="11" t="s">
        <v>611</v>
      </c>
      <c r="D360" s="11" t="s">
        <v>260</v>
      </c>
      <c r="E360" s="18" t="s">
        <v>861</v>
      </c>
      <c r="F360" s="10">
        <v>42036</v>
      </c>
      <c r="G360" s="10">
        <v>44228</v>
      </c>
      <c r="H360" s="11">
        <v>7</v>
      </c>
      <c r="I360" s="19" t="s">
        <v>259</v>
      </c>
      <c r="J360" s="11" t="s">
        <v>261</v>
      </c>
      <c r="K360" s="11" t="s">
        <v>1606</v>
      </c>
      <c r="L360" s="11">
        <v>2</v>
      </c>
    </row>
    <row r="361" spans="1:12">
      <c r="A361" s="11" t="s">
        <v>612</v>
      </c>
      <c r="D361" s="11" t="s">
        <v>260</v>
      </c>
      <c r="E361" s="18" t="s">
        <v>862</v>
      </c>
      <c r="F361" s="10">
        <v>42036</v>
      </c>
      <c r="G361" s="10">
        <v>44228</v>
      </c>
      <c r="H361" s="11">
        <v>7</v>
      </c>
      <c r="I361" s="19" t="s">
        <v>259</v>
      </c>
      <c r="J361" s="11" t="s">
        <v>261</v>
      </c>
      <c r="K361" s="11" t="s">
        <v>1606</v>
      </c>
      <c r="L361" s="11">
        <v>2</v>
      </c>
    </row>
    <row r="362" spans="1:12">
      <c r="A362" s="11" t="s">
        <v>613</v>
      </c>
      <c r="D362" s="11" t="s">
        <v>260</v>
      </c>
      <c r="E362" s="18" t="s">
        <v>863</v>
      </c>
      <c r="F362" s="10">
        <v>42036</v>
      </c>
      <c r="G362" s="10">
        <v>44228</v>
      </c>
      <c r="H362" s="11">
        <v>7</v>
      </c>
      <c r="I362" s="19" t="s">
        <v>259</v>
      </c>
      <c r="J362" s="11" t="s">
        <v>261</v>
      </c>
      <c r="K362" s="11" t="s">
        <v>1606</v>
      </c>
      <c r="L362" s="11">
        <v>2</v>
      </c>
    </row>
    <row r="363" spans="1:12">
      <c r="A363" s="11" t="s">
        <v>614</v>
      </c>
      <c r="D363" s="11" t="s">
        <v>260</v>
      </c>
      <c r="E363" s="18" t="s">
        <v>864</v>
      </c>
      <c r="F363" s="10">
        <v>42036</v>
      </c>
      <c r="G363" s="10">
        <v>44228</v>
      </c>
      <c r="H363" s="11">
        <v>7</v>
      </c>
      <c r="I363" s="19" t="s">
        <v>259</v>
      </c>
      <c r="J363" s="11" t="s">
        <v>261</v>
      </c>
      <c r="K363" s="11" t="s">
        <v>1606</v>
      </c>
      <c r="L363" s="11">
        <v>2</v>
      </c>
    </row>
    <row r="364" spans="1:12">
      <c r="A364" s="11" t="s">
        <v>615</v>
      </c>
      <c r="D364" s="11" t="s">
        <v>260</v>
      </c>
      <c r="E364" s="18" t="s">
        <v>865</v>
      </c>
      <c r="F364" s="10">
        <v>42036</v>
      </c>
      <c r="G364" s="10">
        <v>44228</v>
      </c>
      <c r="H364" s="11">
        <v>7</v>
      </c>
      <c r="I364" s="19" t="s">
        <v>259</v>
      </c>
      <c r="J364" s="11" t="s">
        <v>261</v>
      </c>
      <c r="K364" s="11" t="s">
        <v>1606</v>
      </c>
      <c r="L364" s="11">
        <v>2</v>
      </c>
    </row>
    <row r="365" spans="1:12">
      <c r="A365" s="11" t="s">
        <v>616</v>
      </c>
      <c r="D365" s="11" t="s">
        <v>260</v>
      </c>
      <c r="E365" s="18" t="s">
        <v>866</v>
      </c>
      <c r="F365" s="10">
        <v>42036</v>
      </c>
      <c r="G365" s="10">
        <v>44228</v>
      </c>
      <c r="H365" s="11">
        <v>7</v>
      </c>
      <c r="I365" s="11" t="s">
        <v>267</v>
      </c>
      <c r="J365" s="11" t="s">
        <v>261</v>
      </c>
      <c r="K365" s="11" t="s">
        <v>1606</v>
      </c>
      <c r="L365" s="11">
        <v>2</v>
      </c>
    </row>
    <row r="366" spans="1:12">
      <c r="A366" s="11" t="s">
        <v>617</v>
      </c>
      <c r="D366" s="11" t="s">
        <v>260</v>
      </c>
      <c r="E366" s="18" t="s">
        <v>867</v>
      </c>
      <c r="F366" s="10">
        <v>42036</v>
      </c>
      <c r="G366" s="10">
        <v>44228</v>
      </c>
      <c r="H366" s="11">
        <v>7</v>
      </c>
      <c r="I366" s="19" t="s">
        <v>259</v>
      </c>
      <c r="J366" s="11" t="s">
        <v>261</v>
      </c>
      <c r="K366" s="11" t="s">
        <v>1606</v>
      </c>
      <c r="L366" s="11">
        <v>2</v>
      </c>
    </row>
    <row r="367" spans="1:12">
      <c r="A367" s="11" t="s">
        <v>618</v>
      </c>
      <c r="D367" s="11" t="s">
        <v>260</v>
      </c>
      <c r="E367" s="18" t="s">
        <v>868</v>
      </c>
      <c r="F367" s="10">
        <v>42036</v>
      </c>
      <c r="G367" s="10">
        <v>44228</v>
      </c>
      <c r="H367" s="11">
        <v>7</v>
      </c>
      <c r="I367" s="19" t="s">
        <v>259</v>
      </c>
      <c r="J367" s="11" t="s">
        <v>261</v>
      </c>
      <c r="K367" s="11" t="s">
        <v>1606</v>
      </c>
      <c r="L367" s="11">
        <v>2</v>
      </c>
    </row>
    <row r="368" spans="1:12">
      <c r="A368" s="11" t="s">
        <v>619</v>
      </c>
      <c r="D368" s="11" t="s">
        <v>260</v>
      </c>
      <c r="E368" s="18" t="s">
        <v>869</v>
      </c>
      <c r="F368" s="10">
        <v>42036</v>
      </c>
      <c r="G368" s="10">
        <v>44228</v>
      </c>
      <c r="H368" s="11">
        <v>7</v>
      </c>
      <c r="I368" s="19" t="s">
        <v>259</v>
      </c>
      <c r="J368" s="11" t="s">
        <v>261</v>
      </c>
      <c r="K368" s="11" t="s">
        <v>1606</v>
      </c>
      <c r="L368" s="11">
        <v>2</v>
      </c>
    </row>
    <row r="369" spans="1:12">
      <c r="A369" s="11" t="s">
        <v>620</v>
      </c>
      <c r="D369" s="11" t="s">
        <v>260</v>
      </c>
      <c r="E369" s="18" t="s">
        <v>870</v>
      </c>
      <c r="F369" s="10">
        <v>42036</v>
      </c>
      <c r="G369" s="10">
        <v>44228</v>
      </c>
      <c r="H369" s="11">
        <v>7</v>
      </c>
      <c r="I369" s="19" t="s">
        <v>259</v>
      </c>
      <c r="J369" s="11" t="s">
        <v>261</v>
      </c>
      <c r="K369" s="11" t="s">
        <v>1606</v>
      </c>
      <c r="L369" s="11">
        <v>2</v>
      </c>
    </row>
    <row r="370" spans="1:12">
      <c r="A370" s="11" t="s">
        <v>621</v>
      </c>
      <c r="D370" s="11" t="s">
        <v>260</v>
      </c>
      <c r="E370" s="18" t="s">
        <v>871</v>
      </c>
      <c r="F370" s="10">
        <v>42036</v>
      </c>
      <c r="G370" s="10">
        <v>44228</v>
      </c>
      <c r="H370" s="11">
        <v>7</v>
      </c>
      <c r="I370" s="19" t="s">
        <v>259</v>
      </c>
      <c r="J370" s="11" t="s">
        <v>261</v>
      </c>
      <c r="K370" s="11" t="s">
        <v>1606</v>
      </c>
      <c r="L370" s="11">
        <v>2</v>
      </c>
    </row>
    <row r="371" spans="1:12">
      <c r="A371" s="11" t="s">
        <v>622</v>
      </c>
      <c r="D371" s="11" t="s">
        <v>260</v>
      </c>
      <c r="E371" s="18" t="s">
        <v>872</v>
      </c>
      <c r="F371" s="10">
        <v>42036</v>
      </c>
      <c r="G371" s="10">
        <v>44228</v>
      </c>
      <c r="H371" s="11">
        <v>7</v>
      </c>
      <c r="I371" s="11" t="s">
        <v>267</v>
      </c>
      <c r="J371" s="11" t="s">
        <v>261</v>
      </c>
      <c r="K371" s="11" t="s">
        <v>1606</v>
      </c>
      <c r="L371" s="11">
        <v>2</v>
      </c>
    </row>
    <row r="372" spans="1:12">
      <c r="A372" s="11" t="s">
        <v>623</v>
      </c>
      <c r="D372" s="11" t="s">
        <v>260</v>
      </c>
      <c r="E372" s="18" t="s">
        <v>873</v>
      </c>
      <c r="F372" s="10">
        <v>42036</v>
      </c>
      <c r="G372" s="10">
        <v>44228</v>
      </c>
      <c r="H372" s="11">
        <v>7</v>
      </c>
      <c r="I372" s="19" t="s">
        <v>259</v>
      </c>
      <c r="J372" s="11" t="s">
        <v>261</v>
      </c>
      <c r="K372" s="11" t="s">
        <v>1606</v>
      </c>
      <c r="L372" s="11">
        <v>2</v>
      </c>
    </row>
    <row r="373" spans="1:12">
      <c r="A373" s="11" t="s">
        <v>624</v>
      </c>
      <c r="D373" s="11" t="s">
        <v>260</v>
      </c>
      <c r="E373" s="18" t="s">
        <v>874</v>
      </c>
      <c r="F373" s="10">
        <v>42036</v>
      </c>
      <c r="G373" s="10">
        <v>44228</v>
      </c>
      <c r="H373" s="11">
        <v>7</v>
      </c>
      <c r="I373" s="19" t="s">
        <v>259</v>
      </c>
      <c r="J373" s="11" t="s">
        <v>261</v>
      </c>
      <c r="K373" s="11" t="s">
        <v>1606</v>
      </c>
      <c r="L373" s="11">
        <v>2</v>
      </c>
    </row>
    <row r="374" spans="1:12">
      <c r="A374" s="11" t="s">
        <v>625</v>
      </c>
      <c r="D374" s="11" t="s">
        <v>260</v>
      </c>
      <c r="E374" s="18" t="s">
        <v>875</v>
      </c>
      <c r="F374" s="10">
        <v>42036</v>
      </c>
      <c r="G374" s="10">
        <v>44228</v>
      </c>
      <c r="H374" s="11">
        <v>7</v>
      </c>
      <c r="I374" s="19" t="s">
        <v>259</v>
      </c>
      <c r="J374" s="11" t="s">
        <v>261</v>
      </c>
      <c r="K374" s="11" t="s">
        <v>1606</v>
      </c>
      <c r="L374" s="11">
        <v>2</v>
      </c>
    </row>
    <row r="375" spans="1:12">
      <c r="A375" s="11" t="s">
        <v>626</v>
      </c>
      <c r="D375" s="11" t="s">
        <v>260</v>
      </c>
      <c r="E375" s="18" t="s">
        <v>876</v>
      </c>
      <c r="F375" s="10">
        <v>42036</v>
      </c>
      <c r="G375" s="10">
        <v>44228</v>
      </c>
      <c r="H375" s="11">
        <v>7</v>
      </c>
      <c r="I375" s="19" t="s">
        <v>259</v>
      </c>
      <c r="J375" s="11" t="s">
        <v>261</v>
      </c>
      <c r="K375" s="11" t="s">
        <v>1606</v>
      </c>
      <c r="L375" s="11">
        <v>2</v>
      </c>
    </row>
    <row r="376" spans="1:12">
      <c r="A376" s="11" t="s">
        <v>627</v>
      </c>
      <c r="D376" s="11" t="s">
        <v>260</v>
      </c>
      <c r="E376" s="18" t="s">
        <v>877</v>
      </c>
      <c r="F376" s="10">
        <v>42036</v>
      </c>
      <c r="G376" s="10">
        <v>44228</v>
      </c>
      <c r="H376" s="11">
        <v>7</v>
      </c>
      <c r="I376" s="19" t="s">
        <v>259</v>
      </c>
      <c r="J376" s="11" t="s">
        <v>261</v>
      </c>
      <c r="K376" s="11" t="s">
        <v>1606</v>
      </c>
      <c r="L376" s="11">
        <v>2</v>
      </c>
    </row>
    <row r="377" spans="1:12">
      <c r="A377" s="11" t="s">
        <v>628</v>
      </c>
      <c r="D377" s="11" t="s">
        <v>260</v>
      </c>
      <c r="E377" s="18" t="s">
        <v>878</v>
      </c>
      <c r="F377" s="10">
        <v>42036</v>
      </c>
      <c r="G377" s="10">
        <v>44228</v>
      </c>
      <c r="H377" s="11">
        <v>7</v>
      </c>
      <c r="I377" s="11" t="s">
        <v>267</v>
      </c>
      <c r="J377" s="11" t="s">
        <v>261</v>
      </c>
      <c r="K377" s="11" t="s">
        <v>1606</v>
      </c>
      <c r="L377" s="11">
        <v>2</v>
      </c>
    </row>
    <row r="378" spans="1:12">
      <c r="A378" s="11" t="s">
        <v>629</v>
      </c>
      <c r="D378" s="11" t="s">
        <v>260</v>
      </c>
      <c r="E378" s="18" t="s">
        <v>879</v>
      </c>
      <c r="F378" s="10">
        <v>42036</v>
      </c>
      <c r="G378" s="10">
        <v>44228</v>
      </c>
      <c r="H378" s="11">
        <v>7</v>
      </c>
      <c r="I378" s="19" t="s">
        <v>259</v>
      </c>
      <c r="J378" s="11" t="s">
        <v>261</v>
      </c>
      <c r="K378" s="11" t="s">
        <v>1606</v>
      </c>
      <c r="L378" s="11">
        <v>2</v>
      </c>
    </row>
    <row r="379" spans="1:12">
      <c r="A379" s="11" t="s">
        <v>630</v>
      </c>
      <c r="D379" s="11" t="s">
        <v>260</v>
      </c>
      <c r="E379" s="18" t="s">
        <v>880</v>
      </c>
      <c r="F379" s="10">
        <v>42036</v>
      </c>
      <c r="G379" s="10">
        <v>44228</v>
      </c>
      <c r="H379" s="11">
        <v>7</v>
      </c>
      <c r="I379" s="19" t="s">
        <v>259</v>
      </c>
      <c r="J379" s="11" t="s">
        <v>261</v>
      </c>
      <c r="K379" s="11" t="s">
        <v>1606</v>
      </c>
      <c r="L379" s="11">
        <v>2</v>
      </c>
    </row>
    <row r="380" spans="1:12">
      <c r="A380" s="11" t="s">
        <v>631</v>
      </c>
      <c r="D380" s="11" t="s">
        <v>260</v>
      </c>
      <c r="E380" s="18" t="s">
        <v>881</v>
      </c>
      <c r="F380" s="10">
        <v>42036</v>
      </c>
      <c r="G380" s="10">
        <v>44228</v>
      </c>
      <c r="H380" s="11">
        <v>7</v>
      </c>
      <c r="I380" s="19" t="s">
        <v>259</v>
      </c>
      <c r="J380" s="11" t="s">
        <v>261</v>
      </c>
      <c r="K380" s="11" t="s">
        <v>1606</v>
      </c>
      <c r="L380" s="11">
        <v>2</v>
      </c>
    </row>
    <row r="381" spans="1:12">
      <c r="A381" s="11" t="s">
        <v>632</v>
      </c>
      <c r="D381" s="11" t="s">
        <v>260</v>
      </c>
      <c r="E381" s="18" t="s">
        <v>882</v>
      </c>
      <c r="F381" s="10">
        <v>42036</v>
      </c>
      <c r="G381" s="10">
        <v>44228</v>
      </c>
      <c r="H381" s="11">
        <v>7</v>
      </c>
      <c r="I381" s="19" t="s">
        <v>259</v>
      </c>
      <c r="J381" s="11" t="s">
        <v>261</v>
      </c>
      <c r="K381" s="11" t="s">
        <v>1606</v>
      </c>
      <c r="L381" s="11">
        <v>2</v>
      </c>
    </row>
    <row r="382" spans="1:12">
      <c r="A382" s="11" t="s">
        <v>633</v>
      </c>
      <c r="D382" s="11" t="s">
        <v>260</v>
      </c>
      <c r="E382" s="18" t="s">
        <v>883</v>
      </c>
      <c r="F382" s="10">
        <v>42036</v>
      </c>
      <c r="G382" s="10">
        <v>44228</v>
      </c>
      <c r="H382" s="11">
        <v>7</v>
      </c>
      <c r="I382" s="19" t="s">
        <v>259</v>
      </c>
      <c r="J382" s="11" t="s">
        <v>261</v>
      </c>
      <c r="K382" s="11" t="s">
        <v>1606</v>
      </c>
      <c r="L382" s="11">
        <v>2</v>
      </c>
    </row>
    <row r="383" spans="1:12">
      <c r="A383" s="11" t="s">
        <v>634</v>
      </c>
      <c r="D383" s="11" t="s">
        <v>260</v>
      </c>
      <c r="E383" s="18" t="s">
        <v>884</v>
      </c>
      <c r="F383" s="10">
        <v>42036</v>
      </c>
      <c r="G383" s="10">
        <v>44228</v>
      </c>
      <c r="H383" s="11">
        <v>7</v>
      </c>
      <c r="I383" s="11" t="s">
        <v>267</v>
      </c>
      <c r="J383" s="11" t="s">
        <v>261</v>
      </c>
      <c r="K383" s="11" t="s">
        <v>1606</v>
      </c>
      <c r="L383" s="11">
        <v>2</v>
      </c>
    </row>
    <row r="384" spans="1:12">
      <c r="A384" s="11" t="s">
        <v>635</v>
      </c>
      <c r="D384" s="11" t="s">
        <v>260</v>
      </c>
      <c r="E384" s="18" t="s">
        <v>885</v>
      </c>
      <c r="F384" s="10">
        <v>42036</v>
      </c>
      <c r="G384" s="10">
        <v>44228</v>
      </c>
      <c r="H384" s="11">
        <v>7</v>
      </c>
      <c r="I384" s="19" t="s">
        <v>259</v>
      </c>
      <c r="J384" s="11" t="s">
        <v>261</v>
      </c>
      <c r="K384" s="11" t="s">
        <v>1606</v>
      </c>
      <c r="L384" s="11">
        <v>2</v>
      </c>
    </row>
    <row r="385" spans="1:12">
      <c r="A385" s="11" t="s">
        <v>636</v>
      </c>
      <c r="D385" s="11" t="s">
        <v>260</v>
      </c>
      <c r="E385" s="18" t="s">
        <v>886</v>
      </c>
      <c r="F385" s="10">
        <v>42036</v>
      </c>
      <c r="G385" s="10">
        <v>44228</v>
      </c>
      <c r="H385" s="11">
        <v>7</v>
      </c>
      <c r="I385" s="19" t="s">
        <v>259</v>
      </c>
      <c r="J385" s="11" t="s">
        <v>261</v>
      </c>
      <c r="K385" s="11" t="s">
        <v>1606</v>
      </c>
      <c r="L385" s="11">
        <v>2</v>
      </c>
    </row>
    <row r="386" spans="1:12">
      <c r="A386" s="11" t="s">
        <v>637</v>
      </c>
      <c r="D386" s="11" t="s">
        <v>260</v>
      </c>
      <c r="E386" s="18" t="s">
        <v>887</v>
      </c>
      <c r="F386" s="10">
        <v>42036</v>
      </c>
      <c r="G386" s="10">
        <v>44228</v>
      </c>
      <c r="H386" s="11">
        <v>7</v>
      </c>
      <c r="I386" s="19" t="s">
        <v>259</v>
      </c>
      <c r="J386" s="11" t="s">
        <v>261</v>
      </c>
      <c r="K386" s="11" t="s">
        <v>1606</v>
      </c>
      <c r="L386" s="11">
        <v>2</v>
      </c>
    </row>
    <row r="387" spans="1:12">
      <c r="A387" s="11" t="s">
        <v>638</v>
      </c>
      <c r="D387" s="11" t="s">
        <v>260</v>
      </c>
      <c r="E387" s="18" t="s">
        <v>888</v>
      </c>
      <c r="F387" s="10">
        <v>42036</v>
      </c>
      <c r="G387" s="10">
        <v>44228</v>
      </c>
      <c r="H387" s="11">
        <v>7</v>
      </c>
      <c r="I387" s="19" t="s">
        <v>259</v>
      </c>
      <c r="J387" s="11" t="s">
        <v>261</v>
      </c>
      <c r="K387" s="11" t="s">
        <v>1606</v>
      </c>
      <c r="L387" s="11">
        <v>2</v>
      </c>
    </row>
    <row r="388" spans="1:12">
      <c r="A388" s="11" t="s">
        <v>639</v>
      </c>
      <c r="D388" s="11" t="s">
        <v>260</v>
      </c>
      <c r="E388" s="18" t="s">
        <v>889</v>
      </c>
      <c r="F388" s="10">
        <v>42036</v>
      </c>
      <c r="G388" s="10">
        <v>44228</v>
      </c>
      <c r="H388" s="11">
        <v>7</v>
      </c>
      <c r="I388" s="19" t="s">
        <v>259</v>
      </c>
      <c r="J388" s="11" t="s">
        <v>261</v>
      </c>
      <c r="K388" s="11" t="s">
        <v>1606</v>
      </c>
      <c r="L388" s="11">
        <v>2</v>
      </c>
    </row>
    <row r="389" spans="1:12">
      <c r="A389" s="11" t="s">
        <v>640</v>
      </c>
      <c r="D389" s="11" t="s">
        <v>260</v>
      </c>
      <c r="E389" s="18" t="s">
        <v>890</v>
      </c>
      <c r="F389" s="10">
        <v>42036</v>
      </c>
      <c r="G389" s="10">
        <v>44228</v>
      </c>
      <c r="H389" s="11">
        <v>7</v>
      </c>
      <c r="I389" s="11" t="s">
        <v>267</v>
      </c>
      <c r="J389" s="11" t="s">
        <v>261</v>
      </c>
      <c r="K389" s="11" t="s">
        <v>1606</v>
      </c>
      <c r="L389" s="11">
        <v>2</v>
      </c>
    </row>
    <row r="390" spans="1:12">
      <c r="A390" s="11" t="s">
        <v>641</v>
      </c>
      <c r="D390" s="11" t="s">
        <v>260</v>
      </c>
      <c r="E390" s="18" t="s">
        <v>891</v>
      </c>
      <c r="F390" s="10">
        <v>42036</v>
      </c>
      <c r="G390" s="10">
        <v>44228</v>
      </c>
      <c r="H390" s="11">
        <v>7</v>
      </c>
      <c r="I390" s="19" t="s">
        <v>259</v>
      </c>
      <c r="J390" s="11" t="s">
        <v>261</v>
      </c>
      <c r="K390" s="11" t="s">
        <v>1606</v>
      </c>
      <c r="L390" s="11">
        <v>2</v>
      </c>
    </row>
    <row r="391" spans="1:12">
      <c r="A391" s="11" t="s">
        <v>642</v>
      </c>
      <c r="D391" s="11" t="s">
        <v>260</v>
      </c>
      <c r="E391" s="18" t="s">
        <v>892</v>
      </c>
      <c r="F391" s="10">
        <v>42036</v>
      </c>
      <c r="G391" s="10">
        <v>44228</v>
      </c>
      <c r="H391" s="11">
        <v>7</v>
      </c>
      <c r="I391" s="19" t="s">
        <v>259</v>
      </c>
      <c r="J391" s="11" t="s">
        <v>261</v>
      </c>
      <c r="K391" s="11" t="s">
        <v>1606</v>
      </c>
      <c r="L391" s="11">
        <v>2</v>
      </c>
    </row>
    <row r="392" spans="1:12">
      <c r="A392" s="11" t="s">
        <v>643</v>
      </c>
      <c r="D392" s="11" t="s">
        <v>260</v>
      </c>
      <c r="E392" s="18" t="s">
        <v>893</v>
      </c>
      <c r="F392" s="10">
        <v>42036</v>
      </c>
      <c r="G392" s="10">
        <v>44228</v>
      </c>
      <c r="H392" s="11">
        <v>7</v>
      </c>
      <c r="I392" s="19" t="s">
        <v>259</v>
      </c>
      <c r="J392" s="11" t="s">
        <v>261</v>
      </c>
      <c r="K392" s="11" t="s">
        <v>1606</v>
      </c>
      <c r="L392" s="11">
        <v>2</v>
      </c>
    </row>
    <row r="393" spans="1:12">
      <c r="A393" s="11" t="s">
        <v>644</v>
      </c>
      <c r="D393" s="11" t="s">
        <v>260</v>
      </c>
      <c r="E393" s="18" t="s">
        <v>894</v>
      </c>
      <c r="F393" s="10">
        <v>42036</v>
      </c>
      <c r="G393" s="10">
        <v>44228</v>
      </c>
      <c r="H393" s="11">
        <v>7</v>
      </c>
      <c r="I393" s="19" t="s">
        <v>259</v>
      </c>
      <c r="J393" s="11" t="s">
        <v>261</v>
      </c>
      <c r="K393" s="11" t="s">
        <v>1606</v>
      </c>
      <c r="L393" s="11">
        <v>2</v>
      </c>
    </row>
    <row r="394" spans="1:12">
      <c r="A394" s="11" t="s">
        <v>645</v>
      </c>
      <c r="D394" s="11" t="s">
        <v>260</v>
      </c>
      <c r="E394" s="18" t="s">
        <v>895</v>
      </c>
      <c r="F394" s="10">
        <v>42036</v>
      </c>
      <c r="G394" s="10">
        <v>44228</v>
      </c>
      <c r="H394" s="11">
        <v>7</v>
      </c>
      <c r="I394" s="19" t="s">
        <v>259</v>
      </c>
      <c r="J394" s="11" t="s">
        <v>261</v>
      </c>
      <c r="K394" s="11" t="s">
        <v>1606</v>
      </c>
      <c r="L394" s="11">
        <v>2</v>
      </c>
    </row>
    <row r="395" spans="1:12">
      <c r="A395" s="11" t="s">
        <v>646</v>
      </c>
      <c r="D395" s="11" t="s">
        <v>260</v>
      </c>
      <c r="E395" s="18" t="s">
        <v>896</v>
      </c>
      <c r="F395" s="10">
        <v>42036</v>
      </c>
      <c r="G395" s="10">
        <v>44228</v>
      </c>
      <c r="H395" s="11">
        <v>7</v>
      </c>
      <c r="I395" s="11" t="s">
        <v>267</v>
      </c>
      <c r="J395" s="11" t="s">
        <v>261</v>
      </c>
      <c r="K395" s="11" t="s">
        <v>1606</v>
      </c>
      <c r="L395" s="11">
        <v>2</v>
      </c>
    </row>
    <row r="396" spans="1:12">
      <c r="A396" s="11" t="s">
        <v>647</v>
      </c>
      <c r="D396" s="11" t="s">
        <v>260</v>
      </c>
      <c r="E396" s="18" t="s">
        <v>897</v>
      </c>
      <c r="F396" s="10">
        <v>42036</v>
      </c>
      <c r="G396" s="10">
        <v>44228</v>
      </c>
      <c r="H396" s="11">
        <v>7</v>
      </c>
      <c r="I396" s="19" t="s">
        <v>259</v>
      </c>
      <c r="J396" s="11" t="s">
        <v>261</v>
      </c>
      <c r="K396" s="11" t="s">
        <v>1606</v>
      </c>
      <c r="L396" s="11">
        <v>2</v>
      </c>
    </row>
    <row r="397" spans="1:12">
      <c r="A397" s="11" t="s">
        <v>648</v>
      </c>
      <c r="D397" s="11" t="s">
        <v>260</v>
      </c>
      <c r="E397" s="18" t="s">
        <v>898</v>
      </c>
      <c r="F397" s="10">
        <v>42036</v>
      </c>
      <c r="G397" s="10">
        <v>44228</v>
      </c>
      <c r="H397" s="11">
        <v>7</v>
      </c>
      <c r="I397" s="19" t="s">
        <v>259</v>
      </c>
      <c r="J397" s="11" t="s">
        <v>261</v>
      </c>
      <c r="K397" s="11" t="s">
        <v>1606</v>
      </c>
      <c r="L397" s="11">
        <v>2</v>
      </c>
    </row>
    <row r="398" spans="1:12">
      <c r="A398" s="11" t="s">
        <v>649</v>
      </c>
      <c r="D398" s="11" t="s">
        <v>260</v>
      </c>
      <c r="E398" s="18" t="s">
        <v>899</v>
      </c>
      <c r="F398" s="10">
        <v>42036</v>
      </c>
      <c r="G398" s="10">
        <v>44228</v>
      </c>
      <c r="H398" s="11">
        <v>7</v>
      </c>
      <c r="I398" s="19" t="s">
        <v>259</v>
      </c>
      <c r="J398" s="11" t="s">
        <v>261</v>
      </c>
      <c r="K398" s="11" t="s">
        <v>1606</v>
      </c>
      <c r="L398" s="11">
        <v>2</v>
      </c>
    </row>
    <row r="399" spans="1:12">
      <c r="A399" s="11" t="s">
        <v>650</v>
      </c>
      <c r="D399" s="11" t="s">
        <v>260</v>
      </c>
      <c r="E399" s="18" t="s">
        <v>900</v>
      </c>
      <c r="F399" s="10">
        <v>42036</v>
      </c>
      <c r="G399" s="10">
        <v>44228</v>
      </c>
      <c r="H399" s="11">
        <v>7</v>
      </c>
      <c r="I399" s="19" t="s">
        <v>259</v>
      </c>
      <c r="J399" s="11" t="s">
        <v>261</v>
      </c>
      <c r="K399" s="11" t="s">
        <v>1606</v>
      </c>
      <c r="L399" s="11">
        <v>2</v>
      </c>
    </row>
    <row r="400" spans="1:12">
      <c r="A400" s="11" t="s">
        <v>651</v>
      </c>
      <c r="D400" s="11" t="s">
        <v>260</v>
      </c>
      <c r="E400" s="18" t="s">
        <v>901</v>
      </c>
      <c r="F400" s="10">
        <v>42036</v>
      </c>
      <c r="G400" s="10">
        <v>44228</v>
      </c>
      <c r="H400" s="11">
        <v>7</v>
      </c>
      <c r="I400" s="19" t="s">
        <v>259</v>
      </c>
      <c r="J400" s="11" t="s">
        <v>261</v>
      </c>
      <c r="K400" s="11" t="s">
        <v>1606</v>
      </c>
      <c r="L400" s="11">
        <v>2</v>
      </c>
    </row>
    <row r="401" spans="1:12">
      <c r="A401" s="11" t="s">
        <v>652</v>
      </c>
      <c r="D401" s="11" t="s">
        <v>260</v>
      </c>
      <c r="E401" s="18" t="s">
        <v>902</v>
      </c>
      <c r="F401" s="10">
        <v>42036</v>
      </c>
      <c r="G401" s="10">
        <v>44228</v>
      </c>
      <c r="H401" s="11">
        <v>7</v>
      </c>
      <c r="I401" s="11" t="s">
        <v>267</v>
      </c>
      <c r="J401" s="11" t="s">
        <v>261</v>
      </c>
      <c r="K401" s="11" t="s">
        <v>1606</v>
      </c>
      <c r="L401" s="11">
        <v>2</v>
      </c>
    </row>
    <row r="402" spans="1:12">
      <c r="A402" s="11" t="s">
        <v>653</v>
      </c>
      <c r="D402" s="11" t="s">
        <v>260</v>
      </c>
      <c r="E402" s="18" t="s">
        <v>903</v>
      </c>
      <c r="F402" s="10">
        <v>42036</v>
      </c>
      <c r="G402" s="10">
        <v>44228</v>
      </c>
      <c r="H402" s="11">
        <v>7</v>
      </c>
      <c r="I402" s="19" t="s">
        <v>259</v>
      </c>
      <c r="J402" s="11" t="s">
        <v>261</v>
      </c>
      <c r="K402" s="11" t="s">
        <v>1606</v>
      </c>
      <c r="L402" s="11">
        <v>2</v>
      </c>
    </row>
    <row r="403" spans="1:12">
      <c r="A403" s="11" t="s">
        <v>654</v>
      </c>
      <c r="D403" s="11" t="s">
        <v>260</v>
      </c>
      <c r="E403" s="18" t="s">
        <v>904</v>
      </c>
      <c r="F403" s="10">
        <v>42036</v>
      </c>
      <c r="G403" s="10">
        <v>44228</v>
      </c>
      <c r="H403" s="11">
        <v>7</v>
      </c>
      <c r="I403" s="19" t="s">
        <v>259</v>
      </c>
      <c r="J403" s="11" t="s">
        <v>261</v>
      </c>
      <c r="K403" s="11" t="s">
        <v>1606</v>
      </c>
      <c r="L403" s="11">
        <v>2</v>
      </c>
    </row>
    <row r="404" spans="1:12">
      <c r="A404" s="11" t="s">
        <v>655</v>
      </c>
      <c r="D404" s="11" t="s">
        <v>260</v>
      </c>
      <c r="E404" s="18" t="s">
        <v>905</v>
      </c>
      <c r="F404" s="10">
        <v>42036</v>
      </c>
      <c r="G404" s="10">
        <v>44228</v>
      </c>
      <c r="H404" s="11">
        <v>7</v>
      </c>
      <c r="I404" s="19" t="s">
        <v>259</v>
      </c>
      <c r="J404" s="11" t="s">
        <v>261</v>
      </c>
      <c r="K404" s="11" t="s">
        <v>1606</v>
      </c>
      <c r="L404" s="11">
        <v>2</v>
      </c>
    </row>
    <row r="405" spans="1:12">
      <c r="A405" s="11" t="s">
        <v>656</v>
      </c>
      <c r="D405" s="11" t="s">
        <v>260</v>
      </c>
      <c r="E405" s="18" t="s">
        <v>906</v>
      </c>
      <c r="F405" s="10">
        <v>42036</v>
      </c>
      <c r="G405" s="10">
        <v>44228</v>
      </c>
      <c r="H405" s="11">
        <v>7</v>
      </c>
      <c r="I405" s="19" t="s">
        <v>259</v>
      </c>
      <c r="J405" s="11" t="s">
        <v>261</v>
      </c>
      <c r="K405" s="11" t="s">
        <v>1606</v>
      </c>
      <c r="L405" s="11">
        <v>2</v>
      </c>
    </row>
    <row r="406" spans="1:12">
      <c r="A406" s="11" t="s">
        <v>657</v>
      </c>
      <c r="D406" s="11" t="s">
        <v>260</v>
      </c>
      <c r="E406" s="18" t="s">
        <v>907</v>
      </c>
      <c r="F406" s="10">
        <v>42036</v>
      </c>
      <c r="G406" s="10">
        <v>44228</v>
      </c>
      <c r="H406" s="11">
        <v>7</v>
      </c>
      <c r="I406" s="19" t="s">
        <v>259</v>
      </c>
      <c r="J406" s="11" t="s">
        <v>261</v>
      </c>
      <c r="K406" s="11" t="s">
        <v>1606</v>
      </c>
      <c r="L406" s="11">
        <v>2</v>
      </c>
    </row>
    <row r="407" spans="1:12">
      <c r="A407" s="11" t="s">
        <v>658</v>
      </c>
      <c r="D407" s="11" t="s">
        <v>260</v>
      </c>
      <c r="E407" s="18" t="s">
        <v>908</v>
      </c>
      <c r="F407" s="10">
        <v>42036</v>
      </c>
      <c r="G407" s="10">
        <v>44228</v>
      </c>
      <c r="H407" s="11">
        <v>7</v>
      </c>
      <c r="I407" s="11" t="s">
        <v>267</v>
      </c>
      <c r="J407" s="11" t="s">
        <v>261</v>
      </c>
      <c r="K407" s="11" t="s">
        <v>1606</v>
      </c>
      <c r="L407" s="11">
        <v>2</v>
      </c>
    </row>
    <row r="408" spans="1:12">
      <c r="A408" s="11" t="s">
        <v>659</v>
      </c>
      <c r="D408" s="11" t="s">
        <v>260</v>
      </c>
      <c r="E408" s="18" t="s">
        <v>909</v>
      </c>
      <c r="F408" s="10">
        <v>42036</v>
      </c>
      <c r="G408" s="10">
        <v>44228</v>
      </c>
      <c r="H408" s="11">
        <v>7</v>
      </c>
      <c r="I408" s="19" t="s">
        <v>259</v>
      </c>
      <c r="J408" s="11" t="s">
        <v>261</v>
      </c>
      <c r="K408" s="11" t="s">
        <v>1606</v>
      </c>
      <c r="L408" s="11">
        <v>2</v>
      </c>
    </row>
    <row r="409" spans="1:12">
      <c r="A409" s="11" t="s">
        <v>660</v>
      </c>
      <c r="D409" s="11" t="s">
        <v>260</v>
      </c>
      <c r="E409" s="18" t="s">
        <v>910</v>
      </c>
      <c r="F409" s="10">
        <v>42036</v>
      </c>
      <c r="G409" s="10">
        <v>44228</v>
      </c>
      <c r="H409" s="11">
        <v>7</v>
      </c>
      <c r="I409" s="19" t="s">
        <v>259</v>
      </c>
      <c r="J409" s="11" t="s">
        <v>261</v>
      </c>
      <c r="K409" s="11" t="s">
        <v>1606</v>
      </c>
      <c r="L409" s="11">
        <v>2</v>
      </c>
    </row>
    <row r="410" spans="1:12">
      <c r="A410" s="11" t="s">
        <v>661</v>
      </c>
      <c r="D410" s="11" t="s">
        <v>260</v>
      </c>
      <c r="E410" s="18" t="s">
        <v>911</v>
      </c>
      <c r="F410" s="10">
        <v>42036</v>
      </c>
      <c r="G410" s="10">
        <v>44228</v>
      </c>
      <c r="H410" s="11">
        <v>7</v>
      </c>
      <c r="I410" s="19" t="s">
        <v>259</v>
      </c>
      <c r="J410" s="11" t="s">
        <v>261</v>
      </c>
      <c r="K410" s="11" t="s">
        <v>1606</v>
      </c>
      <c r="L410" s="11">
        <v>2</v>
      </c>
    </row>
    <row r="411" spans="1:12">
      <c r="A411" s="11" t="s">
        <v>662</v>
      </c>
      <c r="D411" s="11" t="s">
        <v>260</v>
      </c>
      <c r="E411" s="18" t="s">
        <v>912</v>
      </c>
      <c r="F411" s="10">
        <v>42036</v>
      </c>
      <c r="G411" s="10">
        <v>44228</v>
      </c>
      <c r="H411" s="11">
        <v>7</v>
      </c>
      <c r="I411" s="19" t="s">
        <v>259</v>
      </c>
      <c r="J411" s="11" t="s">
        <v>261</v>
      </c>
      <c r="K411" s="11" t="s">
        <v>1606</v>
      </c>
      <c r="L411" s="11">
        <v>2</v>
      </c>
    </row>
    <row r="412" spans="1:12">
      <c r="A412" s="11" t="s">
        <v>663</v>
      </c>
      <c r="D412" s="11" t="s">
        <v>260</v>
      </c>
      <c r="E412" s="18" t="s">
        <v>913</v>
      </c>
      <c r="F412" s="10">
        <v>42036</v>
      </c>
      <c r="G412" s="10">
        <v>44228</v>
      </c>
      <c r="H412" s="11">
        <v>7</v>
      </c>
      <c r="I412" s="19" t="s">
        <v>259</v>
      </c>
      <c r="J412" s="11" t="s">
        <v>261</v>
      </c>
      <c r="K412" s="11" t="s">
        <v>1606</v>
      </c>
      <c r="L412" s="11">
        <v>2</v>
      </c>
    </row>
    <row r="413" spans="1:12">
      <c r="A413" s="11" t="s">
        <v>664</v>
      </c>
      <c r="D413" s="11" t="s">
        <v>260</v>
      </c>
      <c r="E413" s="18" t="s">
        <v>914</v>
      </c>
      <c r="F413" s="10">
        <v>42036</v>
      </c>
      <c r="G413" s="10">
        <v>44228</v>
      </c>
      <c r="H413" s="11">
        <v>7</v>
      </c>
      <c r="I413" s="11" t="s">
        <v>267</v>
      </c>
      <c r="J413" s="11" t="s">
        <v>261</v>
      </c>
      <c r="K413" s="11" t="s">
        <v>1606</v>
      </c>
      <c r="L413" s="11">
        <v>2</v>
      </c>
    </row>
    <row r="414" spans="1:12">
      <c r="A414" s="11" t="s">
        <v>665</v>
      </c>
      <c r="D414" s="11" t="s">
        <v>260</v>
      </c>
      <c r="E414" s="18" t="s">
        <v>915</v>
      </c>
      <c r="F414" s="10">
        <v>42036</v>
      </c>
      <c r="G414" s="10">
        <v>44228</v>
      </c>
      <c r="H414" s="11">
        <v>7</v>
      </c>
      <c r="I414" s="19" t="s">
        <v>259</v>
      </c>
      <c r="J414" s="11" t="s">
        <v>261</v>
      </c>
      <c r="K414" s="11" t="s">
        <v>1606</v>
      </c>
      <c r="L414" s="11">
        <v>2</v>
      </c>
    </row>
    <row r="415" spans="1:12">
      <c r="A415" s="11" t="s">
        <v>666</v>
      </c>
      <c r="D415" s="11" t="s">
        <v>260</v>
      </c>
      <c r="E415" s="18" t="s">
        <v>916</v>
      </c>
      <c r="F415" s="10">
        <v>42036</v>
      </c>
      <c r="G415" s="10">
        <v>44228</v>
      </c>
      <c r="H415" s="11">
        <v>7</v>
      </c>
      <c r="I415" s="19" t="s">
        <v>259</v>
      </c>
      <c r="J415" s="11" t="s">
        <v>261</v>
      </c>
      <c r="K415" s="11" t="s">
        <v>1606</v>
      </c>
      <c r="L415" s="11">
        <v>2</v>
      </c>
    </row>
    <row r="416" spans="1:12">
      <c r="A416" s="11" t="s">
        <v>667</v>
      </c>
      <c r="D416" s="11" t="s">
        <v>260</v>
      </c>
      <c r="E416" s="18" t="s">
        <v>917</v>
      </c>
      <c r="F416" s="10">
        <v>42036</v>
      </c>
      <c r="G416" s="10">
        <v>44228</v>
      </c>
      <c r="H416" s="11">
        <v>7</v>
      </c>
      <c r="I416" s="19" t="s">
        <v>259</v>
      </c>
      <c r="J416" s="11" t="s">
        <v>261</v>
      </c>
      <c r="K416" s="11" t="s">
        <v>1606</v>
      </c>
      <c r="L416" s="11">
        <v>2</v>
      </c>
    </row>
    <row r="417" spans="1:12">
      <c r="A417" s="11" t="s">
        <v>668</v>
      </c>
      <c r="D417" s="11" t="s">
        <v>260</v>
      </c>
      <c r="E417" s="18" t="s">
        <v>918</v>
      </c>
      <c r="F417" s="10">
        <v>42036</v>
      </c>
      <c r="G417" s="10">
        <v>44228</v>
      </c>
      <c r="H417" s="11">
        <v>7</v>
      </c>
      <c r="I417" s="19" t="s">
        <v>259</v>
      </c>
      <c r="J417" s="11" t="s">
        <v>261</v>
      </c>
      <c r="K417" s="11" t="s">
        <v>1606</v>
      </c>
      <c r="L417" s="11">
        <v>2</v>
      </c>
    </row>
    <row r="418" spans="1:12">
      <c r="A418" s="11" t="s">
        <v>669</v>
      </c>
      <c r="D418" s="11" t="s">
        <v>260</v>
      </c>
      <c r="E418" s="18" t="s">
        <v>919</v>
      </c>
      <c r="F418" s="10">
        <v>42036</v>
      </c>
      <c r="G418" s="10">
        <v>44228</v>
      </c>
      <c r="H418" s="11">
        <v>7</v>
      </c>
      <c r="I418" s="19" t="s">
        <v>259</v>
      </c>
      <c r="J418" s="11" t="s">
        <v>261</v>
      </c>
      <c r="K418" s="11" t="s">
        <v>1606</v>
      </c>
      <c r="L418" s="11">
        <v>2</v>
      </c>
    </row>
    <row r="419" spans="1:12">
      <c r="A419" s="11" t="s">
        <v>670</v>
      </c>
      <c r="D419" s="11" t="s">
        <v>260</v>
      </c>
      <c r="E419" s="18" t="s">
        <v>920</v>
      </c>
      <c r="F419" s="10">
        <v>42036</v>
      </c>
      <c r="G419" s="10">
        <v>44228</v>
      </c>
      <c r="H419" s="11">
        <v>7</v>
      </c>
      <c r="I419" s="11" t="s">
        <v>267</v>
      </c>
      <c r="J419" s="11" t="s">
        <v>261</v>
      </c>
      <c r="K419" s="11" t="s">
        <v>1606</v>
      </c>
      <c r="L419" s="11">
        <v>2</v>
      </c>
    </row>
    <row r="420" spans="1:12">
      <c r="A420" s="11" t="s">
        <v>671</v>
      </c>
      <c r="D420" s="11" t="s">
        <v>260</v>
      </c>
      <c r="E420" s="18" t="s">
        <v>921</v>
      </c>
      <c r="F420" s="10">
        <v>42036</v>
      </c>
      <c r="G420" s="10">
        <v>44228</v>
      </c>
      <c r="H420" s="11">
        <v>7</v>
      </c>
      <c r="I420" s="19" t="s">
        <v>259</v>
      </c>
      <c r="J420" s="11" t="s">
        <v>261</v>
      </c>
      <c r="K420" s="11" t="s">
        <v>1606</v>
      </c>
      <c r="L420" s="11">
        <v>2</v>
      </c>
    </row>
    <row r="421" spans="1:12">
      <c r="A421" s="11" t="s">
        <v>672</v>
      </c>
      <c r="D421" s="11" t="s">
        <v>260</v>
      </c>
      <c r="E421" s="18" t="s">
        <v>922</v>
      </c>
      <c r="F421" s="10">
        <v>42036</v>
      </c>
      <c r="G421" s="10">
        <v>44228</v>
      </c>
      <c r="H421" s="11">
        <v>7</v>
      </c>
      <c r="I421" s="19" t="s">
        <v>259</v>
      </c>
      <c r="J421" s="11" t="s">
        <v>261</v>
      </c>
      <c r="K421" s="11" t="s">
        <v>1606</v>
      </c>
      <c r="L421" s="11">
        <v>2</v>
      </c>
    </row>
    <row r="422" spans="1:12">
      <c r="A422" s="11" t="s">
        <v>673</v>
      </c>
      <c r="D422" s="11" t="s">
        <v>260</v>
      </c>
      <c r="E422" s="18" t="s">
        <v>923</v>
      </c>
      <c r="F422" s="10">
        <v>42036</v>
      </c>
      <c r="G422" s="10">
        <v>44228</v>
      </c>
      <c r="H422" s="11">
        <v>7</v>
      </c>
      <c r="I422" s="19" t="s">
        <v>259</v>
      </c>
      <c r="J422" s="11" t="s">
        <v>261</v>
      </c>
      <c r="K422" s="11" t="s">
        <v>1606</v>
      </c>
      <c r="L422" s="11">
        <v>2</v>
      </c>
    </row>
    <row r="423" spans="1:12">
      <c r="A423" s="11" t="s">
        <v>674</v>
      </c>
      <c r="D423" s="11" t="s">
        <v>260</v>
      </c>
      <c r="E423" s="18" t="s">
        <v>924</v>
      </c>
      <c r="F423" s="10">
        <v>42036</v>
      </c>
      <c r="G423" s="10">
        <v>44228</v>
      </c>
      <c r="H423" s="11">
        <v>7</v>
      </c>
      <c r="I423" s="19" t="s">
        <v>259</v>
      </c>
      <c r="J423" s="11" t="s">
        <v>261</v>
      </c>
      <c r="K423" s="11" t="s">
        <v>1606</v>
      </c>
      <c r="L423" s="11">
        <v>2</v>
      </c>
    </row>
    <row r="424" spans="1:12">
      <c r="A424" s="11" t="s">
        <v>675</v>
      </c>
      <c r="D424" s="11" t="s">
        <v>260</v>
      </c>
      <c r="E424" s="18" t="s">
        <v>925</v>
      </c>
      <c r="F424" s="10">
        <v>42036</v>
      </c>
      <c r="G424" s="10">
        <v>44228</v>
      </c>
      <c r="H424" s="11">
        <v>7</v>
      </c>
      <c r="I424" s="19" t="s">
        <v>259</v>
      </c>
      <c r="J424" s="11" t="s">
        <v>261</v>
      </c>
      <c r="K424" s="11" t="s">
        <v>1606</v>
      </c>
      <c r="L424" s="11">
        <v>2</v>
      </c>
    </row>
    <row r="425" spans="1:12">
      <c r="A425" s="11" t="s">
        <v>676</v>
      </c>
      <c r="D425" s="11" t="s">
        <v>260</v>
      </c>
      <c r="E425" s="18" t="s">
        <v>926</v>
      </c>
      <c r="F425" s="10">
        <v>42036</v>
      </c>
      <c r="G425" s="10">
        <v>44228</v>
      </c>
      <c r="H425" s="11">
        <v>7</v>
      </c>
      <c r="I425" s="11" t="s">
        <v>267</v>
      </c>
      <c r="J425" s="11" t="s">
        <v>261</v>
      </c>
      <c r="K425" s="11" t="s">
        <v>1606</v>
      </c>
      <c r="L425" s="11">
        <v>2</v>
      </c>
    </row>
    <row r="426" spans="1:12">
      <c r="A426" s="11" t="s">
        <v>677</v>
      </c>
      <c r="D426" s="11" t="s">
        <v>260</v>
      </c>
      <c r="E426" s="18" t="s">
        <v>927</v>
      </c>
      <c r="F426" s="10">
        <v>42036</v>
      </c>
      <c r="G426" s="10">
        <v>44228</v>
      </c>
      <c r="H426" s="11">
        <v>7</v>
      </c>
      <c r="I426" s="19" t="s">
        <v>259</v>
      </c>
      <c r="J426" s="11" t="s">
        <v>261</v>
      </c>
      <c r="K426" s="11" t="s">
        <v>1606</v>
      </c>
      <c r="L426" s="11">
        <v>2</v>
      </c>
    </row>
    <row r="427" spans="1:12">
      <c r="A427" s="11" t="s">
        <v>678</v>
      </c>
      <c r="D427" s="11" t="s">
        <v>260</v>
      </c>
      <c r="E427" s="18" t="s">
        <v>928</v>
      </c>
      <c r="F427" s="10">
        <v>42036</v>
      </c>
      <c r="G427" s="10">
        <v>44228</v>
      </c>
      <c r="H427" s="11">
        <v>7</v>
      </c>
      <c r="I427" s="19" t="s">
        <v>259</v>
      </c>
      <c r="J427" s="11" t="s">
        <v>261</v>
      </c>
      <c r="K427" s="11" t="s">
        <v>1606</v>
      </c>
      <c r="L427" s="11">
        <v>2</v>
      </c>
    </row>
    <row r="428" spans="1:12">
      <c r="A428" s="11" t="s">
        <v>679</v>
      </c>
      <c r="D428" s="11" t="s">
        <v>260</v>
      </c>
      <c r="E428" s="18" t="s">
        <v>929</v>
      </c>
      <c r="F428" s="10">
        <v>42036</v>
      </c>
      <c r="G428" s="10">
        <v>44228</v>
      </c>
      <c r="H428" s="11">
        <v>7</v>
      </c>
      <c r="I428" s="19" t="s">
        <v>259</v>
      </c>
      <c r="J428" s="11" t="s">
        <v>261</v>
      </c>
      <c r="K428" s="11" t="s">
        <v>1606</v>
      </c>
      <c r="L428" s="11">
        <v>2</v>
      </c>
    </row>
    <row r="429" spans="1:12">
      <c r="A429" s="11" t="s">
        <v>680</v>
      </c>
      <c r="D429" s="11" t="s">
        <v>260</v>
      </c>
      <c r="E429" s="18" t="s">
        <v>930</v>
      </c>
      <c r="F429" s="10">
        <v>42036</v>
      </c>
      <c r="G429" s="10">
        <v>44228</v>
      </c>
      <c r="H429" s="11">
        <v>7</v>
      </c>
      <c r="I429" s="19" t="s">
        <v>259</v>
      </c>
      <c r="J429" s="11" t="s">
        <v>261</v>
      </c>
      <c r="K429" s="11" t="s">
        <v>1606</v>
      </c>
      <c r="L429" s="11">
        <v>2</v>
      </c>
    </row>
    <row r="430" spans="1:12">
      <c r="A430" s="11" t="s">
        <v>681</v>
      </c>
      <c r="D430" s="11" t="s">
        <v>260</v>
      </c>
      <c r="E430" s="18" t="s">
        <v>931</v>
      </c>
      <c r="F430" s="10">
        <v>42036</v>
      </c>
      <c r="G430" s="10">
        <v>44228</v>
      </c>
      <c r="H430" s="11">
        <v>7</v>
      </c>
      <c r="I430" s="19" t="s">
        <v>259</v>
      </c>
      <c r="J430" s="11" t="s">
        <v>261</v>
      </c>
      <c r="K430" s="11" t="s">
        <v>1606</v>
      </c>
      <c r="L430" s="11">
        <v>2</v>
      </c>
    </row>
    <row r="431" spans="1:12">
      <c r="A431" s="11" t="s">
        <v>682</v>
      </c>
      <c r="D431" s="11" t="s">
        <v>260</v>
      </c>
      <c r="E431" s="18" t="s">
        <v>932</v>
      </c>
      <c r="F431" s="10">
        <v>42036</v>
      </c>
      <c r="G431" s="10">
        <v>44228</v>
      </c>
      <c r="H431" s="11">
        <v>7</v>
      </c>
      <c r="I431" s="11" t="s">
        <v>267</v>
      </c>
      <c r="J431" s="11" t="s">
        <v>261</v>
      </c>
      <c r="K431" s="11" t="s">
        <v>1606</v>
      </c>
      <c r="L431" s="11">
        <v>2</v>
      </c>
    </row>
    <row r="432" spans="1:12">
      <c r="A432" s="11" t="s">
        <v>683</v>
      </c>
      <c r="D432" s="11" t="s">
        <v>260</v>
      </c>
      <c r="E432" s="18" t="s">
        <v>933</v>
      </c>
      <c r="F432" s="10">
        <v>42036</v>
      </c>
      <c r="G432" s="10">
        <v>44228</v>
      </c>
      <c r="H432" s="11">
        <v>7</v>
      </c>
      <c r="I432" s="19" t="s">
        <v>259</v>
      </c>
      <c r="J432" s="11" t="s">
        <v>261</v>
      </c>
      <c r="K432" s="11" t="s">
        <v>1606</v>
      </c>
      <c r="L432" s="11">
        <v>2</v>
      </c>
    </row>
    <row r="433" spans="1:12">
      <c r="A433" s="11" t="s">
        <v>684</v>
      </c>
      <c r="D433" s="11" t="s">
        <v>260</v>
      </c>
      <c r="E433" s="18" t="s">
        <v>934</v>
      </c>
      <c r="F433" s="10">
        <v>42036</v>
      </c>
      <c r="G433" s="10">
        <v>44228</v>
      </c>
      <c r="H433" s="11">
        <v>7</v>
      </c>
      <c r="I433" s="19" t="s">
        <v>259</v>
      </c>
      <c r="J433" s="11" t="s">
        <v>261</v>
      </c>
      <c r="K433" s="11" t="s">
        <v>1606</v>
      </c>
      <c r="L433" s="11">
        <v>2</v>
      </c>
    </row>
    <row r="434" spans="1:12">
      <c r="A434" s="11" t="s">
        <v>685</v>
      </c>
      <c r="D434" s="11" t="s">
        <v>260</v>
      </c>
      <c r="E434" s="18" t="s">
        <v>935</v>
      </c>
      <c r="F434" s="10">
        <v>42036</v>
      </c>
      <c r="G434" s="10">
        <v>44228</v>
      </c>
      <c r="H434" s="11">
        <v>7</v>
      </c>
      <c r="I434" s="19" t="s">
        <v>259</v>
      </c>
      <c r="J434" s="11" t="s">
        <v>261</v>
      </c>
      <c r="K434" s="11" t="s">
        <v>1606</v>
      </c>
      <c r="L434" s="11">
        <v>2</v>
      </c>
    </row>
    <row r="435" spans="1:12">
      <c r="A435" s="11" t="s">
        <v>686</v>
      </c>
      <c r="D435" s="11" t="s">
        <v>260</v>
      </c>
      <c r="E435" s="18" t="s">
        <v>936</v>
      </c>
      <c r="F435" s="10">
        <v>42036</v>
      </c>
      <c r="G435" s="10">
        <v>44228</v>
      </c>
      <c r="H435" s="11">
        <v>7</v>
      </c>
      <c r="I435" s="19" t="s">
        <v>259</v>
      </c>
      <c r="J435" s="11" t="s">
        <v>261</v>
      </c>
      <c r="K435" s="11" t="s">
        <v>1606</v>
      </c>
      <c r="L435" s="11">
        <v>2</v>
      </c>
    </row>
    <row r="436" spans="1:12">
      <c r="A436" s="11" t="s">
        <v>687</v>
      </c>
      <c r="D436" s="11" t="s">
        <v>260</v>
      </c>
      <c r="E436" s="18" t="s">
        <v>937</v>
      </c>
      <c r="F436" s="10">
        <v>42036</v>
      </c>
      <c r="G436" s="10">
        <v>44228</v>
      </c>
      <c r="H436" s="11">
        <v>7</v>
      </c>
      <c r="I436" s="19" t="s">
        <v>259</v>
      </c>
      <c r="J436" s="11" t="s">
        <v>261</v>
      </c>
      <c r="K436" s="11" t="s">
        <v>1606</v>
      </c>
      <c r="L436" s="11">
        <v>2</v>
      </c>
    </row>
    <row r="437" spans="1:12">
      <c r="A437" s="11" t="s">
        <v>688</v>
      </c>
      <c r="D437" s="11" t="s">
        <v>260</v>
      </c>
      <c r="E437" s="18" t="s">
        <v>938</v>
      </c>
      <c r="F437" s="10">
        <v>42036</v>
      </c>
      <c r="G437" s="10">
        <v>44228</v>
      </c>
      <c r="H437" s="11">
        <v>7</v>
      </c>
      <c r="I437" s="11" t="s">
        <v>267</v>
      </c>
      <c r="J437" s="11" t="s">
        <v>261</v>
      </c>
      <c r="K437" s="11" t="s">
        <v>1606</v>
      </c>
      <c r="L437" s="11">
        <v>2</v>
      </c>
    </row>
    <row r="438" spans="1:12">
      <c r="A438" s="11" t="s">
        <v>689</v>
      </c>
      <c r="D438" s="11" t="s">
        <v>260</v>
      </c>
      <c r="E438" s="18" t="s">
        <v>939</v>
      </c>
      <c r="F438" s="10">
        <v>42036</v>
      </c>
      <c r="G438" s="10">
        <v>44228</v>
      </c>
      <c r="H438" s="11">
        <v>7</v>
      </c>
      <c r="I438" s="19" t="s">
        <v>259</v>
      </c>
      <c r="J438" s="11" t="s">
        <v>261</v>
      </c>
      <c r="K438" s="11" t="s">
        <v>1606</v>
      </c>
      <c r="L438" s="11">
        <v>2</v>
      </c>
    </row>
    <row r="439" spans="1:12">
      <c r="A439" s="11" t="s">
        <v>690</v>
      </c>
      <c r="D439" s="11" t="s">
        <v>260</v>
      </c>
      <c r="E439" s="18" t="s">
        <v>940</v>
      </c>
      <c r="F439" s="10">
        <v>42036</v>
      </c>
      <c r="G439" s="10">
        <v>44228</v>
      </c>
      <c r="H439" s="11">
        <v>7</v>
      </c>
      <c r="I439" s="19" t="s">
        <v>259</v>
      </c>
      <c r="J439" s="11" t="s">
        <v>261</v>
      </c>
      <c r="K439" s="11" t="s">
        <v>1606</v>
      </c>
      <c r="L439" s="11">
        <v>2</v>
      </c>
    </row>
    <row r="440" spans="1:12">
      <c r="A440" s="11" t="s">
        <v>691</v>
      </c>
      <c r="D440" s="11" t="s">
        <v>260</v>
      </c>
      <c r="E440" s="18" t="s">
        <v>941</v>
      </c>
      <c r="F440" s="10">
        <v>42036</v>
      </c>
      <c r="G440" s="10">
        <v>44228</v>
      </c>
      <c r="H440" s="11">
        <v>7</v>
      </c>
      <c r="I440" s="19" t="s">
        <v>259</v>
      </c>
      <c r="J440" s="11" t="s">
        <v>261</v>
      </c>
      <c r="K440" s="11" t="s">
        <v>1606</v>
      </c>
      <c r="L440" s="11">
        <v>2</v>
      </c>
    </row>
    <row r="441" spans="1:12">
      <c r="A441" s="11" t="s">
        <v>692</v>
      </c>
      <c r="D441" s="11" t="s">
        <v>260</v>
      </c>
      <c r="E441" s="18" t="s">
        <v>942</v>
      </c>
      <c r="F441" s="10">
        <v>42036</v>
      </c>
      <c r="G441" s="10">
        <v>44228</v>
      </c>
      <c r="H441" s="11">
        <v>7</v>
      </c>
      <c r="I441" s="19" t="s">
        <v>259</v>
      </c>
      <c r="J441" s="11" t="s">
        <v>261</v>
      </c>
      <c r="K441" s="11" t="s">
        <v>1606</v>
      </c>
      <c r="L441" s="11">
        <v>2</v>
      </c>
    </row>
    <row r="442" spans="1:12">
      <c r="A442" s="11" t="s">
        <v>693</v>
      </c>
      <c r="D442" s="11" t="s">
        <v>260</v>
      </c>
      <c r="E442" s="18" t="s">
        <v>943</v>
      </c>
      <c r="F442" s="10">
        <v>42036</v>
      </c>
      <c r="G442" s="10">
        <v>44228</v>
      </c>
      <c r="H442" s="11">
        <v>7</v>
      </c>
      <c r="I442" s="19" t="s">
        <v>259</v>
      </c>
      <c r="J442" s="11" t="s">
        <v>261</v>
      </c>
      <c r="K442" s="11" t="s">
        <v>1606</v>
      </c>
      <c r="L442" s="11">
        <v>2</v>
      </c>
    </row>
    <row r="443" spans="1:12">
      <c r="A443" s="11" t="s">
        <v>694</v>
      </c>
      <c r="D443" s="11" t="s">
        <v>260</v>
      </c>
      <c r="E443" s="18" t="s">
        <v>944</v>
      </c>
      <c r="F443" s="10">
        <v>42036</v>
      </c>
      <c r="G443" s="10">
        <v>44228</v>
      </c>
      <c r="H443" s="11">
        <v>7</v>
      </c>
      <c r="I443" s="11" t="s">
        <v>267</v>
      </c>
      <c r="J443" s="11" t="s">
        <v>261</v>
      </c>
      <c r="K443" s="11" t="s">
        <v>1606</v>
      </c>
      <c r="L443" s="11">
        <v>2</v>
      </c>
    </row>
    <row r="444" spans="1:12">
      <c r="A444" s="11" t="s">
        <v>695</v>
      </c>
      <c r="D444" s="11" t="s">
        <v>260</v>
      </c>
      <c r="E444" s="18" t="s">
        <v>945</v>
      </c>
      <c r="F444" s="10">
        <v>42036</v>
      </c>
      <c r="G444" s="10">
        <v>44228</v>
      </c>
      <c r="H444" s="11">
        <v>7</v>
      </c>
      <c r="I444" s="19" t="s">
        <v>259</v>
      </c>
      <c r="J444" s="11" t="s">
        <v>261</v>
      </c>
      <c r="K444" s="11" t="s">
        <v>1606</v>
      </c>
      <c r="L444" s="11">
        <v>2</v>
      </c>
    </row>
    <row r="445" spans="1:12">
      <c r="A445" s="11" t="s">
        <v>696</v>
      </c>
      <c r="D445" s="11" t="s">
        <v>260</v>
      </c>
      <c r="E445" s="18" t="s">
        <v>946</v>
      </c>
      <c r="F445" s="10">
        <v>42036</v>
      </c>
      <c r="G445" s="10">
        <v>44228</v>
      </c>
      <c r="H445" s="11">
        <v>7</v>
      </c>
      <c r="I445" s="19" t="s">
        <v>259</v>
      </c>
      <c r="J445" s="11" t="s">
        <v>261</v>
      </c>
      <c r="K445" s="11" t="s">
        <v>1606</v>
      </c>
      <c r="L445" s="11">
        <v>2</v>
      </c>
    </row>
    <row r="446" spans="1:12">
      <c r="A446" s="11" t="s">
        <v>697</v>
      </c>
      <c r="D446" s="11" t="s">
        <v>260</v>
      </c>
      <c r="E446" s="18" t="s">
        <v>947</v>
      </c>
      <c r="F446" s="10">
        <v>42036</v>
      </c>
      <c r="G446" s="10">
        <v>44228</v>
      </c>
      <c r="H446" s="11">
        <v>7</v>
      </c>
      <c r="I446" s="19" t="s">
        <v>259</v>
      </c>
      <c r="J446" s="11" t="s">
        <v>261</v>
      </c>
      <c r="K446" s="11" t="s">
        <v>1606</v>
      </c>
      <c r="L446" s="11">
        <v>2</v>
      </c>
    </row>
    <row r="447" spans="1:12">
      <c r="A447" s="11" t="s">
        <v>698</v>
      </c>
      <c r="D447" s="11" t="s">
        <v>260</v>
      </c>
      <c r="E447" s="18" t="s">
        <v>948</v>
      </c>
      <c r="F447" s="10">
        <v>42036</v>
      </c>
      <c r="G447" s="10">
        <v>44228</v>
      </c>
      <c r="H447" s="11">
        <v>7</v>
      </c>
      <c r="I447" s="19" t="s">
        <v>259</v>
      </c>
      <c r="J447" s="11" t="s">
        <v>261</v>
      </c>
      <c r="K447" s="11" t="s">
        <v>1606</v>
      </c>
      <c r="L447" s="11">
        <v>2</v>
      </c>
    </row>
    <row r="448" spans="1:12">
      <c r="A448" s="11" t="s">
        <v>699</v>
      </c>
      <c r="D448" s="11" t="s">
        <v>260</v>
      </c>
      <c r="E448" s="18" t="s">
        <v>949</v>
      </c>
      <c r="F448" s="10">
        <v>42036</v>
      </c>
      <c r="G448" s="10">
        <v>44228</v>
      </c>
      <c r="H448" s="11">
        <v>7</v>
      </c>
      <c r="I448" s="19" t="s">
        <v>259</v>
      </c>
      <c r="J448" s="11" t="s">
        <v>261</v>
      </c>
      <c r="K448" s="11" t="s">
        <v>1606</v>
      </c>
      <c r="L448" s="11">
        <v>2</v>
      </c>
    </row>
    <row r="449" spans="1:12">
      <c r="A449" s="11" t="s">
        <v>700</v>
      </c>
      <c r="D449" s="11" t="s">
        <v>260</v>
      </c>
      <c r="E449" s="18" t="s">
        <v>950</v>
      </c>
      <c r="F449" s="10">
        <v>42036</v>
      </c>
      <c r="G449" s="10">
        <v>44228</v>
      </c>
      <c r="H449" s="11">
        <v>7</v>
      </c>
      <c r="I449" s="11" t="s">
        <v>267</v>
      </c>
      <c r="J449" s="11" t="s">
        <v>261</v>
      </c>
      <c r="K449" s="11" t="s">
        <v>1606</v>
      </c>
      <c r="L449" s="11">
        <v>2</v>
      </c>
    </row>
    <row r="450" spans="1:12">
      <c r="A450" s="11" t="s">
        <v>701</v>
      </c>
      <c r="D450" s="11" t="s">
        <v>260</v>
      </c>
      <c r="E450" s="18" t="s">
        <v>951</v>
      </c>
      <c r="F450" s="10">
        <v>42036</v>
      </c>
      <c r="G450" s="10">
        <v>44228</v>
      </c>
      <c r="H450" s="11">
        <v>7</v>
      </c>
      <c r="I450" s="19" t="s">
        <v>259</v>
      </c>
      <c r="J450" s="11" t="s">
        <v>261</v>
      </c>
      <c r="K450" s="11" t="s">
        <v>1606</v>
      </c>
      <c r="L450" s="11">
        <v>2</v>
      </c>
    </row>
    <row r="451" spans="1:12">
      <c r="A451" s="11" t="s">
        <v>702</v>
      </c>
      <c r="D451" s="11" t="s">
        <v>260</v>
      </c>
      <c r="E451" s="18" t="s">
        <v>952</v>
      </c>
      <c r="F451" s="10">
        <v>42036</v>
      </c>
      <c r="G451" s="10">
        <v>44228</v>
      </c>
      <c r="H451" s="11">
        <v>7</v>
      </c>
      <c r="I451" s="19" t="s">
        <v>259</v>
      </c>
      <c r="J451" s="11" t="s">
        <v>261</v>
      </c>
      <c r="K451" s="11" t="s">
        <v>1606</v>
      </c>
      <c r="L451" s="11">
        <v>2</v>
      </c>
    </row>
    <row r="452" spans="1:12">
      <c r="A452" s="11" t="s">
        <v>703</v>
      </c>
      <c r="D452" s="11" t="s">
        <v>260</v>
      </c>
      <c r="E452" s="18" t="s">
        <v>953</v>
      </c>
      <c r="F452" s="10">
        <v>42036</v>
      </c>
      <c r="G452" s="10">
        <v>44228</v>
      </c>
      <c r="H452" s="11">
        <v>7</v>
      </c>
      <c r="I452" s="19" t="s">
        <v>259</v>
      </c>
      <c r="J452" s="11" t="s">
        <v>261</v>
      </c>
      <c r="K452" s="11" t="s">
        <v>1606</v>
      </c>
      <c r="L452" s="11">
        <v>2</v>
      </c>
    </row>
    <row r="453" spans="1:12">
      <c r="A453" s="11" t="s">
        <v>704</v>
      </c>
      <c r="D453" s="11" t="s">
        <v>260</v>
      </c>
      <c r="E453" s="18" t="s">
        <v>954</v>
      </c>
      <c r="F453" s="10">
        <v>42036</v>
      </c>
      <c r="G453" s="10">
        <v>44228</v>
      </c>
      <c r="H453" s="11">
        <v>7</v>
      </c>
      <c r="I453" s="19" t="s">
        <v>259</v>
      </c>
      <c r="J453" s="11" t="s">
        <v>261</v>
      </c>
      <c r="K453" s="11" t="s">
        <v>1606</v>
      </c>
      <c r="L453" s="11">
        <v>2</v>
      </c>
    </row>
    <row r="454" spans="1:12">
      <c r="A454" s="11" t="s">
        <v>705</v>
      </c>
      <c r="D454" s="11" t="s">
        <v>260</v>
      </c>
      <c r="E454" s="18" t="s">
        <v>955</v>
      </c>
      <c r="F454" s="10">
        <v>42036</v>
      </c>
      <c r="G454" s="10">
        <v>44228</v>
      </c>
      <c r="H454" s="11">
        <v>7</v>
      </c>
      <c r="I454" s="19" t="s">
        <v>259</v>
      </c>
      <c r="J454" s="11" t="s">
        <v>261</v>
      </c>
      <c r="K454" s="11" t="s">
        <v>1606</v>
      </c>
      <c r="L454" s="11">
        <v>2</v>
      </c>
    </row>
    <row r="455" spans="1:12">
      <c r="A455" s="11" t="s">
        <v>706</v>
      </c>
      <c r="D455" s="11" t="s">
        <v>260</v>
      </c>
      <c r="E455" s="18" t="s">
        <v>956</v>
      </c>
      <c r="F455" s="10">
        <v>42036</v>
      </c>
      <c r="G455" s="10">
        <v>44228</v>
      </c>
      <c r="H455" s="11">
        <v>7</v>
      </c>
      <c r="I455" s="11" t="s">
        <v>267</v>
      </c>
      <c r="J455" s="11" t="s">
        <v>261</v>
      </c>
      <c r="K455" s="11" t="s">
        <v>1606</v>
      </c>
      <c r="L455" s="11">
        <v>2</v>
      </c>
    </row>
    <row r="456" spans="1:12">
      <c r="A456" s="11" t="s">
        <v>707</v>
      </c>
      <c r="D456" s="11" t="s">
        <v>260</v>
      </c>
      <c r="E456" s="18" t="s">
        <v>957</v>
      </c>
      <c r="F456" s="10">
        <v>42036</v>
      </c>
      <c r="G456" s="10">
        <v>44228</v>
      </c>
      <c r="H456" s="11">
        <v>7</v>
      </c>
      <c r="I456" s="19" t="s">
        <v>259</v>
      </c>
      <c r="J456" s="11" t="s">
        <v>261</v>
      </c>
      <c r="K456" s="11" t="s">
        <v>1606</v>
      </c>
      <c r="L456" s="11">
        <v>2</v>
      </c>
    </row>
    <row r="457" spans="1:12">
      <c r="A457" s="11" t="s">
        <v>708</v>
      </c>
      <c r="D457" s="11" t="s">
        <v>260</v>
      </c>
      <c r="E457" s="18" t="s">
        <v>958</v>
      </c>
      <c r="F457" s="10">
        <v>42036</v>
      </c>
      <c r="G457" s="10">
        <v>44228</v>
      </c>
      <c r="H457" s="11">
        <v>7</v>
      </c>
      <c r="I457" s="19" t="s">
        <v>259</v>
      </c>
      <c r="J457" s="11" t="s">
        <v>261</v>
      </c>
      <c r="K457" s="11" t="s">
        <v>1606</v>
      </c>
      <c r="L457" s="11">
        <v>2</v>
      </c>
    </row>
    <row r="458" spans="1:12">
      <c r="A458" s="11" t="s">
        <v>709</v>
      </c>
      <c r="D458" s="11" t="s">
        <v>260</v>
      </c>
      <c r="E458" s="18" t="s">
        <v>959</v>
      </c>
      <c r="F458" s="10">
        <v>42036</v>
      </c>
      <c r="G458" s="10">
        <v>44228</v>
      </c>
      <c r="H458" s="11">
        <v>7</v>
      </c>
      <c r="I458" s="19" t="s">
        <v>259</v>
      </c>
      <c r="J458" s="11" t="s">
        <v>261</v>
      </c>
      <c r="K458" s="11" t="s">
        <v>1606</v>
      </c>
      <c r="L458" s="11">
        <v>2</v>
      </c>
    </row>
    <row r="459" spans="1:12">
      <c r="A459" s="11" t="s">
        <v>710</v>
      </c>
      <c r="D459" s="11" t="s">
        <v>260</v>
      </c>
      <c r="E459" s="18" t="s">
        <v>960</v>
      </c>
      <c r="F459" s="10">
        <v>42036</v>
      </c>
      <c r="G459" s="10">
        <v>44228</v>
      </c>
      <c r="H459" s="11">
        <v>7</v>
      </c>
      <c r="I459" s="19" t="s">
        <v>259</v>
      </c>
      <c r="J459" s="11" t="s">
        <v>261</v>
      </c>
      <c r="K459" s="11" t="s">
        <v>1606</v>
      </c>
      <c r="L459" s="11">
        <v>2</v>
      </c>
    </row>
    <row r="460" spans="1:12">
      <c r="A460" s="11" t="s">
        <v>711</v>
      </c>
      <c r="D460" s="11" t="s">
        <v>260</v>
      </c>
      <c r="E460" s="18" t="s">
        <v>961</v>
      </c>
      <c r="F460" s="10">
        <v>42036</v>
      </c>
      <c r="G460" s="10">
        <v>44228</v>
      </c>
      <c r="H460" s="11">
        <v>7</v>
      </c>
      <c r="I460" s="19" t="s">
        <v>259</v>
      </c>
      <c r="J460" s="11" t="s">
        <v>261</v>
      </c>
      <c r="K460" s="11" t="s">
        <v>1606</v>
      </c>
      <c r="L460" s="11">
        <v>2</v>
      </c>
    </row>
    <row r="461" spans="1:12">
      <c r="A461" s="11" t="s">
        <v>712</v>
      </c>
      <c r="D461" s="11" t="s">
        <v>260</v>
      </c>
      <c r="E461" s="18" t="s">
        <v>962</v>
      </c>
      <c r="F461" s="10">
        <v>42036</v>
      </c>
      <c r="G461" s="10">
        <v>44228</v>
      </c>
      <c r="H461" s="11">
        <v>7</v>
      </c>
      <c r="I461" s="11" t="s">
        <v>267</v>
      </c>
      <c r="J461" s="11" t="s">
        <v>261</v>
      </c>
      <c r="K461" s="11" t="s">
        <v>1606</v>
      </c>
      <c r="L461" s="11">
        <v>2</v>
      </c>
    </row>
    <row r="462" spans="1:12">
      <c r="A462" s="11" t="s">
        <v>713</v>
      </c>
      <c r="D462" s="11" t="s">
        <v>260</v>
      </c>
      <c r="E462" s="18" t="s">
        <v>963</v>
      </c>
      <c r="F462" s="10">
        <v>42036</v>
      </c>
      <c r="G462" s="10">
        <v>44228</v>
      </c>
      <c r="H462" s="11">
        <v>7</v>
      </c>
      <c r="I462" s="19" t="s">
        <v>259</v>
      </c>
      <c r="J462" s="11" t="s">
        <v>261</v>
      </c>
      <c r="K462" s="11" t="s">
        <v>1606</v>
      </c>
      <c r="L462" s="11">
        <v>2</v>
      </c>
    </row>
    <row r="463" spans="1:12">
      <c r="A463" s="11" t="s">
        <v>714</v>
      </c>
      <c r="D463" s="11" t="s">
        <v>260</v>
      </c>
      <c r="E463" s="18" t="s">
        <v>964</v>
      </c>
      <c r="F463" s="10">
        <v>42036</v>
      </c>
      <c r="G463" s="10">
        <v>44228</v>
      </c>
      <c r="H463" s="11">
        <v>7</v>
      </c>
      <c r="I463" s="19" t="s">
        <v>259</v>
      </c>
      <c r="J463" s="11" t="s">
        <v>261</v>
      </c>
      <c r="K463" s="11" t="s">
        <v>1606</v>
      </c>
      <c r="L463" s="11">
        <v>2</v>
      </c>
    </row>
    <row r="464" spans="1:12">
      <c r="A464" s="11" t="s">
        <v>715</v>
      </c>
      <c r="D464" s="11" t="s">
        <v>260</v>
      </c>
      <c r="E464" s="18" t="s">
        <v>965</v>
      </c>
      <c r="F464" s="10">
        <v>42036</v>
      </c>
      <c r="G464" s="10">
        <v>44228</v>
      </c>
      <c r="H464" s="11">
        <v>7</v>
      </c>
      <c r="I464" s="19" t="s">
        <v>259</v>
      </c>
      <c r="J464" s="11" t="s">
        <v>261</v>
      </c>
      <c r="K464" s="11" t="s">
        <v>1606</v>
      </c>
      <c r="L464" s="11">
        <v>2</v>
      </c>
    </row>
    <row r="465" spans="1:12">
      <c r="A465" s="11" t="s">
        <v>716</v>
      </c>
      <c r="D465" s="11" t="s">
        <v>260</v>
      </c>
      <c r="E465" s="18" t="s">
        <v>966</v>
      </c>
      <c r="F465" s="10">
        <v>42036</v>
      </c>
      <c r="G465" s="10">
        <v>44228</v>
      </c>
      <c r="H465" s="11">
        <v>7</v>
      </c>
      <c r="I465" s="19" t="s">
        <v>259</v>
      </c>
      <c r="J465" s="11" t="s">
        <v>261</v>
      </c>
      <c r="K465" s="11" t="s">
        <v>1606</v>
      </c>
      <c r="L465" s="11">
        <v>2</v>
      </c>
    </row>
    <row r="466" spans="1:12">
      <c r="A466" s="11" t="s">
        <v>717</v>
      </c>
      <c r="D466" s="11" t="s">
        <v>260</v>
      </c>
      <c r="E466" s="18" t="s">
        <v>967</v>
      </c>
      <c r="F466" s="10">
        <v>42036</v>
      </c>
      <c r="G466" s="10">
        <v>44228</v>
      </c>
      <c r="H466" s="11">
        <v>7</v>
      </c>
      <c r="I466" s="19" t="s">
        <v>259</v>
      </c>
      <c r="J466" s="11" t="s">
        <v>261</v>
      </c>
      <c r="K466" s="11" t="s">
        <v>1606</v>
      </c>
      <c r="L466" s="11">
        <v>2</v>
      </c>
    </row>
    <row r="467" spans="1:12">
      <c r="A467" s="11" t="s">
        <v>718</v>
      </c>
      <c r="D467" s="11" t="s">
        <v>260</v>
      </c>
      <c r="E467" s="18" t="s">
        <v>968</v>
      </c>
      <c r="F467" s="10">
        <v>42036</v>
      </c>
      <c r="G467" s="10">
        <v>44228</v>
      </c>
      <c r="H467" s="11">
        <v>7</v>
      </c>
      <c r="I467" s="11" t="s">
        <v>267</v>
      </c>
      <c r="J467" s="11" t="s">
        <v>261</v>
      </c>
      <c r="K467" s="11" t="s">
        <v>1606</v>
      </c>
      <c r="L467" s="11">
        <v>2</v>
      </c>
    </row>
    <row r="468" spans="1:12">
      <c r="A468" s="11" t="s">
        <v>719</v>
      </c>
      <c r="D468" s="11" t="s">
        <v>260</v>
      </c>
      <c r="E468" s="18" t="s">
        <v>969</v>
      </c>
      <c r="F468" s="10">
        <v>42036</v>
      </c>
      <c r="G468" s="10">
        <v>44228</v>
      </c>
      <c r="H468" s="11">
        <v>7</v>
      </c>
      <c r="I468" s="19" t="s">
        <v>259</v>
      </c>
      <c r="J468" s="11" t="s">
        <v>261</v>
      </c>
      <c r="K468" s="11" t="s">
        <v>1606</v>
      </c>
      <c r="L468" s="11">
        <v>2</v>
      </c>
    </row>
    <row r="469" spans="1:12">
      <c r="A469" s="11" t="s">
        <v>720</v>
      </c>
      <c r="D469" s="11" t="s">
        <v>260</v>
      </c>
      <c r="E469" s="18" t="s">
        <v>970</v>
      </c>
      <c r="F469" s="10">
        <v>42036</v>
      </c>
      <c r="G469" s="10">
        <v>44228</v>
      </c>
      <c r="H469" s="11">
        <v>7</v>
      </c>
      <c r="I469" s="19" t="s">
        <v>259</v>
      </c>
      <c r="J469" s="11" t="s">
        <v>261</v>
      </c>
      <c r="K469" s="11" t="s">
        <v>1606</v>
      </c>
      <c r="L469" s="11">
        <v>2</v>
      </c>
    </row>
    <row r="470" spans="1:12">
      <c r="A470" s="11" t="s">
        <v>721</v>
      </c>
      <c r="D470" s="11" t="s">
        <v>260</v>
      </c>
      <c r="E470" s="18" t="s">
        <v>971</v>
      </c>
      <c r="F470" s="10">
        <v>42036</v>
      </c>
      <c r="G470" s="10">
        <v>44228</v>
      </c>
      <c r="H470" s="11">
        <v>7</v>
      </c>
      <c r="I470" s="19" t="s">
        <v>259</v>
      </c>
      <c r="J470" s="11" t="s">
        <v>261</v>
      </c>
      <c r="K470" s="11" t="s">
        <v>1606</v>
      </c>
      <c r="L470" s="11">
        <v>2</v>
      </c>
    </row>
    <row r="471" spans="1:12">
      <c r="A471" s="11" t="s">
        <v>722</v>
      </c>
      <c r="D471" s="11" t="s">
        <v>260</v>
      </c>
      <c r="E471" s="18" t="s">
        <v>972</v>
      </c>
      <c r="F471" s="10">
        <v>42036</v>
      </c>
      <c r="G471" s="10">
        <v>44228</v>
      </c>
      <c r="H471" s="11">
        <v>7</v>
      </c>
      <c r="I471" s="19" t="s">
        <v>259</v>
      </c>
      <c r="J471" s="11" t="s">
        <v>261</v>
      </c>
      <c r="K471" s="11" t="s">
        <v>1606</v>
      </c>
      <c r="L471" s="11">
        <v>2</v>
      </c>
    </row>
    <row r="472" spans="1:12">
      <c r="A472" s="11" t="s">
        <v>723</v>
      </c>
      <c r="D472" s="11" t="s">
        <v>260</v>
      </c>
      <c r="E472" s="18" t="s">
        <v>973</v>
      </c>
      <c r="F472" s="10">
        <v>42036</v>
      </c>
      <c r="G472" s="10">
        <v>44228</v>
      </c>
      <c r="H472" s="11">
        <v>7</v>
      </c>
      <c r="I472" s="19" t="s">
        <v>259</v>
      </c>
      <c r="J472" s="11" t="s">
        <v>261</v>
      </c>
      <c r="K472" s="11" t="s">
        <v>1606</v>
      </c>
      <c r="L472" s="11">
        <v>2</v>
      </c>
    </row>
    <row r="473" spans="1:12">
      <c r="A473" s="11" t="s">
        <v>724</v>
      </c>
      <c r="D473" s="11" t="s">
        <v>260</v>
      </c>
      <c r="E473" s="18" t="s">
        <v>974</v>
      </c>
      <c r="F473" s="10">
        <v>42036</v>
      </c>
      <c r="G473" s="10">
        <v>44228</v>
      </c>
      <c r="H473" s="11">
        <v>7</v>
      </c>
      <c r="I473" s="11" t="s">
        <v>267</v>
      </c>
      <c r="J473" s="11" t="s">
        <v>261</v>
      </c>
      <c r="K473" s="11" t="s">
        <v>1606</v>
      </c>
      <c r="L473" s="11">
        <v>2</v>
      </c>
    </row>
    <row r="474" spans="1:12">
      <c r="A474" s="11" t="s">
        <v>725</v>
      </c>
      <c r="D474" s="11" t="s">
        <v>260</v>
      </c>
      <c r="E474" s="18" t="s">
        <v>975</v>
      </c>
      <c r="F474" s="10">
        <v>42036</v>
      </c>
      <c r="G474" s="10">
        <v>44228</v>
      </c>
      <c r="H474" s="11">
        <v>7</v>
      </c>
      <c r="I474" s="19" t="s">
        <v>259</v>
      </c>
      <c r="J474" s="11" t="s">
        <v>261</v>
      </c>
      <c r="K474" s="11" t="s">
        <v>1606</v>
      </c>
      <c r="L474" s="11">
        <v>2</v>
      </c>
    </row>
    <row r="475" spans="1:12">
      <c r="A475" s="11" t="s">
        <v>726</v>
      </c>
      <c r="D475" s="11" t="s">
        <v>260</v>
      </c>
      <c r="E475" s="18" t="s">
        <v>976</v>
      </c>
      <c r="F475" s="10">
        <v>42036</v>
      </c>
      <c r="G475" s="10">
        <v>44228</v>
      </c>
      <c r="H475" s="11">
        <v>7</v>
      </c>
      <c r="I475" s="19" t="s">
        <v>259</v>
      </c>
      <c r="J475" s="11" t="s">
        <v>261</v>
      </c>
      <c r="K475" s="11" t="s">
        <v>1606</v>
      </c>
      <c r="L475" s="11">
        <v>2</v>
      </c>
    </row>
    <row r="476" spans="1:12">
      <c r="A476" s="11" t="s">
        <v>727</v>
      </c>
      <c r="D476" s="11" t="s">
        <v>260</v>
      </c>
      <c r="E476" s="18" t="s">
        <v>977</v>
      </c>
      <c r="F476" s="10">
        <v>42036</v>
      </c>
      <c r="G476" s="10">
        <v>44228</v>
      </c>
      <c r="H476" s="11">
        <v>7</v>
      </c>
      <c r="I476" s="19" t="s">
        <v>259</v>
      </c>
      <c r="J476" s="11" t="s">
        <v>261</v>
      </c>
      <c r="K476" s="11" t="s">
        <v>1606</v>
      </c>
      <c r="L476" s="11">
        <v>2</v>
      </c>
    </row>
    <row r="477" spans="1:12">
      <c r="A477" s="11" t="s">
        <v>728</v>
      </c>
      <c r="D477" s="11" t="s">
        <v>260</v>
      </c>
      <c r="E477" s="18" t="s">
        <v>978</v>
      </c>
      <c r="F477" s="10">
        <v>42036</v>
      </c>
      <c r="G477" s="10">
        <v>44228</v>
      </c>
      <c r="H477" s="11">
        <v>7</v>
      </c>
      <c r="I477" s="19" t="s">
        <v>259</v>
      </c>
      <c r="J477" s="11" t="s">
        <v>261</v>
      </c>
      <c r="K477" s="11" t="s">
        <v>1606</v>
      </c>
      <c r="L477" s="11">
        <v>2</v>
      </c>
    </row>
    <row r="478" spans="1:12">
      <c r="A478" s="11" t="s">
        <v>729</v>
      </c>
      <c r="D478" s="11" t="s">
        <v>260</v>
      </c>
      <c r="E478" s="18" t="s">
        <v>979</v>
      </c>
      <c r="F478" s="10">
        <v>42036</v>
      </c>
      <c r="G478" s="10">
        <v>44228</v>
      </c>
      <c r="H478" s="11">
        <v>7</v>
      </c>
      <c r="I478" s="19" t="s">
        <v>259</v>
      </c>
      <c r="J478" s="11" t="s">
        <v>261</v>
      </c>
      <c r="K478" s="11" t="s">
        <v>1606</v>
      </c>
      <c r="L478" s="11">
        <v>2</v>
      </c>
    </row>
    <row r="479" spans="1:12">
      <c r="A479" s="11" t="s">
        <v>730</v>
      </c>
      <c r="D479" s="11" t="s">
        <v>260</v>
      </c>
      <c r="E479" s="18" t="s">
        <v>980</v>
      </c>
      <c r="F479" s="10">
        <v>42036</v>
      </c>
      <c r="G479" s="10">
        <v>44228</v>
      </c>
      <c r="H479" s="11">
        <v>7</v>
      </c>
      <c r="I479" s="11" t="s">
        <v>267</v>
      </c>
      <c r="J479" s="11" t="s">
        <v>261</v>
      </c>
      <c r="K479" s="11" t="s">
        <v>1606</v>
      </c>
      <c r="L479" s="11">
        <v>2</v>
      </c>
    </row>
    <row r="480" spans="1:12">
      <c r="A480" s="11" t="s">
        <v>731</v>
      </c>
      <c r="D480" s="11" t="s">
        <v>260</v>
      </c>
      <c r="E480" s="18" t="s">
        <v>981</v>
      </c>
      <c r="F480" s="10">
        <v>42036</v>
      </c>
      <c r="G480" s="10">
        <v>44228</v>
      </c>
      <c r="H480" s="11">
        <v>7</v>
      </c>
      <c r="I480" s="19" t="s">
        <v>259</v>
      </c>
      <c r="J480" s="11" t="s">
        <v>261</v>
      </c>
      <c r="K480" s="11" t="s">
        <v>1606</v>
      </c>
      <c r="L480" s="11">
        <v>2</v>
      </c>
    </row>
    <row r="481" spans="1:12">
      <c r="A481" s="11" t="s">
        <v>732</v>
      </c>
      <c r="D481" s="11" t="s">
        <v>260</v>
      </c>
      <c r="E481" s="18" t="s">
        <v>982</v>
      </c>
      <c r="F481" s="10">
        <v>42036</v>
      </c>
      <c r="G481" s="10">
        <v>44228</v>
      </c>
      <c r="H481" s="11">
        <v>7</v>
      </c>
      <c r="I481" s="19" t="s">
        <v>259</v>
      </c>
      <c r="J481" s="11" t="s">
        <v>261</v>
      </c>
      <c r="K481" s="11" t="s">
        <v>1606</v>
      </c>
      <c r="L481" s="11">
        <v>2</v>
      </c>
    </row>
    <row r="482" spans="1:12">
      <c r="A482" s="11" t="s">
        <v>733</v>
      </c>
      <c r="D482" s="11" t="s">
        <v>260</v>
      </c>
      <c r="E482" s="18" t="s">
        <v>983</v>
      </c>
      <c r="F482" s="10">
        <v>42036</v>
      </c>
      <c r="G482" s="10">
        <v>44228</v>
      </c>
      <c r="H482" s="11">
        <v>7</v>
      </c>
      <c r="I482" s="19" t="s">
        <v>259</v>
      </c>
      <c r="J482" s="11" t="s">
        <v>261</v>
      </c>
      <c r="K482" s="11" t="s">
        <v>1606</v>
      </c>
      <c r="L482" s="11">
        <v>2</v>
      </c>
    </row>
    <row r="483" spans="1:12">
      <c r="A483" s="11" t="s">
        <v>734</v>
      </c>
      <c r="D483" s="11" t="s">
        <v>260</v>
      </c>
      <c r="E483" s="18" t="s">
        <v>984</v>
      </c>
      <c r="F483" s="10">
        <v>42036</v>
      </c>
      <c r="G483" s="10">
        <v>44228</v>
      </c>
      <c r="H483" s="11">
        <v>7</v>
      </c>
      <c r="I483" s="19" t="s">
        <v>259</v>
      </c>
      <c r="J483" s="11" t="s">
        <v>261</v>
      </c>
      <c r="K483" s="11" t="s">
        <v>1606</v>
      </c>
      <c r="L483" s="11">
        <v>2</v>
      </c>
    </row>
    <row r="484" spans="1:12">
      <c r="A484" s="11" t="s">
        <v>735</v>
      </c>
      <c r="D484" s="11" t="s">
        <v>260</v>
      </c>
      <c r="E484" s="18" t="s">
        <v>985</v>
      </c>
      <c r="F484" s="10">
        <v>42036</v>
      </c>
      <c r="G484" s="10">
        <v>44228</v>
      </c>
      <c r="H484" s="11">
        <v>7</v>
      </c>
      <c r="I484" s="19" t="s">
        <v>259</v>
      </c>
      <c r="J484" s="11" t="s">
        <v>261</v>
      </c>
      <c r="K484" s="11" t="s">
        <v>1606</v>
      </c>
      <c r="L484" s="11">
        <v>2</v>
      </c>
    </row>
    <row r="485" spans="1:12">
      <c r="A485" s="11" t="s">
        <v>736</v>
      </c>
      <c r="D485" s="11" t="s">
        <v>260</v>
      </c>
      <c r="E485" s="18" t="s">
        <v>986</v>
      </c>
      <c r="F485" s="10">
        <v>42036</v>
      </c>
      <c r="G485" s="10">
        <v>44228</v>
      </c>
      <c r="H485" s="11">
        <v>7</v>
      </c>
      <c r="I485" s="11" t="s">
        <v>267</v>
      </c>
      <c r="J485" s="11" t="s">
        <v>261</v>
      </c>
      <c r="K485" s="11" t="s">
        <v>1606</v>
      </c>
      <c r="L485" s="11">
        <v>2</v>
      </c>
    </row>
    <row r="486" spans="1:12">
      <c r="A486" s="11" t="s">
        <v>737</v>
      </c>
      <c r="D486" s="11" t="s">
        <v>260</v>
      </c>
      <c r="E486" s="18" t="s">
        <v>987</v>
      </c>
      <c r="F486" s="10">
        <v>42036</v>
      </c>
      <c r="G486" s="10">
        <v>44228</v>
      </c>
      <c r="H486" s="11">
        <v>7</v>
      </c>
      <c r="I486" s="19" t="s">
        <v>259</v>
      </c>
      <c r="J486" s="11" t="s">
        <v>261</v>
      </c>
      <c r="K486" s="11" t="s">
        <v>1606</v>
      </c>
      <c r="L486" s="11">
        <v>2</v>
      </c>
    </row>
    <row r="487" spans="1:12">
      <c r="A487" s="11" t="s">
        <v>738</v>
      </c>
      <c r="D487" s="11" t="s">
        <v>260</v>
      </c>
      <c r="E487" s="18" t="s">
        <v>988</v>
      </c>
      <c r="F487" s="10">
        <v>42036</v>
      </c>
      <c r="G487" s="10">
        <v>44228</v>
      </c>
      <c r="H487" s="11">
        <v>7</v>
      </c>
      <c r="I487" s="19" t="s">
        <v>259</v>
      </c>
      <c r="J487" s="11" t="s">
        <v>261</v>
      </c>
      <c r="K487" s="11" t="s">
        <v>1606</v>
      </c>
      <c r="L487" s="11">
        <v>2</v>
      </c>
    </row>
    <row r="488" spans="1:12">
      <c r="A488" s="11" t="s">
        <v>739</v>
      </c>
      <c r="D488" s="11" t="s">
        <v>260</v>
      </c>
      <c r="E488" s="18" t="s">
        <v>989</v>
      </c>
      <c r="F488" s="10">
        <v>42036</v>
      </c>
      <c r="G488" s="10">
        <v>44228</v>
      </c>
      <c r="H488" s="11">
        <v>7</v>
      </c>
      <c r="I488" s="19" t="s">
        <v>259</v>
      </c>
      <c r="J488" s="11" t="s">
        <v>261</v>
      </c>
      <c r="K488" s="11" t="s">
        <v>1606</v>
      </c>
      <c r="L488" s="11">
        <v>2</v>
      </c>
    </row>
    <row r="489" spans="1:12">
      <c r="A489" s="11" t="s">
        <v>740</v>
      </c>
      <c r="D489" s="11" t="s">
        <v>260</v>
      </c>
      <c r="E489" s="18" t="s">
        <v>990</v>
      </c>
      <c r="F489" s="10">
        <v>42036</v>
      </c>
      <c r="G489" s="10">
        <v>44228</v>
      </c>
      <c r="H489" s="11">
        <v>7</v>
      </c>
      <c r="I489" s="19" t="s">
        <v>259</v>
      </c>
      <c r="J489" s="11" t="s">
        <v>261</v>
      </c>
      <c r="K489" s="11" t="s">
        <v>1606</v>
      </c>
      <c r="L489" s="11">
        <v>2</v>
      </c>
    </row>
    <row r="490" spans="1:12">
      <c r="A490" s="11" t="s">
        <v>741</v>
      </c>
      <c r="D490" s="11" t="s">
        <v>260</v>
      </c>
      <c r="E490" s="18" t="s">
        <v>991</v>
      </c>
      <c r="F490" s="10">
        <v>42036</v>
      </c>
      <c r="G490" s="10">
        <v>44228</v>
      </c>
      <c r="H490" s="11">
        <v>7</v>
      </c>
      <c r="I490" s="19" t="s">
        <v>259</v>
      </c>
      <c r="J490" s="11" t="s">
        <v>261</v>
      </c>
      <c r="K490" s="11" t="s">
        <v>1606</v>
      </c>
      <c r="L490" s="11">
        <v>2</v>
      </c>
    </row>
    <row r="491" spans="1:12">
      <c r="A491" s="11" t="s">
        <v>742</v>
      </c>
      <c r="D491" s="11" t="s">
        <v>260</v>
      </c>
      <c r="E491" s="18" t="s">
        <v>992</v>
      </c>
      <c r="F491" s="10">
        <v>42036</v>
      </c>
      <c r="G491" s="10">
        <v>44228</v>
      </c>
      <c r="H491" s="11">
        <v>7</v>
      </c>
      <c r="I491" s="11" t="s">
        <v>267</v>
      </c>
      <c r="J491" s="11" t="s">
        <v>261</v>
      </c>
      <c r="K491" s="11" t="s">
        <v>1606</v>
      </c>
      <c r="L491" s="11">
        <v>2</v>
      </c>
    </row>
    <row r="492" spans="1:12">
      <c r="A492" s="11" t="s">
        <v>743</v>
      </c>
      <c r="D492" s="11" t="s">
        <v>260</v>
      </c>
      <c r="E492" s="18" t="s">
        <v>993</v>
      </c>
      <c r="F492" s="10">
        <v>42036</v>
      </c>
      <c r="G492" s="10">
        <v>44228</v>
      </c>
      <c r="H492" s="11">
        <v>7</v>
      </c>
      <c r="I492" s="19" t="s">
        <v>259</v>
      </c>
      <c r="J492" s="11" t="s">
        <v>261</v>
      </c>
      <c r="K492" s="11" t="s">
        <v>1606</v>
      </c>
      <c r="L492" s="11">
        <v>2</v>
      </c>
    </row>
    <row r="493" spans="1:12">
      <c r="A493" s="11" t="s">
        <v>744</v>
      </c>
      <c r="D493" s="11" t="s">
        <v>260</v>
      </c>
      <c r="E493" s="18" t="s">
        <v>994</v>
      </c>
      <c r="F493" s="10">
        <v>42036</v>
      </c>
      <c r="G493" s="10">
        <v>44228</v>
      </c>
      <c r="H493" s="11">
        <v>7</v>
      </c>
      <c r="I493" s="19" t="s">
        <v>259</v>
      </c>
      <c r="J493" s="11" t="s">
        <v>261</v>
      </c>
      <c r="K493" s="11" t="s">
        <v>1606</v>
      </c>
      <c r="L493" s="11">
        <v>2</v>
      </c>
    </row>
    <row r="494" spans="1:12">
      <c r="A494" s="11" t="s">
        <v>745</v>
      </c>
      <c r="D494" s="11" t="s">
        <v>260</v>
      </c>
      <c r="E494" s="18" t="s">
        <v>995</v>
      </c>
      <c r="F494" s="10">
        <v>42036</v>
      </c>
      <c r="G494" s="10">
        <v>44228</v>
      </c>
      <c r="H494" s="11">
        <v>7</v>
      </c>
      <c r="I494" s="19" t="s">
        <v>259</v>
      </c>
      <c r="J494" s="11" t="s">
        <v>261</v>
      </c>
      <c r="K494" s="11" t="s">
        <v>1606</v>
      </c>
      <c r="L494" s="11">
        <v>2</v>
      </c>
    </row>
    <row r="495" spans="1:12">
      <c r="A495" s="11" t="s">
        <v>746</v>
      </c>
      <c r="D495" s="11" t="s">
        <v>260</v>
      </c>
      <c r="E495" s="18" t="s">
        <v>996</v>
      </c>
      <c r="F495" s="10">
        <v>42036</v>
      </c>
      <c r="G495" s="10">
        <v>44228</v>
      </c>
      <c r="H495" s="11">
        <v>7</v>
      </c>
      <c r="I495" s="19" t="s">
        <v>259</v>
      </c>
      <c r="J495" s="11" t="s">
        <v>261</v>
      </c>
      <c r="K495" s="11" t="s">
        <v>1606</v>
      </c>
      <c r="L495" s="11">
        <v>2</v>
      </c>
    </row>
    <row r="496" spans="1:12">
      <c r="A496" s="11" t="s">
        <v>747</v>
      </c>
      <c r="D496" s="11" t="s">
        <v>260</v>
      </c>
      <c r="E496" s="18" t="s">
        <v>997</v>
      </c>
      <c r="F496" s="10">
        <v>42036</v>
      </c>
      <c r="G496" s="10">
        <v>44228</v>
      </c>
      <c r="H496" s="11">
        <v>7</v>
      </c>
      <c r="I496" s="19" t="s">
        <v>259</v>
      </c>
      <c r="J496" s="11" t="s">
        <v>261</v>
      </c>
      <c r="K496" s="11" t="s">
        <v>1606</v>
      </c>
      <c r="L496" s="11">
        <v>2</v>
      </c>
    </row>
    <row r="497" spans="1:12">
      <c r="A497" s="11" t="s">
        <v>748</v>
      </c>
      <c r="D497" s="11" t="s">
        <v>260</v>
      </c>
      <c r="E497" s="18" t="s">
        <v>998</v>
      </c>
      <c r="F497" s="10">
        <v>42036</v>
      </c>
      <c r="G497" s="10">
        <v>44228</v>
      </c>
      <c r="H497" s="11">
        <v>7</v>
      </c>
      <c r="I497" s="11" t="s">
        <v>267</v>
      </c>
      <c r="J497" s="11" t="s">
        <v>261</v>
      </c>
      <c r="K497" s="11" t="s">
        <v>1606</v>
      </c>
      <c r="L497" s="11">
        <v>2</v>
      </c>
    </row>
    <row r="498" spans="1:12">
      <c r="A498" s="11" t="s">
        <v>749</v>
      </c>
      <c r="D498" s="11" t="s">
        <v>260</v>
      </c>
      <c r="E498" s="18" t="s">
        <v>999</v>
      </c>
      <c r="F498" s="10">
        <v>42036</v>
      </c>
      <c r="G498" s="10">
        <v>44228</v>
      </c>
      <c r="H498" s="11">
        <v>7</v>
      </c>
      <c r="I498" s="19" t="s">
        <v>259</v>
      </c>
      <c r="J498" s="11" t="s">
        <v>261</v>
      </c>
      <c r="K498" s="11" t="s">
        <v>1606</v>
      </c>
      <c r="L498" s="11">
        <v>2</v>
      </c>
    </row>
    <row r="499" spans="1:12">
      <c r="A499" s="11" t="s">
        <v>750</v>
      </c>
      <c r="D499" s="11" t="s">
        <v>260</v>
      </c>
      <c r="E499" s="18" t="s">
        <v>1000</v>
      </c>
      <c r="F499" s="10">
        <v>42036</v>
      </c>
      <c r="G499" s="10">
        <v>44228</v>
      </c>
      <c r="H499" s="11">
        <v>7</v>
      </c>
      <c r="I499" s="19" t="s">
        <v>259</v>
      </c>
      <c r="J499" s="11" t="s">
        <v>261</v>
      </c>
      <c r="K499" s="11" t="s">
        <v>1606</v>
      </c>
      <c r="L499" s="11">
        <v>2</v>
      </c>
    </row>
    <row r="500" spans="1:12">
      <c r="A500" s="11" t="s">
        <v>751</v>
      </c>
      <c r="D500" s="11" t="s">
        <v>260</v>
      </c>
      <c r="E500" s="18" t="s">
        <v>1001</v>
      </c>
      <c r="F500" s="10">
        <v>42036</v>
      </c>
      <c r="G500" s="10">
        <v>44228</v>
      </c>
      <c r="H500" s="11">
        <v>7</v>
      </c>
      <c r="I500" s="19" t="s">
        <v>259</v>
      </c>
      <c r="J500" s="11" t="s">
        <v>261</v>
      </c>
      <c r="K500" s="11" t="s">
        <v>1606</v>
      </c>
      <c r="L500" s="11">
        <v>2</v>
      </c>
    </row>
    <row r="501" spans="1:12">
      <c r="A501" s="11" t="s">
        <v>752</v>
      </c>
      <c r="D501" s="11" t="s">
        <v>260</v>
      </c>
      <c r="E501" s="18" t="s">
        <v>1002</v>
      </c>
      <c r="F501" s="10">
        <v>42036</v>
      </c>
      <c r="G501" s="10">
        <v>44228</v>
      </c>
      <c r="H501" s="11">
        <v>7</v>
      </c>
      <c r="I501" s="19" t="s">
        <v>259</v>
      </c>
      <c r="J501" s="11" t="s">
        <v>261</v>
      </c>
      <c r="K501" s="11" t="s">
        <v>1606</v>
      </c>
      <c r="L501" s="11">
        <v>2</v>
      </c>
    </row>
    <row r="502" spans="1:12">
      <c r="A502" s="11" t="s">
        <v>753</v>
      </c>
      <c r="D502" s="11" t="s">
        <v>260</v>
      </c>
      <c r="E502" s="18" t="s">
        <v>1003</v>
      </c>
      <c r="F502" s="10">
        <v>42036</v>
      </c>
      <c r="G502" s="10">
        <v>44228</v>
      </c>
      <c r="H502" s="11">
        <v>7</v>
      </c>
      <c r="I502" s="19" t="s">
        <v>259</v>
      </c>
      <c r="J502" s="11" t="s">
        <v>261</v>
      </c>
      <c r="K502" s="11" t="s">
        <v>1606</v>
      </c>
      <c r="L502" s="11">
        <v>2</v>
      </c>
    </row>
    <row r="503" spans="1:12">
      <c r="A503" s="11" t="s">
        <v>754</v>
      </c>
      <c r="D503" s="11" t="s">
        <v>260</v>
      </c>
      <c r="E503" s="18" t="s">
        <v>1004</v>
      </c>
      <c r="F503" s="10">
        <v>42036</v>
      </c>
      <c r="G503" s="10">
        <v>44228</v>
      </c>
      <c r="H503" s="11">
        <v>7</v>
      </c>
      <c r="I503" s="11" t="s">
        <v>267</v>
      </c>
      <c r="J503" s="11" t="s">
        <v>261</v>
      </c>
      <c r="K503" s="11" t="s">
        <v>1606</v>
      </c>
      <c r="L503" s="11">
        <v>2</v>
      </c>
    </row>
    <row r="504" spans="1:12">
      <c r="A504" s="11" t="s">
        <v>755</v>
      </c>
      <c r="D504" s="11" t="s">
        <v>260</v>
      </c>
      <c r="E504" s="18" t="s">
        <v>1005</v>
      </c>
      <c r="F504" s="10">
        <v>42036</v>
      </c>
      <c r="G504" s="10">
        <v>44228</v>
      </c>
      <c r="H504" s="11">
        <v>7</v>
      </c>
      <c r="I504" s="19" t="s">
        <v>259</v>
      </c>
      <c r="J504" s="11" t="s">
        <v>261</v>
      </c>
      <c r="K504" s="11" t="s">
        <v>1606</v>
      </c>
      <c r="L504" s="11">
        <v>2</v>
      </c>
    </row>
    <row r="505" spans="1:12">
      <c r="A505" s="11" t="s">
        <v>756</v>
      </c>
      <c r="D505" s="11" t="s">
        <v>260</v>
      </c>
      <c r="E505" s="18" t="s">
        <v>1006</v>
      </c>
      <c r="F505" s="10">
        <v>42036</v>
      </c>
      <c r="G505" s="10">
        <v>44228</v>
      </c>
      <c r="H505" s="11">
        <v>7</v>
      </c>
      <c r="I505" s="19" t="s">
        <v>259</v>
      </c>
      <c r="J505" s="11" t="s">
        <v>261</v>
      </c>
      <c r="K505" s="11" t="s">
        <v>1606</v>
      </c>
      <c r="L505" s="11">
        <v>2</v>
      </c>
    </row>
    <row r="506" spans="1:12">
      <c r="A506" s="11" t="s">
        <v>757</v>
      </c>
      <c r="D506" s="11" t="s">
        <v>260</v>
      </c>
      <c r="E506" s="18" t="s">
        <v>1007</v>
      </c>
      <c r="F506" s="10">
        <v>42036</v>
      </c>
      <c r="G506" s="10">
        <v>44228</v>
      </c>
      <c r="H506" s="11">
        <v>7</v>
      </c>
      <c r="I506" s="19" t="s">
        <v>259</v>
      </c>
      <c r="J506" s="11" t="s">
        <v>261</v>
      </c>
      <c r="K506" s="11" t="s">
        <v>1606</v>
      </c>
      <c r="L506" s="11">
        <v>2</v>
      </c>
    </row>
    <row r="507" spans="1:12">
      <c r="A507" s="11" t="s">
        <v>758</v>
      </c>
      <c r="D507" s="11" t="s">
        <v>260</v>
      </c>
      <c r="E507" s="18" t="s">
        <v>1008</v>
      </c>
      <c r="F507" s="10">
        <v>42036</v>
      </c>
      <c r="G507" s="10">
        <v>44228</v>
      </c>
      <c r="H507" s="11">
        <v>7</v>
      </c>
      <c r="I507" s="19" t="s">
        <v>259</v>
      </c>
      <c r="J507" s="11" t="s">
        <v>261</v>
      </c>
      <c r="K507" s="11" t="s">
        <v>1606</v>
      </c>
      <c r="L507" s="11">
        <v>2</v>
      </c>
    </row>
    <row r="508" spans="1:12">
      <c r="A508" s="11" t="s">
        <v>759</v>
      </c>
      <c r="D508" s="11" t="s">
        <v>260</v>
      </c>
      <c r="E508" s="18" t="s">
        <v>1009</v>
      </c>
      <c r="F508" s="10">
        <v>42036</v>
      </c>
      <c r="G508" s="10">
        <v>44228</v>
      </c>
      <c r="H508" s="11">
        <v>7</v>
      </c>
      <c r="I508" s="19" t="s">
        <v>259</v>
      </c>
      <c r="J508" s="11" t="s">
        <v>261</v>
      </c>
      <c r="K508" s="11" t="s">
        <v>1606</v>
      </c>
      <c r="L508" s="11">
        <v>2</v>
      </c>
    </row>
    <row r="509" spans="1:12">
      <c r="A509" s="11" t="s">
        <v>760</v>
      </c>
      <c r="D509" s="11" t="s">
        <v>260</v>
      </c>
      <c r="E509" s="18" t="s">
        <v>1010</v>
      </c>
      <c r="F509" s="10">
        <v>42036</v>
      </c>
      <c r="G509" s="10">
        <v>44228</v>
      </c>
      <c r="H509" s="11">
        <v>7</v>
      </c>
      <c r="I509" s="11" t="s">
        <v>267</v>
      </c>
      <c r="J509" s="11" t="s">
        <v>261</v>
      </c>
      <c r="K509" s="11" t="s">
        <v>1606</v>
      </c>
      <c r="L509" s="11">
        <v>2</v>
      </c>
    </row>
    <row r="510" spans="1:12">
      <c r="A510" s="11" t="s">
        <v>761</v>
      </c>
      <c r="D510" s="11" t="s">
        <v>260</v>
      </c>
      <c r="E510" s="18" t="s">
        <v>1011</v>
      </c>
      <c r="F510" s="10">
        <v>42036</v>
      </c>
      <c r="G510" s="10">
        <v>44228</v>
      </c>
      <c r="H510" s="11">
        <v>7</v>
      </c>
      <c r="I510" s="19" t="s">
        <v>259</v>
      </c>
      <c r="J510" s="11" t="s">
        <v>261</v>
      </c>
      <c r="K510" s="11" t="s">
        <v>1606</v>
      </c>
      <c r="L510" s="11">
        <v>2</v>
      </c>
    </row>
    <row r="511" spans="1:12">
      <c r="A511" s="11" t="s">
        <v>762</v>
      </c>
      <c r="D511" s="11" t="s">
        <v>260</v>
      </c>
      <c r="E511" s="18" t="s">
        <v>1012</v>
      </c>
      <c r="F511" s="10">
        <v>42036</v>
      </c>
      <c r="G511" s="10">
        <v>44228</v>
      </c>
      <c r="H511" s="11">
        <v>7</v>
      </c>
      <c r="I511" s="19" t="s">
        <v>259</v>
      </c>
      <c r="J511" s="11" t="s">
        <v>261</v>
      </c>
      <c r="K511" s="11" t="s">
        <v>1606</v>
      </c>
      <c r="L511" s="11">
        <v>2</v>
      </c>
    </row>
    <row r="512" spans="1:12">
      <c r="A512" s="11" t="s">
        <v>1013</v>
      </c>
      <c r="D512" s="11" t="s">
        <v>260</v>
      </c>
      <c r="E512" s="18" t="s">
        <v>1263</v>
      </c>
      <c r="F512" s="10">
        <v>42036</v>
      </c>
      <c r="G512" s="10">
        <v>44228</v>
      </c>
      <c r="H512" s="11">
        <v>7</v>
      </c>
      <c r="I512" s="19" t="s">
        <v>259</v>
      </c>
      <c r="J512" s="11" t="s">
        <v>261</v>
      </c>
      <c r="K512" s="11" t="s">
        <v>1606</v>
      </c>
      <c r="L512" s="11">
        <v>2</v>
      </c>
    </row>
    <row r="513" spans="1:12">
      <c r="A513" s="11" t="s">
        <v>1014</v>
      </c>
      <c r="D513" s="11" t="s">
        <v>260</v>
      </c>
      <c r="E513" s="18" t="s">
        <v>1264</v>
      </c>
      <c r="F513" s="10">
        <v>42036</v>
      </c>
      <c r="G513" s="10">
        <v>44228</v>
      </c>
      <c r="H513" s="11">
        <v>7</v>
      </c>
      <c r="I513" s="19" t="s">
        <v>259</v>
      </c>
      <c r="J513" s="11" t="s">
        <v>261</v>
      </c>
      <c r="K513" s="11" t="s">
        <v>1606</v>
      </c>
      <c r="L513" s="11">
        <v>2</v>
      </c>
    </row>
    <row r="514" spans="1:12">
      <c r="A514" s="11" t="s">
        <v>1015</v>
      </c>
      <c r="D514" s="11" t="s">
        <v>260</v>
      </c>
      <c r="E514" s="18" t="s">
        <v>1265</v>
      </c>
      <c r="F514" s="10">
        <v>42036</v>
      </c>
      <c r="G514" s="10">
        <v>44228</v>
      </c>
      <c r="H514" s="11">
        <v>7</v>
      </c>
      <c r="I514" s="19" t="s">
        <v>259</v>
      </c>
      <c r="J514" s="11" t="s">
        <v>261</v>
      </c>
      <c r="K514" s="11" t="s">
        <v>1606</v>
      </c>
      <c r="L514" s="11">
        <v>2</v>
      </c>
    </row>
    <row r="515" spans="1:12">
      <c r="A515" s="11" t="s">
        <v>1016</v>
      </c>
      <c r="D515" s="11" t="s">
        <v>260</v>
      </c>
      <c r="E515" s="18" t="s">
        <v>1266</v>
      </c>
      <c r="F515" s="10">
        <v>42036</v>
      </c>
      <c r="G515" s="10">
        <v>44228</v>
      </c>
      <c r="H515" s="11">
        <v>7</v>
      </c>
      <c r="I515" s="11" t="s">
        <v>267</v>
      </c>
      <c r="J515" s="11" t="s">
        <v>261</v>
      </c>
      <c r="K515" s="11" t="s">
        <v>1606</v>
      </c>
      <c r="L515" s="11">
        <v>2</v>
      </c>
    </row>
    <row r="516" spans="1:12">
      <c r="A516" s="11" t="s">
        <v>1017</v>
      </c>
      <c r="D516" s="11" t="s">
        <v>260</v>
      </c>
      <c r="E516" s="18" t="s">
        <v>1267</v>
      </c>
      <c r="F516" s="10">
        <v>42036</v>
      </c>
      <c r="G516" s="10">
        <v>44228</v>
      </c>
      <c r="H516" s="11">
        <v>7</v>
      </c>
      <c r="I516" s="19" t="s">
        <v>259</v>
      </c>
      <c r="J516" s="11" t="s">
        <v>261</v>
      </c>
      <c r="K516" s="11" t="s">
        <v>1606</v>
      </c>
      <c r="L516" s="11">
        <v>2</v>
      </c>
    </row>
    <row r="517" spans="1:12">
      <c r="A517" s="11" t="s">
        <v>1018</v>
      </c>
      <c r="D517" s="11" t="s">
        <v>260</v>
      </c>
      <c r="E517" s="18" t="s">
        <v>1268</v>
      </c>
      <c r="F517" s="10">
        <v>42036</v>
      </c>
      <c r="G517" s="10">
        <v>44228</v>
      </c>
      <c r="H517" s="11">
        <v>7</v>
      </c>
      <c r="I517" s="19" t="s">
        <v>259</v>
      </c>
      <c r="J517" s="11" t="s">
        <v>261</v>
      </c>
      <c r="K517" s="11" t="s">
        <v>1606</v>
      </c>
      <c r="L517" s="11">
        <v>2</v>
      </c>
    </row>
    <row r="518" spans="1:12">
      <c r="A518" s="11" t="s">
        <v>1019</v>
      </c>
      <c r="D518" s="11" t="s">
        <v>260</v>
      </c>
      <c r="E518" s="18" t="s">
        <v>1269</v>
      </c>
      <c r="F518" s="10">
        <v>42036</v>
      </c>
      <c r="G518" s="10">
        <v>44228</v>
      </c>
      <c r="H518" s="11">
        <v>7</v>
      </c>
      <c r="I518" s="19" t="s">
        <v>259</v>
      </c>
      <c r="J518" s="11" t="s">
        <v>261</v>
      </c>
      <c r="K518" s="11" t="s">
        <v>1606</v>
      </c>
      <c r="L518" s="11">
        <v>2</v>
      </c>
    </row>
    <row r="519" spans="1:12">
      <c r="A519" s="11" t="s">
        <v>1020</v>
      </c>
      <c r="D519" s="11" t="s">
        <v>260</v>
      </c>
      <c r="E519" s="18" t="s">
        <v>1270</v>
      </c>
      <c r="F519" s="10">
        <v>42036</v>
      </c>
      <c r="G519" s="10">
        <v>44228</v>
      </c>
      <c r="H519" s="11">
        <v>7</v>
      </c>
      <c r="I519" s="19" t="s">
        <v>259</v>
      </c>
      <c r="J519" s="11" t="s">
        <v>261</v>
      </c>
      <c r="K519" s="11" t="s">
        <v>1606</v>
      </c>
      <c r="L519" s="11">
        <v>2</v>
      </c>
    </row>
    <row r="520" spans="1:12">
      <c r="A520" s="11" t="s">
        <v>1021</v>
      </c>
      <c r="D520" s="11" t="s">
        <v>260</v>
      </c>
      <c r="E520" s="18" t="s">
        <v>1271</v>
      </c>
      <c r="F520" s="10">
        <v>42036</v>
      </c>
      <c r="G520" s="10">
        <v>44228</v>
      </c>
      <c r="H520" s="11">
        <v>7</v>
      </c>
      <c r="I520" s="19" t="s">
        <v>259</v>
      </c>
      <c r="J520" s="11" t="s">
        <v>261</v>
      </c>
      <c r="K520" s="11" t="s">
        <v>1606</v>
      </c>
      <c r="L520" s="11">
        <v>2</v>
      </c>
    </row>
    <row r="521" spans="1:12">
      <c r="A521" s="11" t="s">
        <v>1022</v>
      </c>
      <c r="D521" s="11" t="s">
        <v>260</v>
      </c>
      <c r="E521" s="18" t="s">
        <v>1272</v>
      </c>
      <c r="F521" s="10">
        <v>42036</v>
      </c>
      <c r="G521" s="10">
        <v>44228</v>
      </c>
      <c r="H521" s="11">
        <v>7</v>
      </c>
      <c r="I521" s="11" t="s">
        <v>267</v>
      </c>
      <c r="J521" s="11" t="s">
        <v>261</v>
      </c>
      <c r="K521" s="11" t="s">
        <v>1606</v>
      </c>
      <c r="L521" s="11">
        <v>2</v>
      </c>
    </row>
    <row r="522" spans="1:12">
      <c r="A522" s="11" t="s">
        <v>1023</v>
      </c>
      <c r="D522" s="11" t="s">
        <v>260</v>
      </c>
      <c r="E522" s="18" t="s">
        <v>1273</v>
      </c>
      <c r="F522" s="10">
        <v>42036</v>
      </c>
      <c r="G522" s="10">
        <v>44228</v>
      </c>
      <c r="H522" s="11">
        <v>7</v>
      </c>
      <c r="I522" s="19" t="s">
        <v>259</v>
      </c>
      <c r="J522" s="11" t="s">
        <v>261</v>
      </c>
      <c r="K522" s="11" t="s">
        <v>1606</v>
      </c>
      <c r="L522" s="11">
        <v>2</v>
      </c>
    </row>
    <row r="523" spans="1:12">
      <c r="A523" s="11" t="s">
        <v>1024</v>
      </c>
      <c r="D523" s="11" t="s">
        <v>260</v>
      </c>
      <c r="E523" s="18" t="s">
        <v>1274</v>
      </c>
      <c r="F523" s="10">
        <v>42036</v>
      </c>
      <c r="G523" s="10">
        <v>44228</v>
      </c>
      <c r="H523" s="11">
        <v>7</v>
      </c>
      <c r="I523" s="19" t="s">
        <v>259</v>
      </c>
      <c r="J523" s="11" t="s">
        <v>261</v>
      </c>
      <c r="K523" s="11" t="s">
        <v>1606</v>
      </c>
      <c r="L523" s="11">
        <v>2</v>
      </c>
    </row>
    <row r="524" spans="1:12">
      <c r="A524" s="11" t="s">
        <v>1025</v>
      </c>
      <c r="D524" s="11" t="s">
        <v>260</v>
      </c>
      <c r="E524" s="18" t="s">
        <v>1275</v>
      </c>
      <c r="F524" s="10">
        <v>42036</v>
      </c>
      <c r="G524" s="10">
        <v>44228</v>
      </c>
      <c r="H524" s="11">
        <v>7</v>
      </c>
      <c r="I524" s="19" t="s">
        <v>259</v>
      </c>
      <c r="J524" s="11" t="s">
        <v>261</v>
      </c>
      <c r="K524" s="11" t="s">
        <v>1606</v>
      </c>
      <c r="L524" s="11">
        <v>2</v>
      </c>
    </row>
    <row r="525" spans="1:12">
      <c r="A525" s="11" t="s">
        <v>1026</v>
      </c>
      <c r="D525" s="11" t="s">
        <v>260</v>
      </c>
      <c r="E525" s="18" t="s">
        <v>1276</v>
      </c>
      <c r="F525" s="10">
        <v>42036</v>
      </c>
      <c r="G525" s="10">
        <v>44228</v>
      </c>
      <c r="H525" s="11">
        <v>7</v>
      </c>
      <c r="I525" s="19" t="s">
        <v>259</v>
      </c>
      <c r="J525" s="11" t="s">
        <v>261</v>
      </c>
      <c r="K525" s="11" t="s">
        <v>1606</v>
      </c>
      <c r="L525" s="11">
        <v>2</v>
      </c>
    </row>
    <row r="526" spans="1:12">
      <c r="A526" s="11" t="s">
        <v>1027</v>
      </c>
      <c r="D526" s="11" t="s">
        <v>260</v>
      </c>
      <c r="E526" s="18" t="s">
        <v>1277</v>
      </c>
      <c r="F526" s="10">
        <v>42036</v>
      </c>
      <c r="G526" s="10">
        <v>44228</v>
      </c>
      <c r="H526" s="11">
        <v>7</v>
      </c>
      <c r="I526" s="19" t="s">
        <v>259</v>
      </c>
      <c r="J526" s="11" t="s">
        <v>261</v>
      </c>
      <c r="K526" s="11" t="s">
        <v>1606</v>
      </c>
      <c r="L526" s="11">
        <v>2</v>
      </c>
    </row>
    <row r="527" spans="1:12">
      <c r="A527" s="11" t="s">
        <v>1028</v>
      </c>
      <c r="D527" s="11" t="s">
        <v>260</v>
      </c>
      <c r="E527" s="18" t="s">
        <v>1278</v>
      </c>
      <c r="F527" s="10">
        <v>42036</v>
      </c>
      <c r="G527" s="10">
        <v>44228</v>
      </c>
      <c r="H527" s="11">
        <v>7</v>
      </c>
      <c r="I527" s="11" t="s">
        <v>267</v>
      </c>
      <c r="J527" s="11" t="s">
        <v>261</v>
      </c>
      <c r="K527" s="11" t="s">
        <v>1606</v>
      </c>
      <c r="L527" s="11">
        <v>2</v>
      </c>
    </row>
    <row r="528" spans="1:12">
      <c r="A528" s="11" t="s">
        <v>1029</v>
      </c>
      <c r="D528" s="11" t="s">
        <v>260</v>
      </c>
      <c r="E528" s="18" t="s">
        <v>1279</v>
      </c>
      <c r="F528" s="10">
        <v>42036</v>
      </c>
      <c r="G528" s="10">
        <v>44228</v>
      </c>
      <c r="H528" s="11">
        <v>7</v>
      </c>
      <c r="I528" s="19" t="s">
        <v>259</v>
      </c>
      <c r="J528" s="11" t="s">
        <v>261</v>
      </c>
      <c r="K528" s="11" t="s">
        <v>1606</v>
      </c>
      <c r="L528" s="11">
        <v>2</v>
      </c>
    </row>
    <row r="529" spans="1:12">
      <c r="A529" s="11" t="s">
        <v>1030</v>
      </c>
      <c r="D529" s="11" t="s">
        <v>260</v>
      </c>
      <c r="E529" s="18" t="s">
        <v>1280</v>
      </c>
      <c r="F529" s="10">
        <v>42036</v>
      </c>
      <c r="G529" s="10">
        <v>44228</v>
      </c>
      <c r="H529" s="11">
        <v>7</v>
      </c>
      <c r="I529" s="19" t="s">
        <v>259</v>
      </c>
      <c r="J529" s="11" t="s">
        <v>261</v>
      </c>
      <c r="K529" s="11" t="s">
        <v>1606</v>
      </c>
      <c r="L529" s="11">
        <v>2</v>
      </c>
    </row>
    <row r="530" spans="1:12">
      <c r="A530" s="11" t="s">
        <v>1031</v>
      </c>
      <c r="D530" s="11" t="s">
        <v>260</v>
      </c>
      <c r="E530" s="18" t="s">
        <v>1281</v>
      </c>
      <c r="F530" s="10">
        <v>42036</v>
      </c>
      <c r="G530" s="10">
        <v>44228</v>
      </c>
      <c r="H530" s="11">
        <v>7</v>
      </c>
      <c r="I530" s="19" t="s">
        <v>259</v>
      </c>
      <c r="J530" s="11" t="s">
        <v>261</v>
      </c>
      <c r="K530" s="11" t="s">
        <v>1606</v>
      </c>
      <c r="L530" s="11">
        <v>2</v>
      </c>
    </row>
    <row r="531" spans="1:12">
      <c r="A531" s="11" t="s">
        <v>1032</v>
      </c>
      <c r="D531" s="11" t="s">
        <v>260</v>
      </c>
      <c r="E531" s="18" t="s">
        <v>1282</v>
      </c>
      <c r="F531" s="10">
        <v>42036</v>
      </c>
      <c r="G531" s="10">
        <v>44228</v>
      </c>
      <c r="H531" s="11">
        <v>7</v>
      </c>
      <c r="I531" s="19" t="s">
        <v>259</v>
      </c>
      <c r="J531" s="11" t="s">
        <v>261</v>
      </c>
      <c r="K531" s="11" t="s">
        <v>1606</v>
      </c>
      <c r="L531" s="11">
        <v>2</v>
      </c>
    </row>
    <row r="532" spans="1:12">
      <c r="A532" s="11" t="s">
        <v>1033</v>
      </c>
      <c r="D532" s="11" t="s">
        <v>260</v>
      </c>
      <c r="E532" s="18" t="s">
        <v>1283</v>
      </c>
      <c r="F532" s="10">
        <v>42036</v>
      </c>
      <c r="G532" s="10">
        <v>44228</v>
      </c>
      <c r="H532" s="11">
        <v>7</v>
      </c>
      <c r="I532" s="19" t="s">
        <v>259</v>
      </c>
      <c r="J532" s="11" t="s">
        <v>261</v>
      </c>
      <c r="K532" s="11" t="s">
        <v>1606</v>
      </c>
      <c r="L532" s="11">
        <v>2</v>
      </c>
    </row>
    <row r="533" spans="1:12">
      <c r="A533" s="11" t="s">
        <v>1034</v>
      </c>
      <c r="D533" s="11" t="s">
        <v>260</v>
      </c>
      <c r="E533" s="18" t="s">
        <v>1284</v>
      </c>
      <c r="F533" s="10">
        <v>42036</v>
      </c>
      <c r="G533" s="10">
        <v>44228</v>
      </c>
      <c r="H533" s="11">
        <v>7</v>
      </c>
      <c r="I533" s="11" t="s">
        <v>267</v>
      </c>
      <c r="J533" s="11" t="s">
        <v>261</v>
      </c>
      <c r="K533" s="11" t="s">
        <v>1606</v>
      </c>
      <c r="L533" s="11">
        <v>2</v>
      </c>
    </row>
    <row r="534" spans="1:12">
      <c r="A534" s="11" t="s">
        <v>1035</v>
      </c>
      <c r="D534" s="11" t="s">
        <v>260</v>
      </c>
      <c r="E534" s="18" t="s">
        <v>1285</v>
      </c>
      <c r="F534" s="10">
        <v>42036</v>
      </c>
      <c r="G534" s="10">
        <v>44228</v>
      </c>
      <c r="H534" s="11">
        <v>7</v>
      </c>
      <c r="I534" s="19" t="s">
        <v>259</v>
      </c>
      <c r="J534" s="11" t="s">
        <v>261</v>
      </c>
      <c r="K534" s="11" t="s">
        <v>1606</v>
      </c>
      <c r="L534" s="11">
        <v>2</v>
      </c>
    </row>
    <row r="535" spans="1:12">
      <c r="A535" s="11" t="s">
        <v>1036</v>
      </c>
      <c r="D535" s="11" t="s">
        <v>260</v>
      </c>
      <c r="E535" s="18" t="s">
        <v>1286</v>
      </c>
      <c r="F535" s="10">
        <v>42036</v>
      </c>
      <c r="G535" s="10">
        <v>44228</v>
      </c>
      <c r="H535" s="11">
        <v>7</v>
      </c>
      <c r="I535" s="19" t="s">
        <v>259</v>
      </c>
      <c r="J535" s="11" t="s">
        <v>261</v>
      </c>
      <c r="K535" s="11" t="s">
        <v>1606</v>
      </c>
      <c r="L535" s="11">
        <v>2</v>
      </c>
    </row>
    <row r="536" spans="1:12">
      <c r="A536" s="11" t="s">
        <v>1037</v>
      </c>
      <c r="D536" s="11" t="s">
        <v>260</v>
      </c>
      <c r="E536" s="18" t="s">
        <v>1287</v>
      </c>
      <c r="F536" s="10">
        <v>42036</v>
      </c>
      <c r="G536" s="10">
        <v>44228</v>
      </c>
      <c r="H536" s="11">
        <v>7</v>
      </c>
      <c r="I536" s="19" t="s">
        <v>259</v>
      </c>
      <c r="J536" s="11" t="s">
        <v>261</v>
      </c>
      <c r="K536" s="11" t="s">
        <v>1606</v>
      </c>
      <c r="L536" s="11">
        <v>2</v>
      </c>
    </row>
    <row r="537" spans="1:12">
      <c r="A537" s="11" t="s">
        <v>1038</v>
      </c>
      <c r="D537" s="11" t="s">
        <v>260</v>
      </c>
      <c r="E537" s="18" t="s">
        <v>1288</v>
      </c>
      <c r="F537" s="10">
        <v>42036</v>
      </c>
      <c r="G537" s="10">
        <v>44228</v>
      </c>
      <c r="H537" s="11">
        <v>7</v>
      </c>
      <c r="I537" s="19" t="s">
        <v>259</v>
      </c>
      <c r="J537" s="11" t="s">
        <v>261</v>
      </c>
      <c r="K537" s="11" t="s">
        <v>1606</v>
      </c>
      <c r="L537" s="11">
        <v>2</v>
      </c>
    </row>
    <row r="538" spans="1:12">
      <c r="A538" s="11" t="s">
        <v>1039</v>
      </c>
      <c r="D538" s="11" t="s">
        <v>260</v>
      </c>
      <c r="E538" s="18" t="s">
        <v>1289</v>
      </c>
      <c r="F538" s="10">
        <v>42036</v>
      </c>
      <c r="G538" s="10">
        <v>44228</v>
      </c>
      <c r="H538" s="11">
        <v>7</v>
      </c>
      <c r="I538" s="19" t="s">
        <v>259</v>
      </c>
      <c r="J538" s="11" t="s">
        <v>261</v>
      </c>
      <c r="K538" s="11" t="s">
        <v>1606</v>
      </c>
      <c r="L538" s="11">
        <v>2</v>
      </c>
    </row>
    <row r="539" spans="1:12">
      <c r="A539" s="11" t="s">
        <v>1040</v>
      </c>
      <c r="D539" s="11" t="s">
        <v>260</v>
      </c>
      <c r="E539" s="18" t="s">
        <v>1290</v>
      </c>
      <c r="F539" s="10">
        <v>42036</v>
      </c>
      <c r="G539" s="10">
        <v>44228</v>
      </c>
      <c r="H539" s="11">
        <v>7</v>
      </c>
      <c r="I539" s="11" t="s">
        <v>267</v>
      </c>
      <c r="J539" s="11" t="s">
        <v>261</v>
      </c>
      <c r="K539" s="11" t="s">
        <v>1606</v>
      </c>
      <c r="L539" s="11">
        <v>2</v>
      </c>
    </row>
    <row r="540" spans="1:12">
      <c r="A540" s="11" t="s">
        <v>1041</v>
      </c>
      <c r="D540" s="11" t="s">
        <v>260</v>
      </c>
      <c r="E540" s="18" t="s">
        <v>1291</v>
      </c>
      <c r="F540" s="10">
        <v>42036</v>
      </c>
      <c r="G540" s="10">
        <v>44228</v>
      </c>
      <c r="H540" s="11">
        <v>7</v>
      </c>
      <c r="I540" s="19" t="s">
        <v>259</v>
      </c>
      <c r="J540" s="11" t="s">
        <v>261</v>
      </c>
      <c r="K540" s="11" t="s">
        <v>1606</v>
      </c>
      <c r="L540" s="11">
        <v>2</v>
      </c>
    </row>
    <row r="541" spans="1:12">
      <c r="A541" s="11" t="s">
        <v>1042</v>
      </c>
      <c r="D541" s="11" t="s">
        <v>260</v>
      </c>
      <c r="E541" s="18" t="s">
        <v>1292</v>
      </c>
      <c r="F541" s="10">
        <v>42036</v>
      </c>
      <c r="G541" s="10">
        <v>44228</v>
      </c>
      <c r="H541" s="11">
        <v>7</v>
      </c>
      <c r="I541" s="19" t="s">
        <v>259</v>
      </c>
      <c r="J541" s="11" t="s">
        <v>261</v>
      </c>
      <c r="K541" s="11" t="s">
        <v>1606</v>
      </c>
      <c r="L541" s="11">
        <v>2</v>
      </c>
    </row>
    <row r="542" spans="1:12">
      <c r="A542" s="11" t="s">
        <v>1043</v>
      </c>
      <c r="D542" s="11" t="s">
        <v>260</v>
      </c>
      <c r="E542" s="18" t="s">
        <v>1293</v>
      </c>
      <c r="F542" s="10">
        <v>42036</v>
      </c>
      <c r="G542" s="10">
        <v>44228</v>
      </c>
      <c r="H542" s="11">
        <v>7</v>
      </c>
      <c r="I542" s="19" t="s">
        <v>259</v>
      </c>
      <c r="J542" s="11" t="s">
        <v>261</v>
      </c>
      <c r="K542" s="11" t="s">
        <v>1606</v>
      </c>
      <c r="L542" s="11">
        <v>2</v>
      </c>
    </row>
    <row r="543" spans="1:12">
      <c r="A543" s="11" t="s">
        <v>1044</v>
      </c>
      <c r="D543" s="11" t="s">
        <v>260</v>
      </c>
      <c r="E543" s="18" t="s">
        <v>1294</v>
      </c>
      <c r="F543" s="10">
        <v>42036</v>
      </c>
      <c r="G543" s="10">
        <v>44228</v>
      </c>
      <c r="H543" s="11">
        <v>7</v>
      </c>
      <c r="I543" s="19" t="s">
        <v>259</v>
      </c>
      <c r="J543" s="11" t="s">
        <v>261</v>
      </c>
      <c r="K543" s="11" t="s">
        <v>1606</v>
      </c>
      <c r="L543" s="11">
        <v>2</v>
      </c>
    </row>
    <row r="544" spans="1:12">
      <c r="A544" s="11" t="s">
        <v>1045</v>
      </c>
      <c r="D544" s="11" t="s">
        <v>260</v>
      </c>
      <c r="E544" s="18" t="s">
        <v>1295</v>
      </c>
      <c r="F544" s="10">
        <v>42036</v>
      </c>
      <c r="G544" s="10">
        <v>44228</v>
      </c>
      <c r="H544" s="11">
        <v>7</v>
      </c>
      <c r="I544" s="19" t="s">
        <v>259</v>
      </c>
      <c r="J544" s="11" t="s">
        <v>261</v>
      </c>
      <c r="K544" s="11" t="s">
        <v>1606</v>
      </c>
      <c r="L544" s="11">
        <v>2</v>
      </c>
    </row>
    <row r="545" spans="1:12">
      <c r="A545" s="11" t="s">
        <v>1046</v>
      </c>
      <c r="D545" s="11" t="s">
        <v>260</v>
      </c>
      <c r="E545" s="18" t="s">
        <v>1296</v>
      </c>
      <c r="F545" s="10">
        <v>42036</v>
      </c>
      <c r="G545" s="10">
        <v>44228</v>
      </c>
      <c r="H545" s="11">
        <v>7</v>
      </c>
      <c r="I545" s="11" t="s">
        <v>267</v>
      </c>
      <c r="J545" s="11" t="s">
        <v>261</v>
      </c>
      <c r="K545" s="11" t="s">
        <v>1606</v>
      </c>
      <c r="L545" s="11">
        <v>2</v>
      </c>
    </row>
    <row r="546" spans="1:12">
      <c r="A546" s="11" t="s">
        <v>1047</v>
      </c>
      <c r="D546" s="11" t="s">
        <v>260</v>
      </c>
      <c r="E546" s="18" t="s">
        <v>1297</v>
      </c>
      <c r="F546" s="10">
        <v>42036</v>
      </c>
      <c r="G546" s="10">
        <v>44228</v>
      </c>
      <c r="H546" s="11">
        <v>7</v>
      </c>
      <c r="I546" s="19" t="s">
        <v>259</v>
      </c>
      <c r="J546" s="11" t="s">
        <v>261</v>
      </c>
      <c r="K546" s="11" t="s">
        <v>1606</v>
      </c>
      <c r="L546" s="11">
        <v>2</v>
      </c>
    </row>
    <row r="547" spans="1:12">
      <c r="A547" s="11" t="s">
        <v>1048</v>
      </c>
      <c r="D547" s="11" t="s">
        <v>260</v>
      </c>
      <c r="E547" s="18" t="s">
        <v>1298</v>
      </c>
      <c r="F547" s="10">
        <v>42036</v>
      </c>
      <c r="G547" s="10">
        <v>44228</v>
      </c>
      <c r="H547" s="11">
        <v>7</v>
      </c>
      <c r="I547" s="19" t="s">
        <v>259</v>
      </c>
      <c r="J547" s="11" t="s">
        <v>261</v>
      </c>
      <c r="K547" s="11" t="s">
        <v>1606</v>
      </c>
      <c r="L547" s="11">
        <v>2</v>
      </c>
    </row>
    <row r="548" spans="1:12">
      <c r="A548" s="11" t="s">
        <v>1049</v>
      </c>
      <c r="D548" s="11" t="s">
        <v>260</v>
      </c>
      <c r="E548" s="18" t="s">
        <v>1299</v>
      </c>
      <c r="F548" s="10">
        <v>42036</v>
      </c>
      <c r="G548" s="10">
        <v>44228</v>
      </c>
      <c r="H548" s="11">
        <v>7</v>
      </c>
      <c r="I548" s="19" t="s">
        <v>259</v>
      </c>
      <c r="J548" s="11" t="s">
        <v>261</v>
      </c>
      <c r="K548" s="11" t="s">
        <v>1606</v>
      </c>
      <c r="L548" s="11">
        <v>2</v>
      </c>
    </row>
    <row r="549" spans="1:12">
      <c r="A549" s="11" t="s">
        <v>1050</v>
      </c>
      <c r="D549" s="11" t="s">
        <v>260</v>
      </c>
      <c r="E549" s="18" t="s">
        <v>1300</v>
      </c>
      <c r="F549" s="10">
        <v>42036</v>
      </c>
      <c r="G549" s="10">
        <v>44228</v>
      </c>
      <c r="H549" s="11">
        <v>7</v>
      </c>
      <c r="I549" s="19" t="s">
        <v>259</v>
      </c>
      <c r="J549" s="11" t="s">
        <v>261</v>
      </c>
      <c r="K549" s="11" t="s">
        <v>1606</v>
      </c>
      <c r="L549" s="11">
        <v>2</v>
      </c>
    </row>
    <row r="550" spans="1:12">
      <c r="A550" s="11" t="s">
        <v>1051</v>
      </c>
      <c r="D550" s="11" t="s">
        <v>260</v>
      </c>
      <c r="E550" s="18" t="s">
        <v>1301</v>
      </c>
      <c r="F550" s="10">
        <v>42036</v>
      </c>
      <c r="G550" s="10">
        <v>44228</v>
      </c>
      <c r="H550" s="11">
        <v>7</v>
      </c>
      <c r="I550" s="19" t="s">
        <v>259</v>
      </c>
      <c r="J550" s="11" t="s">
        <v>261</v>
      </c>
      <c r="K550" s="11" t="s">
        <v>1606</v>
      </c>
      <c r="L550" s="11">
        <v>2</v>
      </c>
    </row>
    <row r="551" spans="1:12">
      <c r="A551" s="11" t="s">
        <v>1052</v>
      </c>
      <c r="D551" s="11" t="s">
        <v>260</v>
      </c>
      <c r="E551" s="18" t="s">
        <v>1302</v>
      </c>
      <c r="F551" s="10">
        <v>42036</v>
      </c>
      <c r="G551" s="10">
        <v>44228</v>
      </c>
      <c r="H551" s="11">
        <v>7</v>
      </c>
      <c r="I551" s="11" t="s">
        <v>267</v>
      </c>
      <c r="J551" s="11" t="s">
        <v>261</v>
      </c>
      <c r="K551" s="11" t="s">
        <v>1606</v>
      </c>
      <c r="L551" s="11">
        <v>2</v>
      </c>
    </row>
    <row r="552" spans="1:12">
      <c r="A552" s="11" t="s">
        <v>1053</v>
      </c>
      <c r="D552" s="11" t="s">
        <v>260</v>
      </c>
      <c r="E552" s="18" t="s">
        <v>1303</v>
      </c>
      <c r="F552" s="10">
        <v>42036</v>
      </c>
      <c r="G552" s="10">
        <v>44228</v>
      </c>
      <c r="H552" s="11">
        <v>7</v>
      </c>
      <c r="I552" s="19" t="s">
        <v>259</v>
      </c>
      <c r="J552" s="11" t="s">
        <v>261</v>
      </c>
      <c r="K552" s="11" t="s">
        <v>1606</v>
      </c>
      <c r="L552" s="11">
        <v>2</v>
      </c>
    </row>
    <row r="553" spans="1:12">
      <c r="A553" s="11" t="s">
        <v>1054</v>
      </c>
      <c r="D553" s="11" t="s">
        <v>260</v>
      </c>
      <c r="E553" s="18" t="s">
        <v>1304</v>
      </c>
      <c r="F553" s="10">
        <v>42036</v>
      </c>
      <c r="G553" s="10">
        <v>44228</v>
      </c>
      <c r="H553" s="11">
        <v>7</v>
      </c>
      <c r="I553" s="19" t="s">
        <v>259</v>
      </c>
      <c r="J553" s="11" t="s">
        <v>261</v>
      </c>
      <c r="K553" s="11" t="s">
        <v>1606</v>
      </c>
      <c r="L553" s="11">
        <v>2</v>
      </c>
    </row>
    <row r="554" spans="1:12">
      <c r="A554" s="11" t="s">
        <v>1055</v>
      </c>
      <c r="D554" s="11" t="s">
        <v>260</v>
      </c>
      <c r="E554" s="18" t="s">
        <v>1305</v>
      </c>
      <c r="F554" s="10">
        <v>42036</v>
      </c>
      <c r="G554" s="10">
        <v>44228</v>
      </c>
      <c r="H554" s="11">
        <v>7</v>
      </c>
      <c r="I554" s="19" t="s">
        <v>259</v>
      </c>
      <c r="J554" s="11" t="s">
        <v>261</v>
      </c>
      <c r="K554" s="11" t="s">
        <v>1606</v>
      </c>
      <c r="L554" s="11">
        <v>2</v>
      </c>
    </row>
    <row r="555" spans="1:12">
      <c r="A555" s="11" t="s">
        <v>1056</v>
      </c>
      <c r="D555" s="11" t="s">
        <v>260</v>
      </c>
      <c r="E555" s="18" t="s">
        <v>1306</v>
      </c>
      <c r="F555" s="10">
        <v>42036</v>
      </c>
      <c r="G555" s="10">
        <v>44228</v>
      </c>
      <c r="H555" s="11">
        <v>7</v>
      </c>
      <c r="I555" s="19" t="s">
        <v>259</v>
      </c>
      <c r="J555" s="11" t="s">
        <v>261</v>
      </c>
      <c r="K555" s="11" t="s">
        <v>1606</v>
      </c>
      <c r="L555" s="11">
        <v>2</v>
      </c>
    </row>
    <row r="556" spans="1:12">
      <c r="A556" s="11" t="s">
        <v>1057</v>
      </c>
      <c r="D556" s="11" t="s">
        <v>260</v>
      </c>
      <c r="E556" s="18" t="s">
        <v>1307</v>
      </c>
      <c r="F556" s="10">
        <v>42036</v>
      </c>
      <c r="G556" s="10">
        <v>44228</v>
      </c>
      <c r="H556" s="11">
        <v>7</v>
      </c>
      <c r="I556" s="19" t="s">
        <v>259</v>
      </c>
      <c r="J556" s="11" t="s">
        <v>261</v>
      </c>
      <c r="K556" s="11" t="s">
        <v>1606</v>
      </c>
      <c r="L556" s="11">
        <v>2</v>
      </c>
    </row>
    <row r="557" spans="1:12">
      <c r="A557" s="11" t="s">
        <v>1058</v>
      </c>
      <c r="D557" s="11" t="s">
        <v>260</v>
      </c>
      <c r="E557" s="18" t="s">
        <v>1308</v>
      </c>
      <c r="F557" s="10">
        <v>42036</v>
      </c>
      <c r="G557" s="10">
        <v>44228</v>
      </c>
      <c r="H557" s="11">
        <v>7</v>
      </c>
      <c r="I557" s="11" t="s">
        <v>267</v>
      </c>
      <c r="J557" s="11" t="s">
        <v>261</v>
      </c>
      <c r="K557" s="11" t="s">
        <v>1606</v>
      </c>
      <c r="L557" s="11">
        <v>2</v>
      </c>
    </row>
    <row r="558" spans="1:12">
      <c r="A558" s="11" t="s">
        <v>1059</v>
      </c>
      <c r="D558" s="11" t="s">
        <v>260</v>
      </c>
      <c r="E558" s="18" t="s">
        <v>1309</v>
      </c>
      <c r="F558" s="10">
        <v>42036</v>
      </c>
      <c r="G558" s="10">
        <v>44228</v>
      </c>
      <c r="H558" s="11">
        <v>7</v>
      </c>
      <c r="I558" s="19" t="s">
        <v>259</v>
      </c>
      <c r="J558" s="11" t="s">
        <v>261</v>
      </c>
      <c r="K558" s="11" t="s">
        <v>1606</v>
      </c>
      <c r="L558" s="11">
        <v>2</v>
      </c>
    </row>
    <row r="559" spans="1:12">
      <c r="A559" s="11" t="s">
        <v>1060</v>
      </c>
      <c r="D559" s="11" t="s">
        <v>260</v>
      </c>
      <c r="E559" s="18" t="s">
        <v>1310</v>
      </c>
      <c r="F559" s="10">
        <v>42036</v>
      </c>
      <c r="G559" s="10">
        <v>44228</v>
      </c>
      <c r="H559" s="11">
        <v>7</v>
      </c>
      <c r="I559" s="19" t="s">
        <v>259</v>
      </c>
      <c r="J559" s="11" t="s">
        <v>261</v>
      </c>
      <c r="K559" s="11" t="s">
        <v>1606</v>
      </c>
      <c r="L559" s="11">
        <v>2</v>
      </c>
    </row>
    <row r="560" spans="1:12">
      <c r="A560" s="11" t="s">
        <v>1061</v>
      </c>
      <c r="D560" s="11" t="s">
        <v>260</v>
      </c>
      <c r="E560" s="18" t="s">
        <v>1311</v>
      </c>
      <c r="F560" s="10">
        <v>42036</v>
      </c>
      <c r="G560" s="10">
        <v>44228</v>
      </c>
      <c r="H560" s="11">
        <v>7</v>
      </c>
      <c r="I560" s="19" t="s">
        <v>259</v>
      </c>
      <c r="J560" s="11" t="s">
        <v>261</v>
      </c>
      <c r="K560" s="11" t="s">
        <v>1606</v>
      </c>
      <c r="L560" s="11">
        <v>2</v>
      </c>
    </row>
    <row r="561" spans="1:12">
      <c r="A561" s="11" t="s">
        <v>1062</v>
      </c>
      <c r="D561" s="11" t="s">
        <v>260</v>
      </c>
      <c r="E561" s="18" t="s">
        <v>1312</v>
      </c>
      <c r="F561" s="10">
        <v>42036</v>
      </c>
      <c r="G561" s="10">
        <v>44228</v>
      </c>
      <c r="H561" s="11">
        <v>7</v>
      </c>
      <c r="I561" s="19" t="s">
        <v>259</v>
      </c>
      <c r="J561" s="11" t="s">
        <v>261</v>
      </c>
      <c r="K561" s="11" t="s">
        <v>1606</v>
      </c>
      <c r="L561" s="11">
        <v>2</v>
      </c>
    </row>
    <row r="562" spans="1:12">
      <c r="A562" s="11" t="s">
        <v>1063</v>
      </c>
      <c r="D562" s="11" t="s">
        <v>260</v>
      </c>
      <c r="E562" s="18" t="s">
        <v>1313</v>
      </c>
      <c r="F562" s="10">
        <v>42036</v>
      </c>
      <c r="G562" s="10">
        <v>44228</v>
      </c>
      <c r="H562" s="11">
        <v>7</v>
      </c>
      <c r="I562" s="19" t="s">
        <v>259</v>
      </c>
      <c r="J562" s="11" t="s">
        <v>261</v>
      </c>
      <c r="K562" s="11" t="s">
        <v>1606</v>
      </c>
      <c r="L562" s="11">
        <v>2</v>
      </c>
    </row>
    <row r="563" spans="1:12">
      <c r="A563" s="11" t="s">
        <v>1064</v>
      </c>
      <c r="D563" s="11" t="s">
        <v>260</v>
      </c>
      <c r="E563" s="18" t="s">
        <v>1314</v>
      </c>
      <c r="F563" s="10">
        <v>42036</v>
      </c>
      <c r="G563" s="10">
        <v>44228</v>
      </c>
      <c r="H563" s="11">
        <v>7</v>
      </c>
      <c r="I563" s="11" t="s">
        <v>267</v>
      </c>
      <c r="J563" s="11" t="s">
        <v>261</v>
      </c>
      <c r="K563" s="11" t="s">
        <v>1606</v>
      </c>
      <c r="L563" s="11">
        <v>2</v>
      </c>
    </row>
    <row r="564" spans="1:12">
      <c r="A564" s="11" t="s">
        <v>1065</v>
      </c>
      <c r="D564" s="11" t="s">
        <v>260</v>
      </c>
      <c r="E564" s="18" t="s">
        <v>1315</v>
      </c>
      <c r="F564" s="10">
        <v>42036</v>
      </c>
      <c r="G564" s="10">
        <v>44228</v>
      </c>
      <c r="H564" s="11">
        <v>7</v>
      </c>
      <c r="I564" s="19" t="s">
        <v>259</v>
      </c>
      <c r="J564" s="11" t="s">
        <v>261</v>
      </c>
      <c r="K564" s="11" t="s">
        <v>1606</v>
      </c>
      <c r="L564" s="11">
        <v>2</v>
      </c>
    </row>
    <row r="565" spans="1:12">
      <c r="A565" s="11" t="s">
        <v>1066</v>
      </c>
      <c r="D565" s="11" t="s">
        <v>260</v>
      </c>
      <c r="E565" s="18" t="s">
        <v>1316</v>
      </c>
      <c r="F565" s="10">
        <v>42036</v>
      </c>
      <c r="G565" s="10">
        <v>44228</v>
      </c>
      <c r="H565" s="11">
        <v>7</v>
      </c>
      <c r="I565" s="19" t="s">
        <v>259</v>
      </c>
      <c r="J565" s="11" t="s">
        <v>261</v>
      </c>
      <c r="K565" s="11" t="s">
        <v>1606</v>
      </c>
      <c r="L565" s="11">
        <v>2</v>
      </c>
    </row>
    <row r="566" spans="1:12">
      <c r="A566" s="11" t="s">
        <v>1067</v>
      </c>
      <c r="D566" s="11" t="s">
        <v>260</v>
      </c>
      <c r="E566" s="18" t="s">
        <v>1317</v>
      </c>
      <c r="F566" s="10">
        <v>42036</v>
      </c>
      <c r="G566" s="10">
        <v>44228</v>
      </c>
      <c r="H566" s="11">
        <v>7</v>
      </c>
      <c r="I566" s="19" t="s">
        <v>259</v>
      </c>
      <c r="J566" s="11" t="s">
        <v>261</v>
      </c>
      <c r="K566" s="11" t="s">
        <v>1606</v>
      </c>
      <c r="L566" s="11">
        <v>2</v>
      </c>
    </row>
    <row r="567" spans="1:12">
      <c r="A567" s="11" t="s">
        <v>1068</v>
      </c>
      <c r="D567" s="11" t="s">
        <v>260</v>
      </c>
      <c r="E567" s="18" t="s">
        <v>1318</v>
      </c>
      <c r="F567" s="10">
        <v>42036</v>
      </c>
      <c r="G567" s="10">
        <v>44228</v>
      </c>
      <c r="H567" s="11">
        <v>7</v>
      </c>
      <c r="I567" s="19" t="s">
        <v>259</v>
      </c>
      <c r="J567" s="11" t="s">
        <v>261</v>
      </c>
      <c r="K567" s="11" t="s">
        <v>1606</v>
      </c>
      <c r="L567" s="11">
        <v>2</v>
      </c>
    </row>
    <row r="568" spans="1:12">
      <c r="A568" s="11" t="s">
        <v>1069</v>
      </c>
      <c r="D568" s="11" t="s">
        <v>260</v>
      </c>
      <c r="E568" s="18" t="s">
        <v>1319</v>
      </c>
      <c r="F568" s="10">
        <v>42036</v>
      </c>
      <c r="G568" s="10">
        <v>44228</v>
      </c>
      <c r="H568" s="11">
        <v>7</v>
      </c>
      <c r="I568" s="19" t="s">
        <v>259</v>
      </c>
      <c r="J568" s="11" t="s">
        <v>261</v>
      </c>
      <c r="K568" s="11" t="s">
        <v>1606</v>
      </c>
      <c r="L568" s="11">
        <v>2</v>
      </c>
    </row>
    <row r="569" spans="1:12">
      <c r="A569" s="11" t="s">
        <v>1070</v>
      </c>
      <c r="D569" s="11" t="s">
        <v>260</v>
      </c>
      <c r="E569" s="18" t="s">
        <v>1320</v>
      </c>
      <c r="F569" s="10">
        <v>42036</v>
      </c>
      <c r="G569" s="10">
        <v>44228</v>
      </c>
      <c r="H569" s="11">
        <v>7</v>
      </c>
      <c r="I569" s="11" t="s">
        <v>267</v>
      </c>
      <c r="J569" s="11" t="s">
        <v>261</v>
      </c>
      <c r="K569" s="11" t="s">
        <v>1606</v>
      </c>
      <c r="L569" s="11">
        <v>2</v>
      </c>
    </row>
    <row r="570" spans="1:12">
      <c r="A570" s="11" t="s">
        <v>1071</v>
      </c>
      <c r="D570" s="11" t="s">
        <v>260</v>
      </c>
      <c r="E570" s="18" t="s">
        <v>1321</v>
      </c>
      <c r="F570" s="10">
        <v>42036</v>
      </c>
      <c r="G570" s="10">
        <v>44228</v>
      </c>
      <c r="H570" s="11">
        <v>7</v>
      </c>
      <c r="I570" s="19" t="s">
        <v>259</v>
      </c>
      <c r="J570" s="11" t="s">
        <v>261</v>
      </c>
      <c r="K570" s="11" t="s">
        <v>1606</v>
      </c>
      <c r="L570" s="11">
        <v>2</v>
      </c>
    </row>
    <row r="571" spans="1:12">
      <c r="A571" s="11" t="s">
        <v>1072</v>
      </c>
      <c r="D571" s="11" t="s">
        <v>260</v>
      </c>
      <c r="E571" s="18" t="s">
        <v>1322</v>
      </c>
      <c r="F571" s="10">
        <v>42036</v>
      </c>
      <c r="G571" s="10">
        <v>44228</v>
      </c>
      <c r="H571" s="11">
        <v>7</v>
      </c>
      <c r="I571" s="19" t="s">
        <v>259</v>
      </c>
      <c r="J571" s="11" t="s">
        <v>261</v>
      </c>
      <c r="K571" s="11" t="s">
        <v>1606</v>
      </c>
      <c r="L571" s="11">
        <v>2</v>
      </c>
    </row>
    <row r="572" spans="1:12">
      <c r="A572" s="11" t="s">
        <v>1073</v>
      </c>
      <c r="D572" s="11" t="s">
        <v>260</v>
      </c>
      <c r="E572" s="18" t="s">
        <v>1323</v>
      </c>
      <c r="F572" s="10">
        <v>42036</v>
      </c>
      <c r="G572" s="10">
        <v>44228</v>
      </c>
      <c r="H572" s="11">
        <v>7</v>
      </c>
      <c r="I572" s="19" t="s">
        <v>259</v>
      </c>
      <c r="J572" s="11" t="s">
        <v>261</v>
      </c>
      <c r="K572" s="11" t="s">
        <v>1606</v>
      </c>
      <c r="L572" s="11">
        <v>2</v>
      </c>
    </row>
    <row r="573" spans="1:12">
      <c r="A573" s="11" t="s">
        <v>1074</v>
      </c>
      <c r="D573" s="11" t="s">
        <v>260</v>
      </c>
      <c r="E573" s="18" t="s">
        <v>1324</v>
      </c>
      <c r="F573" s="10">
        <v>42036</v>
      </c>
      <c r="G573" s="10">
        <v>44228</v>
      </c>
      <c r="H573" s="11">
        <v>7</v>
      </c>
      <c r="I573" s="19" t="s">
        <v>259</v>
      </c>
      <c r="J573" s="11" t="s">
        <v>261</v>
      </c>
      <c r="K573" s="11" t="s">
        <v>1606</v>
      </c>
      <c r="L573" s="11">
        <v>2</v>
      </c>
    </row>
    <row r="574" spans="1:12">
      <c r="A574" s="11" t="s">
        <v>1075</v>
      </c>
      <c r="D574" s="11" t="s">
        <v>260</v>
      </c>
      <c r="E574" s="18" t="s">
        <v>1325</v>
      </c>
      <c r="F574" s="10">
        <v>42036</v>
      </c>
      <c r="G574" s="10">
        <v>44228</v>
      </c>
      <c r="H574" s="11">
        <v>7</v>
      </c>
      <c r="I574" s="19" t="s">
        <v>259</v>
      </c>
      <c r="J574" s="11" t="s">
        <v>261</v>
      </c>
      <c r="K574" s="11" t="s">
        <v>1606</v>
      </c>
      <c r="L574" s="11">
        <v>2</v>
      </c>
    </row>
    <row r="575" spans="1:12">
      <c r="A575" s="11" t="s">
        <v>1076</v>
      </c>
      <c r="D575" s="11" t="s">
        <v>260</v>
      </c>
      <c r="E575" s="18" t="s">
        <v>1326</v>
      </c>
      <c r="F575" s="10">
        <v>42036</v>
      </c>
      <c r="G575" s="10">
        <v>44228</v>
      </c>
      <c r="H575" s="11">
        <v>7</v>
      </c>
      <c r="I575" s="11" t="s">
        <v>267</v>
      </c>
      <c r="J575" s="11" t="s">
        <v>261</v>
      </c>
      <c r="K575" s="11" t="s">
        <v>1606</v>
      </c>
      <c r="L575" s="11">
        <v>2</v>
      </c>
    </row>
    <row r="576" spans="1:12">
      <c r="A576" s="11" t="s">
        <v>1077</v>
      </c>
      <c r="D576" s="11" t="s">
        <v>260</v>
      </c>
      <c r="E576" s="18" t="s">
        <v>1327</v>
      </c>
      <c r="F576" s="10">
        <v>42036</v>
      </c>
      <c r="G576" s="10">
        <v>44228</v>
      </c>
      <c r="H576" s="11">
        <v>7</v>
      </c>
      <c r="I576" s="19" t="s">
        <v>259</v>
      </c>
      <c r="J576" s="11" t="s">
        <v>261</v>
      </c>
      <c r="K576" s="11" t="s">
        <v>1606</v>
      </c>
      <c r="L576" s="11">
        <v>2</v>
      </c>
    </row>
    <row r="577" spans="1:12">
      <c r="A577" s="11" t="s">
        <v>1078</v>
      </c>
      <c r="D577" s="11" t="s">
        <v>260</v>
      </c>
      <c r="E577" s="18" t="s">
        <v>1328</v>
      </c>
      <c r="F577" s="10">
        <v>42036</v>
      </c>
      <c r="G577" s="10">
        <v>44228</v>
      </c>
      <c r="H577" s="11">
        <v>7</v>
      </c>
      <c r="I577" s="19" t="s">
        <v>259</v>
      </c>
      <c r="J577" s="11" t="s">
        <v>261</v>
      </c>
      <c r="K577" s="11" t="s">
        <v>1606</v>
      </c>
      <c r="L577" s="11">
        <v>2</v>
      </c>
    </row>
    <row r="578" spans="1:12">
      <c r="A578" s="11" t="s">
        <v>1079</v>
      </c>
      <c r="D578" s="11" t="s">
        <v>260</v>
      </c>
      <c r="E578" s="18" t="s">
        <v>1329</v>
      </c>
      <c r="F578" s="10">
        <v>42036</v>
      </c>
      <c r="G578" s="10">
        <v>44228</v>
      </c>
      <c r="H578" s="11">
        <v>7</v>
      </c>
      <c r="I578" s="19" t="s">
        <v>259</v>
      </c>
      <c r="J578" s="11" t="s">
        <v>261</v>
      </c>
      <c r="K578" s="11" t="s">
        <v>1606</v>
      </c>
      <c r="L578" s="11">
        <v>2</v>
      </c>
    </row>
    <row r="579" spans="1:12">
      <c r="A579" s="11" t="s">
        <v>1080</v>
      </c>
      <c r="D579" s="11" t="s">
        <v>260</v>
      </c>
      <c r="E579" s="18" t="s">
        <v>1330</v>
      </c>
      <c r="F579" s="10">
        <v>42036</v>
      </c>
      <c r="G579" s="10">
        <v>44228</v>
      </c>
      <c r="H579" s="11">
        <v>7</v>
      </c>
      <c r="I579" s="19" t="s">
        <v>259</v>
      </c>
      <c r="J579" s="11" t="s">
        <v>261</v>
      </c>
      <c r="K579" s="11" t="s">
        <v>1606</v>
      </c>
      <c r="L579" s="11">
        <v>2</v>
      </c>
    </row>
    <row r="580" spans="1:12">
      <c r="A580" s="11" t="s">
        <v>1081</v>
      </c>
      <c r="D580" s="11" t="s">
        <v>260</v>
      </c>
      <c r="E580" s="18" t="s">
        <v>1331</v>
      </c>
      <c r="F580" s="10">
        <v>42036</v>
      </c>
      <c r="G580" s="10">
        <v>44228</v>
      </c>
      <c r="H580" s="11">
        <v>7</v>
      </c>
      <c r="I580" s="19" t="s">
        <v>259</v>
      </c>
      <c r="J580" s="11" t="s">
        <v>261</v>
      </c>
      <c r="K580" s="11" t="s">
        <v>1606</v>
      </c>
      <c r="L580" s="11">
        <v>2</v>
      </c>
    </row>
    <row r="581" spans="1:12">
      <c r="A581" s="11" t="s">
        <v>1082</v>
      </c>
      <c r="D581" s="11" t="s">
        <v>260</v>
      </c>
      <c r="E581" s="18" t="s">
        <v>1332</v>
      </c>
      <c r="F581" s="10">
        <v>42036</v>
      </c>
      <c r="G581" s="10">
        <v>44228</v>
      </c>
      <c r="H581" s="11">
        <v>7</v>
      </c>
      <c r="I581" s="11" t="s">
        <v>267</v>
      </c>
      <c r="J581" s="11" t="s">
        <v>261</v>
      </c>
      <c r="K581" s="11" t="s">
        <v>1606</v>
      </c>
      <c r="L581" s="11">
        <v>2</v>
      </c>
    </row>
    <row r="582" spans="1:12">
      <c r="A582" s="11" t="s">
        <v>1083</v>
      </c>
      <c r="D582" s="11" t="s">
        <v>260</v>
      </c>
      <c r="E582" s="18" t="s">
        <v>1333</v>
      </c>
      <c r="F582" s="10">
        <v>42036</v>
      </c>
      <c r="G582" s="10">
        <v>44228</v>
      </c>
      <c r="H582" s="11">
        <v>7</v>
      </c>
      <c r="I582" s="19" t="s">
        <v>259</v>
      </c>
      <c r="J582" s="11" t="s">
        <v>261</v>
      </c>
      <c r="K582" s="11" t="s">
        <v>1606</v>
      </c>
      <c r="L582" s="11">
        <v>2</v>
      </c>
    </row>
    <row r="583" spans="1:12">
      <c r="A583" s="11" t="s">
        <v>1084</v>
      </c>
      <c r="D583" s="11" t="s">
        <v>260</v>
      </c>
      <c r="E583" s="18" t="s">
        <v>1334</v>
      </c>
      <c r="F583" s="10">
        <v>42036</v>
      </c>
      <c r="G583" s="10">
        <v>44228</v>
      </c>
      <c r="H583" s="11">
        <v>7</v>
      </c>
      <c r="I583" s="19" t="s">
        <v>259</v>
      </c>
      <c r="J583" s="11" t="s">
        <v>261</v>
      </c>
      <c r="K583" s="11" t="s">
        <v>1606</v>
      </c>
      <c r="L583" s="11">
        <v>2</v>
      </c>
    </row>
    <row r="584" spans="1:12">
      <c r="A584" s="11" t="s">
        <v>1085</v>
      </c>
      <c r="D584" s="11" t="s">
        <v>260</v>
      </c>
      <c r="E584" s="18" t="s">
        <v>1335</v>
      </c>
      <c r="F584" s="10">
        <v>42036</v>
      </c>
      <c r="G584" s="10">
        <v>44228</v>
      </c>
      <c r="H584" s="11">
        <v>7</v>
      </c>
      <c r="I584" s="19" t="s">
        <v>259</v>
      </c>
      <c r="J584" s="11" t="s">
        <v>261</v>
      </c>
      <c r="K584" s="11" t="s">
        <v>1606</v>
      </c>
      <c r="L584" s="11">
        <v>2</v>
      </c>
    </row>
    <row r="585" spans="1:12">
      <c r="A585" s="11" t="s">
        <v>1086</v>
      </c>
      <c r="D585" s="11" t="s">
        <v>260</v>
      </c>
      <c r="E585" s="18" t="s">
        <v>1336</v>
      </c>
      <c r="F585" s="10">
        <v>42036</v>
      </c>
      <c r="G585" s="10">
        <v>44228</v>
      </c>
      <c r="H585" s="11">
        <v>7</v>
      </c>
      <c r="I585" s="19" t="s">
        <v>259</v>
      </c>
      <c r="J585" s="11" t="s">
        <v>261</v>
      </c>
      <c r="K585" s="11" t="s">
        <v>1606</v>
      </c>
      <c r="L585" s="11">
        <v>2</v>
      </c>
    </row>
    <row r="586" spans="1:12">
      <c r="A586" s="11" t="s">
        <v>1087</v>
      </c>
      <c r="D586" s="11" t="s">
        <v>260</v>
      </c>
      <c r="E586" s="18" t="s">
        <v>1337</v>
      </c>
      <c r="F586" s="10">
        <v>42036</v>
      </c>
      <c r="G586" s="10">
        <v>44228</v>
      </c>
      <c r="H586" s="11">
        <v>7</v>
      </c>
      <c r="I586" s="19" t="s">
        <v>259</v>
      </c>
      <c r="J586" s="11" t="s">
        <v>261</v>
      </c>
      <c r="K586" s="11" t="s">
        <v>1606</v>
      </c>
      <c r="L586" s="11">
        <v>2</v>
      </c>
    </row>
    <row r="587" spans="1:12">
      <c r="A587" s="11" t="s">
        <v>1088</v>
      </c>
      <c r="D587" s="11" t="s">
        <v>260</v>
      </c>
      <c r="E587" s="18" t="s">
        <v>1338</v>
      </c>
      <c r="F587" s="10">
        <v>42036</v>
      </c>
      <c r="G587" s="10">
        <v>44228</v>
      </c>
      <c r="H587" s="11">
        <v>7</v>
      </c>
      <c r="I587" s="11" t="s">
        <v>267</v>
      </c>
      <c r="J587" s="11" t="s">
        <v>261</v>
      </c>
      <c r="K587" s="11" t="s">
        <v>1606</v>
      </c>
      <c r="L587" s="11">
        <v>2</v>
      </c>
    </row>
    <row r="588" spans="1:12">
      <c r="A588" s="11" t="s">
        <v>1089</v>
      </c>
      <c r="D588" s="11" t="s">
        <v>260</v>
      </c>
      <c r="E588" s="18" t="s">
        <v>1339</v>
      </c>
      <c r="F588" s="10">
        <v>42036</v>
      </c>
      <c r="G588" s="10">
        <v>44228</v>
      </c>
      <c r="H588" s="11">
        <v>7</v>
      </c>
      <c r="I588" s="19" t="s">
        <v>259</v>
      </c>
      <c r="J588" s="11" t="s">
        <v>261</v>
      </c>
      <c r="K588" s="11" t="s">
        <v>1606</v>
      </c>
      <c r="L588" s="11">
        <v>2</v>
      </c>
    </row>
    <row r="589" spans="1:12">
      <c r="A589" s="11" t="s">
        <v>1090</v>
      </c>
      <c r="D589" s="11" t="s">
        <v>260</v>
      </c>
      <c r="E589" s="18" t="s">
        <v>1340</v>
      </c>
      <c r="F589" s="10">
        <v>42036</v>
      </c>
      <c r="G589" s="10">
        <v>44228</v>
      </c>
      <c r="H589" s="11">
        <v>7</v>
      </c>
      <c r="I589" s="19" t="s">
        <v>259</v>
      </c>
      <c r="J589" s="11" t="s">
        <v>261</v>
      </c>
      <c r="K589" s="11" t="s">
        <v>1606</v>
      </c>
      <c r="L589" s="11">
        <v>2</v>
      </c>
    </row>
    <row r="590" spans="1:12">
      <c r="A590" s="11" t="s">
        <v>1091</v>
      </c>
      <c r="D590" s="11" t="s">
        <v>260</v>
      </c>
      <c r="E590" s="18" t="s">
        <v>1341</v>
      </c>
      <c r="F590" s="10">
        <v>42036</v>
      </c>
      <c r="G590" s="10">
        <v>44228</v>
      </c>
      <c r="H590" s="11">
        <v>7</v>
      </c>
      <c r="I590" s="19" t="s">
        <v>259</v>
      </c>
      <c r="J590" s="11" t="s">
        <v>261</v>
      </c>
      <c r="K590" s="11" t="s">
        <v>1606</v>
      </c>
      <c r="L590" s="11">
        <v>2</v>
      </c>
    </row>
    <row r="591" spans="1:12">
      <c r="A591" s="11" t="s">
        <v>1092</v>
      </c>
      <c r="D591" s="11" t="s">
        <v>260</v>
      </c>
      <c r="E591" s="18" t="s">
        <v>1342</v>
      </c>
      <c r="F591" s="10">
        <v>42036</v>
      </c>
      <c r="G591" s="10">
        <v>44228</v>
      </c>
      <c r="H591" s="11">
        <v>7</v>
      </c>
      <c r="I591" s="19" t="s">
        <v>259</v>
      </c>
      <c r="J591" s="11" t="s">
        <v>261</v>
      </c>
      <c r="K591" s="11" t="s">
        <v>1606</v>
      </c>
      <c r="L591" s="11">
        <v>2</v>
      </c>
    </row>
    <row r="592" spans="1:12">
      <c r="A592" s="11" t="s">
        <v>1093</v>
      </c>
      <c r="D592" s="11" t="s">
        <v>260</v>
      </c>
      <c r="E592" s="18" t="s">
        <v>1343</v>
      </c>
      <c r="F592" s="10">
        <v>42036</v>
      </c>
      <c r="G592" s="10">
        <v>44228</v>
      </c>
      <c r="H592" s="11">
        <v>7</v>
      </c>
      <c r="I592" s="19" t="s">
        <v>259</v>
      </c>
      <c r="J592" s="11" t="s">
        <v>261</v>
      </c>
      <c r="K592" s="11" t="s">
        <v>1606</v>
      </c>
      <c r="L592" s="11">
        <v>2</v>
      </c>
    </row>
    <row r="593" spans="1:12">
      <c r="A593" s="11" t="s">
        <v>1094</v>
      </c>
      <c r="D593" s="11" t="s">
        <v>260</v>
      </c>
      <c r="E593" s="18" t="s">
        <v>1344</v>
      </c>
      <c r="F593" s="10">
        <v>42036</v>
      </c>
      <c r="G593" s="10">
        <v>44228</v>
      </c>
      <c r="H593" s="11">
        <v>7</v>
      </c>
      <c r="I593" s="11" t="s">
        <v>267</v>
      </c>
      <c r="J593" s="11" t="s">
        <v>261</v>
      </c>
      <c r="K593" s="11" t="s">
        <v>1606</v>
      </c>
      <c r="L593" s="11">
        <v>2</v>
      </c>
    </row>
    <row r="594" spans="1:12">
      <c r="A594" s="11" t="s">
        <v>1095</v>
      </c>
      <c r="D594" s="11" t="s">
        <v>260</v>
      </c>
      <c r="E594" s="18" t="s">
        <v>1345</v>
      </c>
      <c r="F594" s="10">
        <v>42036</v>
      </c>
      <c r="G594" s="10">
        <v>44228</v>
      </c>
      <c r="H594" s="11">
        <v>7</v>
      </c>
      <c r="I594" s="19" t="s">
        <v>259</v>
      </c>
      <c r="J594" s="11" t="s">
        <v>261</v>
      </c>
      <c r="K594" s="11" t="s">
        <v>1606</v>
      </c>
      <c r="L594" s="11">
        <v>2</v>
      </c>
    </row>
    <row r="595" spans="1:12">
      <c r="A595" s="11" t="s">
        <v>1096</v>
      </c>
      <c r="D595" s="11" t="s">
        <v>260</v>
      </c>
      <c r="E595" s="18" t="s">
        <v>1346</v>
      </c>
      <c r="F595" s="10">
        <v>42036</v>
      </c>
      <c r="G595" s="10">
        <v>44228</v>
      </c>
      <c r="H595" s="11">
        <v>7</v>
      </c>
      <c r="I595" s="19" t="s">
        <v>259</v>
      </c>
      <c r="J595" s="11" t="s">
        <v>261</v>
      </c>
      <c r="K595" s="11" t="s">
        <v>1606</v>
      </c>
      <c r="L595" s="11">
        <v>2</v>
      </c>
    </row>
    <row r="596" spans="1:12">
      <c r="A596" s="11" t="s">
        <v>1097</v>
      </c>
      <c r="D596" s="11" t="s">
        <v>260</v>
      </c>
      <c r="E596" s="18" t="s">
        <v>1347</v>
      </c>
      <c r="F596" s="10">
        <v>42036</v>
      </c>
      <c r="G596" s="10">
        <v>44228</v>
      </c>
      <c r="H596" s="11">
        <v>7</v>
      </c>
      <c r="I596" s="19" t="s">
        <v>259</v>
      </c>
      <c r="J596" s="11" t="s">
        <v>261</v>
      </c>
      <c r="K596" s="11" t="s">
        <v>1606</v>
      </c>
      <c r="L596" s="11">
        <v>2</v>
      </c>
    </row>
    <row r="597" spans="1:12">
      <c r="A597" s="11" t="s">
        <v>1098</v>
      </c>
      <c r="D597" s="11" t="s">
        <v>260</v>
      </c>
      <c r="E597" s="18" t="s">
        <v>1348</v>
      </c>
      <c r="F597" s="10">
        <v>42036</v>
      </c>
      <c r="G597" s="10">
        <v>44228</v>
      </c>
      <c r="H597" s="11">
        <v>7</v>
      </c>
      <c r="I597" s="19" t="s">
        <v>259</v>
      </c>
      <c r="J597" s="11" t="s">
        <v>261</v>
      </c>
      <c r="K597" s="11" t="s">
        <v>1606</v>
      </c>
      <c r="L597" s="11">
        <v>2</v>
      </c>
    </row>
    <row r="598" spans="1:12">
      <c r="A598" s="11" t="s">
        <v>1099</v>
      </c>
      <c r="D598" s="11" t="s">
        <v>260</v>
      </c>
      <c r="E598" s="18" t="s">
        <v>1349</v>
      </c>
      <c r="F598" s="10">
        <v>42036</v>
      </c>
      <c r="G598" s="10">
        <v>44228</v>
      </c>
      <c r="H598" s="11">
        <v>7</v>
      </c>
      <c r="I598" s="19" t="s">
        <v>259</v>
      </c>
      <c r="J598" s="11" t="s">
        <v>261</v>
      </c>
      <c r="K598" s="11" t="s">
        <v>1606</v>
      </c>
      <c r="L598" s="11">
        <v>2</v>
      </c>
    </row>
    <row r="599" spans="1:12">
      <c r="A599" s="11" t="s">
        <v>1100</v>
      </c>
      <c r="D599" s="11" t="s">
        <v>260</v>
      </c>
      <c r="E599" s="18" t="s">
        <v>1350</v>
      </c>
      <c r="F599" s="10">
        <v>42036</v>
      </c>
      <c r="G599" s="10">
        <v>44228</v>
      </c>
      <c r="H599" s="11">
        <v>7</v>
      </c>
      <c r="I599" s="11" t="s">
        <v>267</v>
      </c>
      <c r="J599" s="11" t="s">
        <v>261</v>
      </c>
      <c r="K599" s="11" t="s">
        <v>1606</v>
      </c>
      <c r="L599" s="11">
        <v>2</v>
      </c>
    </row>
    <row r="600" spans="1:12">
      <c r="A600" s="11" t="s">
        <v>1101</v>
      </c>
      <c r="D600" s="11" t="s">
        <v>260</v>
      </c>
      <c r="E600" s="18" t="s">
        <v>1351</v>
      </c>
      <c r="F600" s="10">
        <v>42036</v>
      </c>
      <c r="G600" s="10">
        <v>44228</v>
      </c>
      <c r="H600" s="11">
        <v>7</v>
      </c>
      <c r="I600" s="19" t="s">
        <v>259</v>
      </c>
      <c r="J600" s="11" t="s">
        <v>261</v>
      </c>
      <c r="K600" s="11" t="s">
        <v>1606</v>
      </c>
      <c r="L600" s="11">
        <v>2</v>
      </c>
    </row>
    <row r="601" spans="1:12">
      <c r="A601" s="11" t="s">
        <v>1102</v>
      </c>
      <c r="D601" s="11" t="s">
        <v>260</v>
      </c>
      <c r="E601" s="18" t="s">
        <v>1352</v>
      </c>
      <c r="F601" s="10">
        <v>42036</v>
      </c>
      <c r="G601" s="10">
        <v>44228</v>
      </c>
      <c r="H601" s="11">
        <v>7</v>
      </c>
      <c r="I601" s="19" t="s">
        <v>259</v>
      </c>
      <c r="J601" s="11" t="s">
        <v>261</v>
      </c>
      <c r="K601" s="11" t="s">
        <v>1606</v>
      </c>
      <c r="L601" s="11">
        <v>2</v>
      </c>
    </row>
    <row r="602" spans="1:12">
      <c r="A602" s="11" t="s">
        <v>1103</v>
      </c>
      <c r="D602" s="11" t="s">
        <v>260</v>
      </c>
      <c r="E602" s="18" t="s">
        <v>1353</v>
      </c>
      <c r="F602" s="10">
        <v>42036</v>
      </c>
      <c r="G602" s="10">
        <v>44228</v>
      </c>
      <c r="H602" s="11">
        <v>7</v>
      </c>
      <c r="I602" s="19" t="s">
        <v>259</v>
      </c>
      <c r="J602" s="11" t="s">
        <v>261</v>
      </c>
      <c r="K602" s="11" t="s">
        <v>1606</v>
      </c>
      <c r="L602" s="11">
        <v>2</v>
      </c>
    </row>
    <row r="603" spans="1:12">
      <c r="A603" s="11" t="s">
        <v>1104</v>
      </c>
      <c r="D603" s="11" t="s">
        <v>260</v>
      </c>
      <c r="E603" s="18" t="s">
        <v>1354</v>
      </c>
      <c r="F603" s="10">
        <v>42036</v>
      </c>
      <c r="G603" s="10">
        <v>44228</v>
      </c>
      <c r="H603" s="11">
        <v>7</v>
      </c>
      <c r="I603" s="19" t="s">
        <v>259</v>
      </c>
      <c r="J603" s="11" t="s">
        <v>261</v>
      </c>
      <c r="K603" s="11" t="s">
        <v>1606</v>
      </c>
      <c r="L603" s="11">
        <v>2</v>
      </c>
    </row>
    <row r="604" spans="1:12">
      <c r="A604" s="11" t="s">
        <v>1105</v>
      </c>
      <c r="D604" s="11" t="s">
        <v>260</v>
      </c>
      <c r="E604" s="18" t="s">
        <v>1355</v>
      </c>
      <c r="F604" s="10">
        <v>42036</v>
      </c>
      <c r="G604" s="10">
        <v>44228</v>
      </c>
      <c r="H604" s="11">
        <v>7</v>
      </c>
      <c r="I604" s="19" t="s">
        <v>259</v>
      </c>
      <c r="J604" s="11" t="s">
        <v>261</v>
      </c>
      <c r="K604" s="11" t="s">
        <v>1606</v>
      </c>
      <c r="L604" s="11">
        <v>2</v>
      </c>
    </row>
    <row r="605" spans="1:12">
      <c r="A605" s="11" t="s">
        <v>1106</v>
      </c>
      <c r="D605" s="11" t="s">
        <v>260</v>
      </c>
      <c r="E605" s="18" t="s">
        <v>1356</v>
      </c>
      <c r="F605" s="10">
        <v>42036</v>
      </c>
      <c r="G605" s="10">
        <v>44228</v>
      </c>
      <c r="H605" s="11">
        <v>7</v>
      </c>
      <c r="I605" s="11" t="s">
        <v>267</v>
      </c>
      <c r="J605" s="11" t="s">
        <v>261</v>
      </c>
      <c r="K605" s="11" t="s">
        <v>1606</v>
      </c>
      <c r="L605" s="11">
        <v>2</v>
      </c>
    </row>
    <row r="606" spans="1:12">
      <c r="A606" s="11" t="s">
        <v>1107</v>
      </c>
      <c r="D606" s="11" t="s">
        <v>260</v>
      </c>
      <c r="E606" s="18" t="s">
        <v>1357</v>
      </c>
      <c r="F606" s="10">
        <v>42036</v>
      </c>
      <c r="G606" s="10">
        <v>44228</v>
      </c>
      <c r="H606" s="11">
        <v>7</v>
      </c>
      <c r="I606" s="19" t="s">
        <v>259</v>
      </c>
      <c r="J606" s="11" t="s">
        <v>261</v>
      </c>
      <c r="K606" s="11" t="s">
        <v>1606</v>
      </c>
      <c r="L606" s="11">
        <v>2</v>
      </c>
    </row>
    <row r="607" spans="1:12">
      <c r="A607" s="11" t="s">
        <v>1108</v>
      </c>
      <c r="D607" s="11" t="s">
        <v>260</v>
      </c>
      <c r="E607" s="18" t="s">
        <v>1358</v>
      </c>
      <c r="F607" s="10">
        <v>42036</v>
      </c>
      <c r="G607" s="10">
        <v>44228</v>
      </c>
      <c r="H607" s="11">
        <v>7</v>
      </c>
      <c r="I607" s="19" t="s">
        <v>259</v>
      </c>
      <c r="J607" s="11" t="s">
        <v>261</v>
      </c>
      <c r="K607" s="11" t="s">
        <v>1606</v>
      </c>
      <c r="L607" s="11">
        <v>2</v>
      </c>
    </row>
    <row r="608" spans="1:12">
      <c r="A608" s="11" t="s">
        <v>1109</v>
      </c>
      <c r="D608" s="11" t="s">
        <v>260</v>
      </c>
      <c r="E608" s="18" t="s">
        <v>1359</v>
      </c>
      <c r="F608" s="10">
        <v>42036</v>
      </c>
      <c r="G608" s="10">
        <v>44228</v>
      </c>
      <c r="H608" s="11">
        <v>7</v>
      </c>
      <c r="I608" s="19" t="s">
        <v>259</v>
      </c>
      <c r="J608" s="11" t="s">
        <v>261</v>
      </c>
      <c r="K608" s="11" t="s">
        <v>1606</v>
      </c>
      <c r="L608" s="11">
        <v>2</v>
      </c>
    </row>
    <row r="609" spans="1:12">
      <c r="A609" s="11" t="s">
        <v>1110</v>
      </c>
      <c r="D609" s="11" t="s">
        <v>260</v>
      </c>
      <c r="E609" s="18" t="s">
        <v>1360</v>
      </c>
      <c r="F609" s="10">
        <v>42036</v>
      </c>
      <c r="G609" s="10">
        <v>44228</v>
      </c>
      <c r="H609" s="11">
        <v>7</v>
      </c>
      <c r="I609" s="19" t="s">
        <v>259</v>
      </c>
      <c r="J609" s="11" t="s">
        <v>261</v>
      </c>
      <c r="K609" s="11" t="s">
        <v>1606</v>
      </c>
      <c r="L609" s="11">
        <v>2</v>
      </c>
    </row>
    <row r="610" spans="1:12">
      <c r="A610" s="11" t="s">
        <v>1111</v>
      </c>
      <c r="D610" s="11" t="s">
        <v>260</v>
      </c>
      <c r="E610" s="18" t="s">
        <v>1361</v>
      </c>
      <c r="F610" s="10">
        <v>42036</v>
      </c>
      <c r="G610" s="10">
        <v>44228</v>
      </c>
      <c r="H610" s="11">
        <v>7</v>
      </c>
      <c r="I610" s="19" t="s">
        <v>259</v>
      </c>
      <c r="J610" s="11" t="s">
        <v>261</v>
      </c>
      <c r="K610" s="11" t="s">
        <v>1606</v>
      </c>
      <c r="L610" s="11">
        <v>2</v>
      </c>
    </row>
    <row r="611" spans="1:12">
      <c r="A611" s="11" t="s">
        <v>1112</v>
      </c>
      <c r="D611" s="11" t="s">
        <v>260</v>
      </c>
      <c r="E611" s="18" t="s">
        <v>1362</v>
      </c>
      <c r="F611" s="10">
        <v>42036</v>
      </c>
      <c r="G611" s="10">
        <v>44228</v>
      </c>
      <c r="H611" s="11">
        <v>7</v>
      </c>
      <c r="I611" s="11" t="s">
        <v>267</v>
      </c>
      <c r="J611" s="11" t="s">
        <v>261</v>
      </c>
      <c r="K611" s="11" t="s">
        <v>1606</v>
      </c>
      <c r="L611" s="11">
        <v>2</v>
      </c>
    </row>
    <row r="612" spans="1:12">
      <c r="A612" s="11" t="s">
        <v>1113</v>
      </c>
      <c r="D612" s="11" t="s">
        <v>260</v>
      </c>
      <c r="E612" s="18" t="s">
        <v>1363</v>
      </c>
      <c r="F612" s="10">
        <v>42036</v>
      </c>
      <c r="G612" s="10">
        <v>44228</v>
      </c>
      <c r="H612" s="11">
        <v>7</v>
      </c>
      <c r="I612" s="19" t="s">
        <v>259</v>
      </c>
      <c r="J612" s="11" t="s">
        <v>261</v>
      </c>
      <c r="K612" s="11" t="s">
        <v>1606</v>
      </c>
      <c r="L612" s="11">
        <v>2</v>
      </c>
    </row>
    <row r="613" spans="1:12">
      <c r="A613" s="11" t="s">
        <v>1114</v>
      </c>
      <c r="D613" s="11" t="s">
        <v>260</v>
      </c>
      <c r="E613" s="18" t="s">
        <v>1364</v>
      </c>
      <c r="F613" s="10">
        <v>42036</v>
      </c>
      <c r="G613" s="10">
        <v>44228</v>
      </c>
      <c r="H613" s="11">
        <v>7</v>
      </c>
      <c r="I613" s="19" t="s">
        <v>259</v>
      </c>
      <c r="J613" s="11" t="s">
        <v>261</v>
      </c>
      <c r="K613" s="11" t="s">
        <v>1606</v>
      </c>
      <c r="L613" s="11">
        <v>2</v>
      </c>
    </row>
    <row r="614" spans="1:12">
      <c r="A614" s="11" t="s">
        <v>1115</v>
      </c>
      <c r="D614" s="11" t="s">
        <v>260</v>
      </c>
      <c r="E614" s="18" t="s">
        <v>1365</v>
      </c>
      <c r="F614" s="10">
        <v>42036</v>
      </c>
      <c r="G614" s="10">
        <v>44228</v>
      </c>
      <c r="H614" s="11">
        <v>7</v>
      </c>
      <c r="I614" s="19" t="s">
        <v>259</v>
      </c>
      <c r="J614" s="11" t="s">
        <v>261</v>
      </c>
      <c r="K614" s="11" t="s">
        <v>1606</v>
      </c>
      <c r="L614" s="11">
        <v>2</v>
      </c>
    </row>
    <row r="615" spans="1:12">
      <c r="A615" s="11" t="s">
        <v>1116</v>
      </c>
      <c r="D615" s="11" t="s">
        <v>260</v>
      </c>
      <c r="E615" s="18" t="s">
        <v>1366</v>
      </c>
      <c r="F615" s="10">
        <v>42036</v>
      </c>
      <c r="G615" s="10">
        <v>44228</v>
      </c>
      <c r="H615" s="11">
        <v>7</v>
      </c>
      <c r="I615" s="19" t="s">
        <v>259</v>
      </c>
      <c r="J615" s="11" t="s">
        <v>261</v>
      </c>
      <c r="K615" s="11" t="s">
        <v>1606</v>
      </c>
      <c r="L615" s="11">
        <v>2</v>
      </c>
    </row>
    <row r="616" spans="1:12">
      <c r="A616" s="11" t="s">
        <v>1117</v>
      </c>
      <c r="D616" s="11" t="s">
        <v>260</v>
      </c>
      <c r="E616" s="18" t="s">
        <v>1367</v>
      </c>
      <c r="F616" s="10">
        <v>42036</v>
      </c>
      <c r="G616" s="10">
        <v>44228</v>
      </c>
      <c r="H616" s="11">
        <v>7</v>
      </c>
      <c r="I616" s="19" t="s">
        <v>259</v>
      </c>
      <c r="J616" s="11" t="s">
        <v>261</v>
      </c>
      <c r="K616" s="11" t="s">
        <v>1606</v>
      </c>
      <c r="L616" s="11">
        <v>2</v>
      </c>
    </row>
    <row r="617" spans="1:12">
      <c r="A617" s="11" t="s">
        <v>1118</v>
      </c>
      <c r="D617" s="11" t="s">
        <v>260</v>
      </c>
      <c r="E617" s="18" t="s">
        <v>1368</v>
      </c>
      <c r="F617" s="10">
        <v>42036</v>
      </c>
      <c r="G617" s="10">
        <v>44228</v>
      </c>
      <c r="H617" s="11">
        <v>7</v>
      </c>
      <c r="I617" s="11" t="s">
        <v>267</v>
      </c>
      <c r="J617" s="11" t="s">
        <v>261</v>
      </c>
      <c r="K617" s="11" t="s">
        <v>1606</v>
      </c>
      <c r="L617" s="11">
        <v>2</v>
      </c>
    </row>
    <row r="618" spans="1:12">
      <c r="A618" s="11" t="s">
        <v>1119</v>
      </c>
      <c r="D618" s="11" t="s">
        <v>260</v>
      </c>
      <c r="E618" s="18" t="s">
        <v>1369</v>
      </c>
      <c r="F618" s="10">
        <v>42036</v>
      </c>
      <c r="G618" s="10">
        <v>44228</v>
      </c>
      <c r="H618" s="11">
        <v>7</v>
      </c>
      <c r="I618" s="19" t="s">
        <v>259</v>
      </c>
      <c r="J618" s="11" t="s">
        <v>261</v>
      </c>
      <c r="K618" s="11" t="s">
        <v>1606</v>
      </c>
      <c r="L618" s="11">
        <v>2</v>
      </c>
    </row>
    <row r="619" spans="1:12">
      <c r="A619" s="11" t="s">
        <v>1120</v>
      </c>
      <c r="D619" s="11" t="s">
        <v>260</v>
      </c>
      <c r="E619" s="18" t="s">
        <v>1370</v>
      </c>
      <c r="F619" s="10">
        <v>42036</v>
      </c>
      <c r="G619" s="10">
        <v>44228</v>
      </c>
      <c r="H619" s="11">
        <v>7</v>
      </c>
      <c r="I619" s="19" t="s">
        <v>259</v>
      </c>
      <c r="J619" s="11" t="s">
        <v>261</v>
      </c>
      <c r="K619" s="11" t="s">
        <v>1606</v>
      </c>
      <c r="L619" s="11">
        <v>2</v>
      </c>
    </row>
    <row r="620" spans="1:12">
      <c r="A620" s="11" t="s">
        <v>1121</v>
      </c>
      <c r="D620" s="11" t="s">
        <v>260</v>
      </c>
      <c r="E620" s="18" t="s">
        <v>1371</v>
      </c>
      <c r="F620" s="10">
        <v>42036</v>
      </c>
      <c r="G620" s="10">
        <v>44228</v>
      </c>
      <c r="H620" s="11">
        <v>7</v>
      </c>
      <c r="I620" s="19" t="s">
        <v>259</v>
      </c>
      <c r="J620" s="11" t="s">
        <v>261</v>
      </c>
      <c r="K620" s="11" t="s">
        <v>1606</v>
      </c>
      <c r="L620" s="11">
        <v>2</v>
      </c>
    </row>
    <row r="621" spans="1:12">
      <c r="A621" s="11" t="s">
        <v>1122</v>
      </c>
      <c r="D621" s="11" t="s">
        <v>260</v>
      </c>
      <c r="E621" s="18" t="s">
        <v>1372</v>
      </c>
      <c r="F621" s="10">
        <v>42036</v>
      </c>
      <c r="G621" s="10">
        <v>44228</v>
      </c>
      <c r="H621" s="11">
        <v>7</v>
      </c>
      <c r="I621" s="19" t="s">
        <v>259</v>
      </c>
      <c r="J621" s="11" t="s">
        <v>261</v>
      </c>
      <c r="K621" s="11" t="s">
        <v>1606</v>
      </c>
      <c r="L621" s="11">
        <v>2</v>
      </c>
    </row>
    <row r="622" spans="1:12">
      <c r="A622" s="11" t="s">
        <v>1123</v>
      </c>
      <c r="D622" s="11" t="s">
        <v>260</v>
      </c>
      <c r="E622" s="18" t="s">
        <v>1373</v>
      </c>
      <c r="F622" s="10">
        <v>42036</v>
      </c>
      <c r="G622" s="10">
        <v>44228</v>
      </c>
      <c r="H622" s="11">
        <v>7</v>
      </c>
      <c r="I622" s="19" t="s">
        <v>259</v>
      </c>
      <c r="J622" s="11" t="s">
        <v>261</v>
      </c>
      <c r="K622" s="11" t="s">
        <v>1606</v>
      </c>
      <c r="L622" s="11">
        <v>2</v>
      </c>
    </row>
    <row r="623" spans="1:12">
      <c r="A623" s="11" t="s">
        <v>1124</v>
      </c>
      <c r="D623" s="11" t="s">
        <v>260</v>
      </c>
      <c r="E623" s="18" t="s">
        <v>1374</v>
      </c>
      <c r="F623" s="10">
        <v>42036</v>
      </c>
      <c r="G623" s="10">
        <v>44228</v>
      </c>
      <c r="H623" s="11">
        <v>7</v>
      </c>
      <c r="I623" s="11" t="s">
        <v>267</v>
      </c>
      <c r="J623" s="11" t="s">
        <v>261</v>
      </c>
      <c r="K623" s="11" t="s">
        <v>1606</v>
      </c>
      <c r="L623" s="11">
        <v>2</v>
      </c>
    </row>
    <row r="624" spans="1:12">
      <c r="A624" s="11" t="s">
        <v>1125</v>
      </c>
      <c r="D624" s="11" t="s">
        <v>260</v>
      </c>
      <c r="E624" s="18" t="s">
        <v>1375</v>
      </c>
      <c r="F624" s="10">
        <v>42036</v>
      </c>
      <c r="G624" s="10">
        <v>44228</v>
      </c>
      <c r="H624" s="11">
        <v>7</v>
      </c>
      <c r="I624" s="19" t="s">
        <v>259</v>
      </c>
      <c r="J624" s="11" t="s">
        <v>261</v>
      </c>
      <c r="K624" s="11" t="s">
        <v>1606</v>
      </c>
      <c r="L624" s="11">
        <v>2</v>
      </c>
    </row>
    <row r="625" spans="1:12">
      <c r="A625" s="11" t="s">
        <v>1126</v>
      </c>
      <c r="D625" s="11" t="s">
        <v>260</v>
      </c>
      <c r="E625" s="18" t="s">
        <v>1376</v>
      </c>
      <c r="F625" s="10">
        <v>42036</v>
      </c>
      <c r="G625" s="10">
        <v>44228</v>
      </c>
      <c r="H625" s="11">
        <v>7</v>
      </c>
      <c r="I625" s="19" t="s">
        <v>259</v>
      </c>
      <c r="J625" s="11" t="s">
        <v>261</v>
      </c>
      <c r="K625" s="11" t="s">
        <v>1606</v>
      </c>
      <c r="L625" s="11">
        <v>2</v>
      </c>
    </row>
    <row r="626" spans="1:12">
      <c r="A626" s="11" t="s">
        <v>1127</v>
      </c>
      <c r="D626" s="11" t="s">
        <v>260</v>
      </c>
      <c r="E626" s="18" t="s">
        <v>1377</v>
      </c>
      <c r="F626" s="10">
        <v>42036</v>
      </c>
      <c r="G626" s="10">
        <v>44228</v>
      </c>
      <c r="H626" s="11">
        <v>7</v>
      </c>
      <c r="I626" s="19" t="s">
        <v>259</v>
      </c>
      <c r="J626" s="11" t="s">
        <v>261</v>
      </c>
      <c r="K626" s="11" t="s">
        <v>1606</v>
      </c>
      <c r="L626" s="11">
        <v>2</v>
      </c>
    </row>
    <row r="627" spans="1:12">
      <c r="A627" s="11" t="s">
        <v>1128</v>
      </c>
      <c r="D627" s="11" t="s">
        <v>260</v>
      </c>
      <c r="E627" s="18" t="s">
        <v>1378</v>
      </c>
      <c r="F627" s="10">
        <v>42036</v>
      </c>
      <c r="G627" s="10">
        <v>44228</v>
      </c>
      <c r="H627" s="11">
        <v>7</v>
      </c>
      <c r="I627" s="19" t="s">
        <v>259</v>
      </c>
      <c r="J627" s="11" t="s">
        <v>261</v>
      </c>
      <c r="K627" s="11" t="s">
        <v>1606</v>
      </c>
      <c r="L627" s="11">
        <v>2</v>
      </c>
    </row>
    <row r="628" spans="1:12">
      <c r="A628" s="11" t="s">
        <v>1129</v>
      </c>
      <c r="D628" s="11" t="s">
        <v>260</v>
      </c>
      <c r="E628" s="18" t="s">
        <v>1379</v>
      </c>
      <c r="F628" s="10">
        <v>42036</v>
      </c>
      <c r="G628" s="10">
        <v>44228</v>
      </c>
      <c r="H628" s="11">
        <v>7</v>
      </c>
      <c r="I628" s="19" t="s">
        <v>259</v>
      </c>
      <c r="J628" s="11" t="s">
        <v>261</v>
      </c>
      <c r="K628" s="11" t="s">
        <v>1606</v>
      </c>
      <c r="L628" s="11">
        <v>2</v>
      </c>
    </row>
    <row r="629" spans="1:12">
      <c r="A629" s="11" t="s">
        <v>1130</v>
      </c>
      <c r="D629" s="11" t="s">
        <v>260</v>
      </c>
      <c r="E629" s="18" t="s">
        <v>1380</v>
      </c>
      <c r="F629" s="10">
        <v>42036</v>
      </c>
      <c r="G629" s="10">
        <v>44228</v>
      </c>
      <c r="H629" s="11">
        <v>7</v>
      </c>
      <c r="I629" s="11" t="s">
        <v>267</v>
      </c>
      <c r="J629" s="11" t="s">
        <v>261</v>
      </c>
      <c r="K629" s="11" t="s">
        <v>1606</v>
      </c>
      <c r="L629" s="11">
        <v>2</v>
      </c>
    </row>
    <row r="630" spans="1:12">
      <c r="A630" s="11" t="s">
        <v>1131</v>
      </c>
      <c r="D630" s="11" t="s">
        <v>260</v>
      </c>
      <c r="E630" s="18" t="s">
        <v>1381</v>
      </c>
      <c r="F630" s="10">
        <v>42036</v>
      </c>
      <c r="G630" s="10">
        <v>44228</v>
      </c>
      <c r="H630" s="11">
        <v>7</v>
      </c>
      <c r="I630" s="19" t="s">
        <v>259</v>
      </c>
      <c r="J630" s="11" t="s">
        <v>261</v>
      </c>
      <c r="K630" s="11" t="s">
        <v>1606</v>
      </c>
      <c r="L630" s="11">
        <v>2</v>
      </c>
    </row>
    <row r="631" spans="1:12">
      <c r="A631" s="11" t="s">
        <v>1132</v>
      </c>
      <c r="D631" s="11" t="s">
        <v>260</v>
      </c>
      <c r="E631" s="18" t="s">
        <v>1382</v>
      </c>
      <c r="F631" s="10">
        <v>42036</v>
      </c>
      <c r="G631" s="10">
        <v>44228</v>
      </c>
      <c r="H631" s="11">
        <v>7</v>
      </c>
      <c r="I631" s="19" t="s">
        <v>259</v>
      </c>
      <c r="J631" s="11" t="s">
        <v>261</v>
      </c>
      <c r="K631" s="11" t="s">
        <v>1606</v>
      </c>
      <c r="L631" s="11">
        <v>2</v>
      </c>
    </row>
    <row r="632" spans="1:12">
      <c r="A632" s="11" t="s">
        <v>1133</v>
      </c>
      <c r="D632" s="11" t="s">
        <v>260</v>
      </c>
      <c r="E632" s="18" t="s">
        <v>1383</v>
      </c>
      <c r="F632" s="10">
        <v>42036</v>
      </c>
      <c r="G632" s="10">
        <v>44228</v>
      </c>
      <c r="H632" s="11">
        <v>7</v>
      </c>
      <c r="I632" s="19" t="s">
        <v>259</v>
      </c>
      <c r="J632" s="11" t="s">
        <v>261</v>
      </c>
      <c r="K632" s="11" t="s">
        <v>1606</v>
      </c>
      <c r="L632" s="11">
        <v>2</v>
      </c>
    </row>
    <row r="633" spans="1:12">
      <c r="A633" s="11" t="s">
        <v>1134</v>
      </c>
      <c r="D633" s="11" t="s">
        <v>260</v>
      </c>
      <c r="E633" s="18" t="s">
        <v>1384</v>
      </c>
      <c r="F633" s="10">
        <v>42036</v>
      </c>
      <c r="G633" s="10">
        <v>44228</v>
      </c>
      <c r="H633" s="11">
        <v>7</v>
      </c>
      <c r="I633" s="19" t="s">
        <v>259</v>
      </c>
      <c r="J633" s="11" t="s">
        <v>261</v>
      </c>
      <c r="K633" s="11" t="s">
        <v>1606</v>
      </c>
      <c r="L633" s="11">
        <v>2</v>
      </c>
    </row>
    <row r="634" spans="1:12">
      <c r="A634" s="11" t="s">
        <v>1135</v>
      </c>
      <c r="D634" s="11" t="s">
        <v>260</v>
      </c>
      <c r="E634" s="18" t="s">
        <v>1385</v>
      </c>
      <c r="F634" s="10">
        <v>42036</v>
      </c>
      <c r="G634" s="10">
        <v>44228</v>
      </c>
      <c r="H634" s="11">
        <v>7</v>
      </c>
      <c r="I634" s="19" t="s">
        <v>259</v>
      </c>
      <c r="J634" s="11" t="s">
        <v>261</v>
      </c>
      <c r="K634" s="11" t="s">
        <v>1606</v>
      </c>
      <c r="L634" s="11">
        <v>2</v>
      </c>
    </row>
    <row r="635" spans="1:12">
      <c r="A635" s="11" t="s">
        <v>1136</v>
      </c>
      <c r="D635" s="11" t="s">
        <v>260</v>
      </c>
      <c r="E635" s="18" t="s">
        <v>1386</v>
      </c>
      <c r="F635" s="10">
        <v>42036</v>
      </c>
      <c r="G635" s="10">
        <v>44228</v>
      </c>
      <c r="H635" s="11">
        <v>7</v>
      </c>
      <c r="I635" s="11" t="s">
        <v>267</v>
      </c>
      <c r="J635" s="11" t="s">
        <v>261</v>
      </c>
      <c r="K635" s="11" t="s">
        <v>1606</v>
      </c>
      <c r="L635" s="11">
        <v>2</v>
      </c>
    </row>
    <row r="636" spans="1:12">
      <c r="A636" s="11" t="s">
        <v>1137</v>
      </c>
      <c r="D636" s="11" t="s">
        <v>260</v>
      </c>
      <c r="E636" s="18" t="s">
        <v>1387</v>
      </c>
      <c r="F636" s="10">
        <v>42036</v>
      </c>
      <c r="G636" s="10">
        <v>44228</v>
      </c>
      <c r="H636" s="11">
        <v>7</v>
      </c>
      <c r="I636" s="19" t="s">
        <v>259</v>
      </c>
      <c r="J636" s="11" t="s">
        <v>261</v>
      </c>
      <c r="K636" s="11" t="s">
        <v>1606</v>
      </c>
      <c r="L636" s="11">
        <v>2</v>
      </c>
    </row>
    <row r="637" spans="1:12">
      <c r="A637" s="11" t="s">
        <v>1138</v>
      </c>
      <c r="D637" s="11" t="s">
        <v>260</v>
      </c>
      <c r="E637" s="18" t="s">
        <v>1388</v>
      </c>
      <c r="F637" s="10">
        <v>42036</v>
      </c>
      <c r="G637" s="10">
        <v>44228</v>
      </c>
      <c r="H637" s="11">
        <v>7</v>
      </c>
      <c r="I637" s="19" t="s">
        <v>259</v>
      </c>
      <c r="J637" s="11" t="s">
        <v>261</v>
      </c>
      <c r="K637" s="11" t="s">
        <v>1606</v>
      </c>
      <c r="L637" s="11">
        <v>2</v>
      </c>
    </row>
    <row r="638" spans="1:12">
      <c r="A638" s="11" t="s">
        <v>1139</v>
      </c>
      <c r="D638" s="11" t="s">
        <v>260</v>
      </c>
      <c r="E638" s="18" t="s">
        <v>1389</v>
      </c>
      <c r="F638" s="10">
        <v>42036</v>
      </c>
      <c r="G638" s="10">
        <v>44228</v>
      </c>
      <c r="H638" s="11">
        <v>7</v>
      </c>
      <c r="I638" s="19" t="s">
        <v>259</v>
      </c>
      <c r="J638" s="11" t="s">
        <v>261</v>
      </c>
      <c r="K638" s="11" t="s">
        <v>1606</v>
      </c>
      <c r="L638" s="11">
        <v>2</v>
      </c>
    </row>
    <row r="639" spans="1:12">
      <c r="A639" s="11" t="s">
        <v>1140</v>
      </c>
      <c r="D639" s="11" t="s">
        <v>260</v>
      </c>
      <c r="E639" s="18" t="s">
        <v>1390</v>
      </c>
      <c r="F639" s="10">
        <v>42036</v>
      </c>
      <c r="G639" s="10">
        <v>44228</v>
      </c>
      <c r="H639" s="11">
        <v>7</v>
      </c>
      <c r="I639" s="19" t="s">
        <v>259</v>
      </c>
      <c r="J639" s="11" t="s">
        <v>261</v>
      </c>
      <c r="K639" s="11" t="s">
        <v>1606</v>
      </c>
      <c r="L639" s="11">
        <v>2</v>
      </c>
    </row>
    <row r="640" spans="1:12">
      <c r="A640" s="11" t="s">
        <v>1141</v>
      </c>
      <c r="D640" s="11" t="s">
        <v>260</v>
      </c>
      <c r="E640" s="18" t="s">
        <v>1391</v>
      </c>
      <c r="F640" s="10">
        <v>42036</v>
      </c>
      <c r="G640" s="10">
        <v>44228</v>
      </c>
      <c r="H640" s="11">
        <v>7</v>
      </c>
      <c r="I640" s="19" t="s">
        <v>259</v>
      </c>
      <c r="J640" s="11" t="s">
        <v>261</v>
      </c>
      <c r="K640" s="11" t="s">
        <v>1606</v>
      </c>
      <c r="L640" s="11">
        <v>2</v>
      </c>
    </row>
    <row r="641" spans="1:12">
      <c r="A641" s="11" t="s">
        <v>1142</v>
      </c>
      <c r="D641" s="11" t="s">
        <v>260</v>
      </c>
      <c r="E641" s="18" t="s">
        <v>1392</v>
      </c>
      <c r="F641" s="10">
        <v>42036</v>
      </c>
      <c r="G641" s="10">
        <v>44228</v>
      </c>
      <c r="H641" s="11">
        <v>7</v>
      </c>
      <c r="I641" s="11" t="s">
        <v>267</v>
      </c>
      <c r="J641" s="11" t="s">
        <v>261</v>
      </c>
      <c r="K641" s="11" t="s">
        <v>1606</v>
      </c>
      <c r="L641" s="11">
        <v>2</v>
      </c>
    </row>
    <row r="642" spans="1:12">
      <c r="A642" s="11" t="s">
        <v>1143</v>
      </c>
      <c r="D642" s="11" t="s">
        <v>260</v>
      </c>
      <c r="E642" s="18" t="s">
        <v>1393</v>
      </c>
      <c r="F642" s="10">
        <v>42036</v>
      </c>
      <c r="G642" s="10">
        <v>44228</v>
      </c>
      <c r="H642" s="11">
        <v>7</v>
      </c>
      <c r="I642" s="19" t="s">
        <v>259</v>
      </c>
      <c r="J642" s="11" t="s">
        <v>261</v>
      </c>
      <c r="K642" s="11" t="s">
        <v>1606</v>
      </c>
      <c r="L642" s="11">
        <v>2</v>
      </c>
    </row>
    <row r="643" spans="1:12">
      <c r="A643" s="11" t="s">
        <v>1144</v>
      </c>
      <c r="D643" s="11" t="s">
        <v>260</v>
      </c>
      <c r="E643" s="18" t="s">
        <v>1394</v>
      </c>
      <c r="F643" s="10">
        <v>42036</v>
      </c>
      <c r="G643" s="10">
        <v>44228</v>
      </c>
      <c r="H643" s="11">
        <v>7</v>
      </c>
      <c r="I643" s="19" t="s">
        <v>259</v>
      </c>
      <c r="J643" s="11" t="s">
        <v>261</v>
      </c>
      <c r="K643" s="11" t="s">
        <v>1606</v>
      </c>
      <c r="L643" s="11">
        <v>2</v>
      </c>
    </row>
    <row r="644" spans="1:12">
      <c r="A644" s="11" t="s">
        <v>1145</v>
      </c>
      <c r="D644" s="11" t="s">
        <v>260</v>
      </c>
      <c r="E644" s="18" t="s">
        <v>1395</v>
      </c>
      <c r="F644" s="10">
        <v>42036</v>
      </c>
      <c r="G644" s="10">
        <v>44228</v>
      </c>
      <c r="H644" s="11">
        <v>7</v>
      </c>
      <c r="I644" s="19" t="s">
        <v>259</v>
      </c>
      <c r="J644" s="11" t="s">
        <v>261</v>
      </c>
      <c r="K644" s="11" t="s">
        <v>1606</v>
      </c>
      <c r="L644" s="11">
        <v>2</v>
      </c>
    </row>
    <row r="645" spans="1:12">
      <c r="A645" s="11" t="s">
        <v>1146</v>
      </c>
      <c r="D645" s="11" t="s">
        <v>260</v>
      </c>
      <c r="E645" s="18" t="s">
        <v>1396</v>
      </c>
      <c r="F645" s="10">
        <v>42036</v>
      </c>
      <c r="G645" s="10">
        <v>44228</v>
      </c>
      <c r="H645" s="11">
        <v>7</v>
      </c>
      <c r="I645" s="19" t="s">
        <v>259</v>
      </c>
      <c r="J645" s="11" t="s">
        <v>261</v>
      </c>
      <c r="K645" s="11" t="s">
        <v>1606</v>
      </c>
      <c r="L645" s="11">
        <v>2</v>
      </c>
    </row>
    <row r="646" spans="1:12">
      <c r="A646" s="11" t="s">
        <v>1147</v>
      </c>
      <c r="D646" s="11" t="s">
        <v>260</v>
      </c>
      <c r="E646" s="18" t="s">
        <v>1397</v>
      </c>
      <c r="F646" s="10">
        <v>42036</v>
      </c>
      <c r="G646" s="10">
        <v>44228</v>
      </c>
      <c r="H646" s="11">
        <v>7</v>
      </c>
      <c r="I646" s="19" t="s">
        <v>259</v>
      </c>
      <c r="J646" s="11" t="s">
        <v>261</v>
      </c>
      <c r="K646" s="11" t="s">
        <v>1606</v>
      </c>
      <c r="L646" s="11">
        <v>2</v>
      </c>
    </row>
    <row r="647" spans="1:12">
      <c r="A647" s="11" t="s">
        <v>1148</v>
      </c>
      <c r="D647" s="11" t="s">
        <v>260</v>
      </c>
      <c r="E647" s="18" t="s">
        <v>1398</v>
      </c>
      <c r="F647" s="10">
        <v>42036</v>
      </c>
      <c r="G647" s="10">
        <v>44228</v>
      </c>
      <c r="H647" s="11">
        <v>7</v>
      </c>
      <c r="I647" s="11" t="s">
        <v>267</v>
      </c>
      <c r="J647" s="11" t="s">
        <v>261</v>
      </c>
      <c r="K647" s="11" t="s">
        <v>1606</v>
      </c>
      <c r="L647" s="11">
        <v>2</v>
      </c>
    </row>
    <row r="648" spans="1:12">
      <c r="A648" s="11" t="s">
        <v>1149</v>
      </c>
      <c r="D648" s="11" t="s">
        <v>260</v>
      </c>
      <c r="E648" s="18" t="s">
        <v>1399</v>
      </c>
      <c r="F648" s="10">
        <v>42036</v>
      </c>
      <c r="G648" s="10">
        <v>44228</v>
      </c>
      <c r="H648" s="11">
        <v>7</v>
      </c>
      <c r="I648" s="19" t="s">
        <v>259</v>
      </c>
      <c r="J648" s="11" t="s">
        <v>261</v>
      </c>
      <c r="K648" s="11" t="s">
        <v>1606</v>
      </c>
      <c r="L648" s="11">
        <v>2</v>
      </c>
    </row>
    <row r="649" spans="1:12">
      <c r="A649" s="11" t="s">
        <v>1150</v>
      </c>
      <c r="D649" s="11" t="s">
        <v>260</v>
      </c>
      <c r="E649" s="18" t="s">
        <v>1400</v>
      </c>
      <c r="F649" s="10">
        <v>42036</v>
      </c>
      <c r="G649" s="10">
        <v>44228</v>
      </c>
      <c r="H649" s="11">
        <v>7</v>
      </c>
      <c r="I649" s="19" t="s">
        <v>259</v>
      </c>
      <c r="J649" s="11" t="s">
        <v>261</v>
      </c>
      <c r="K649" s="11" t="s">
        <v>1606</v>
      </c>
      <c r="L649" s="11">
        <v>2</v>
      </c>
    </row>
    <row r="650" spans="1:12">
      <c r="A650" s="11" t="s">
        <v>1151</v>
      </c>
      <c r="D650" s="11" t="s">
        <v>260</v>
      </c>
      <c r="E650" s="18" t="s">
        <v>1401</v>
      </c>
      <c r="F650" s="10">
        <v>42036</v>
      </c>
      <c r="G650" s="10">
        <v>44228</v>
      </c>
      <c r="H650" s="11">
        <v>7</v>
      </c>
      <c r="I650" s="19" t="s">
        <v>259</v>
      </c>
      <c r="J650" s="11" t="s">
        <v>261</v>
      </c>
      <c r="K650" s="11" t="s">
        <v>1606</v>
      </c>
      <c r="L650" s="11">
        <v>2</v>
      </c>
    </row>
    <row r="651" spans="1:12">
      <c r="A651" s="11" t="s">
        <v>1152</v>
      </c>
      <c r="D651" s="11" t="s">
        <v>260</v>
      </c>
      <c r="E651" s="18" t="s">
        <v>1402</v>
      </c>
      <c r="F651" s="10">
        <v>42036</v>
      </c>
      <c r="G651" s="10">
        <v>44228</v>
      </c>
      <c r="H651" s="11">
        <v>7</v>
      </c>
      <c r="I651" s="19" t="s">
        <v>259</v>
      </c>
      <c r="J651" s="11" t="s">
        <v>261</v>
      </c>
      <c r="K651" s="11" t="s">
        <v>1606</v>
      </c>
      <c r="L651" s="11">
        <v>2</v>
      </c>
    </row>
    <row r="652" spans="1:12">
      <c r="A652" s="11" t="s">
        <v>1153</v>
      </c>
      <c r="D652" s="11" t="s">
        <v>260</v>
      </c>
      <c r="E652" s="18" t="s">
        <v>1403</v>
      </c>
      <c r="F652" s="10">
        <v>42036</v>
      </c>
      <c r="G652" s="10">
        <v>44228</v>
      </c>
      <c r="H652" s="11">
        <v>7</v>
      </c>
      <c r="I652" s="19" t="s">
        <v>259</v>
      </c>
      <c r="J652" s="11" t="s">
        <v>261</v>
      </c>
      <c r="K652" s="11" t="s">
        <v>1606</v>
      </c>
      <c r="L652" s="11">
        <v>2</v>
      </c>
    </row>
    <row r="653" spans="1:12">
      <c r="A653" s="11" t="s">
        <v>1154</v>
      </c>
      <c r="D653" s="11" t="s">
        <v>260</v>
      </c>
      <c r="E653" s="18" t="s">
        <v>1404</v>
      </c>
      <c r="F653" s="10">
        <v>42036</v>
      </c>
      <c r="G653" s="10">
        <v>44228</v>
      </c>
      <c r="H653" s="11">
        <v>7</v>
      </c>
      <c r="I653" s="11" t="s">
        <v>267</v>
      </c>
      <c r="J653" s="11" t="s">
        <v>261</v>
      </c>
      <c r="K653" s="11" t="s">
        <v>1606</v>
      </c>
      <c r="L653" s="11">
        <v>2</v>
      </c>
    </row>
    <row r="654" spans="1:12">
      <c r="A654" s="11" t="s">
        <v>1155</v>
      </c>
      <c r="D654" s="11" t="s">
        <v>260</v>
      </c>
      <c r="E654" s="18" t="s">
        <v>1405</v>
      </c>
      <c r="F654" s="10">
        <v>42036</v>
      </c>
      <c r="G654" s="10">
        <v>44228</v>
      </c>
      <c r="H654" s="11">
        <v>7</v>
      </c>
      <c r="I654" s="19" t="s">
        <v>259</v>
      </c>
      <c r="J654" s="11" t="s">
        <v>261</v>
      </c>
      <c r="K654" s="11" t="s">
        <v>1606</v>
      </c>
      <c r="L654" s="11">
        <v>2</v>
      </c>
    </row>
    <row r="655" spans="1:12">
      <c r="A655" s="11" t="s">
        <v>1156</v>
      </c>
      <c r="D655" s="11" t="s">
        <v>260</v>
      </c>
      <c r="E655" s="18" t="s">
        <v>1406</v>
      </c>
      <c r="F655" s="10">
        <v>42036</v>
      </c>
      <c r="G655" s="10">
        <v>44228</v>
      </c>
      <c r="H655" s="11">
        <v>7</v>
      </c>
      <c r="I655" s="19" t="s">
        <v>259</v>
      </c>
      <c r="J655" s="11" t="s">
        <v>261</v>
      </c>
      <c r="K655" s="11" t="s">
        <v>1606</v>
      </c>
      <c r="L655" s="11">
        <v>2</v>
      </c>
    </row>
    <row r="656" spans="1:12">
      <c r="A656" s="11" t="s">
        <v>1157</v>
      </c>
      <c r="D656" s="11" t="s">
        <v>260</v>
      </c>
      <c r="E656" s="18" t="s">
        <v>1407</v>
      </c>
      <c r="F656" s="10">
        <v>42036</v>
      </c>
      <c r="G656" s="10">
        <v>44228</v>
      </c>
      <c r="H656" s="11">
        <v>7</v>
      </c>
      <c r="I656" s="19" t="s">
        <v>259</v>
      </c>
      <c r="J656" s="11" t="s">
        <v>261</v>
      </c>
      <c r="K656" s="11" t="s">
        <v>1606</v>
      </c>
      <c r="L656" s="11">
        <v>2</v>
      </c>
    </row>
    <row r="657" spans="1:12">
      <c r="A657" s="11" t="s">
        <v>1158</v>
      </c>
      <c r="D657" s="11" t="s">
        <v>260</v>
      </c>
      <c r="E657" s="18" t="s">
        <v>1408</v>
      </c>
      <c r="F657" s="10">
        <v>42036</v>
      </c>
      <c r="G657" s="10">
        <v>44228</v>
      </c>
      <c r="H657" s="11">
        <v>7</v>
      </c>
      <c r="I657" s="19" t="s">
        <v>259</v>
      </c>
      <c r="J657" s="11" t="s">
        <v>261</v>
      </c>
      <c r="K657" s="11" t="s">
        <v>1606</v>
      </c>
      <c r="L657" s="11">
        <v>2</v>
      </c>
    </row>
    <row r="658" spans="1:12">
      <c r="A658" s="11" t="s">
        <v>1159</v>
      </c>
      <c r="D658" s="11" t="s">
        <v>260</v>
      </c>
      <c r="E658" s="18" t="s">
        <v>1409</v>
      </c>
      <c r="F658" s="10">
        <v>42036</v>
      </c>
      <c r="G658" s="10">
        <v>44228</v>
      </c>
      <c r="H658" s="11">
        <v>7</v>
      </c>
      <c r="I658" s="19" t="s">
        <v>259</v>
      </c>
      <c r="J658" s="11" t="s">
        <v>261</v>
      </c>
      <c r="K658" s="11" t="s">
        <v>1606</v>
      </c>
      <c r="L658" s="11">
        <v>2</v>
      </c>
    </row>
    <row r="659" spans="1:12">
      <c r="A659" s="11" t="s">
        <v>1160</v>
      </c>
      <c r="D659" s="11" t="s">
        <v>260</v>
      </c>
      <c r="E659" s="18" t="s">
        <v>1410</v>
      </c>
      <c r="F659" s="10">
        <v>42036</v>
      </c>
      <c r="G659" s="10">
        <v>44228</v>
      </c>
      <c r="H659" s="11">
        <v>7</v>
      </c>
      <c r="I659" s="11" t="s">
        <v>267</v>
      </c>
      <c r="J659" s="11" t="s">
        <v>261</v>
      </c>
      <c r="K659" s="11" t="s">
        <v>1606</v>
      </c>
      <c r="L659" s="11">
        <v>2</v>
      </c>
    </row>
    <row r="660" spans="1:12">
      <c r="A660" s="11" t="s">
        <v>1161</v>
      </c>
      <c r="D660" s="11" t="s">
        <v>260</v>
      </c>
      <c r="E660" s="18" t="s">
        <v>1411</v>
      </c>
      <c r="F660" s="10">
        <v>42036</v>
      </c>
      <c r="G660" s="10">
        <v>44228</v>
      </c>
      <c r="H660" s="11">
        <v>7</v>
      </c>
      <c r="I660" s="19" t="s">
        <v>259</v>
      </c>
      <c r="J660" s="11" t="s">
        <v>261</v>
      </c>
      <c r="K660" s="11" t="s">
        <v>1606</v>
      </c>
      <c r="L660" s="11">
        <v>2</v>
      </c>
    </row>
    <row r="661" spans="1:12">
      <c r="A661" s="11" t="s">
        <v>1162</v>
      </c>
      <c r="D661" s="11" t="s">
        <v>260</v>
      </c>
      <c r="E661" s="18" t="s">
        <v>1412</v>
      </c>
      <c r="F661" s="10">
        <v>42036</v>
      </c>
      <c r="G661" s="10">
        <v>44228</v>
      </c>
      <c r="H661" s="11">
        <v>7</v>
      </c>
      <c r="I661" s="19" t="s">
        <v>259</v>
      </c>
      <c r="J661" s="11" t="s">
        <v>261</v>
      </c>
      <c r="K661" s="11" t="s">
        <v>1606</v>
      </c>
      <c r="L661" s="11">
        <v>2</v>
      </c>
    </row>
    <row r="662" spans="1:12">
      <c r="A662" s="11" t="s">
        <v>1163</v>
      </c>
      <c r="D662" s="11" t="s">
        <v>260</v>
      </c>
      <c r="E662" s="18" t="s">
        <v>1413</v>
      </c>
      <c r="F662" s="10">
        <v>42036</v>
      </c>
      <c r="G662" s="10">
        <v>44228</v>
      </c>
      <c r="H662" s="11">
        <v>7</v>
      </c>
      <c r="I662" s="19" t="s">
        <v>259</v>
      </c>
      <c r="J662" s="11" t="s">
        <v>261</v>
      </c>
      <c r="K662" s="11" t="s">
        <v>1606</v>
      </c>
      <c r="L662" s="11">
        <v>2</v>
      </c>
    </row>
    <row r="663" spans="1:12">
      <c r="A663" s="11" t="s">
        <v>1164</v>
      </c>
      <c r="D663" s="11" t="s">
        <v>260</v>
      </c>
      <c r="E663" s="18" t="s">
        <v>1414</v>
      </c>
      <c r="F663" s="10">
        <v>42036</v>
      </c>
      <c r="G663" s="10">
        <v>44228</v>
      </c>
      <c r="H663" s="11">
        <v>7</v>
      </c>
      <c r="I663" s="19" t="s">
        <v>259</v>
      </c>
      <c r="J663" s="11" t="s">
        <v>261</v>
      </c>
      <c r="K663" s="11" t="s">
        <v>1606</v>
      </c>
      <c r="L663" s="11">
        <v>2</v>
      </c>
    </row>
    <row r="664" spans="1:12">
      <c r="A664" s="11" t="s">
        <v>1165</v>
      </c>
      <c r="D664" s="11" t="s">
        <v>260</v>
      </c>
      <c r="E664" s="18" t="s">
        <v>1415</v>
      </c>
      <c r="F664" s="10">
        <v>42036</v>
      </c>
      <c r="G664" s="10">
        <v>44228</v>
      </c>
      <c r="H664" s="11">
        <v>7</v>
      </c>
      <c r="I664" s="19" t="s">
        <v>259</v>
      </c>
      <c r="J664" s="11" t="s">
        <v>261</v>
      </c>
      <c r="K664" s="11" t="s">
        <v>1606</v>
      </c>
      <c r="L664" s="11">
        <v>2</v>
      </c>
    </row>
    <row r="665" spans="1:12">
      <c r="A665" s="11" t="s">
        <v>1166</v>
      </c>
      <c r="D665" s="11" t="s">
        <v>260</v>
      </c>
      <c r="E665" s="18" t="s">
        <v>1416</v>
      </c>
      <c r="F665" s="10">
        <v>42036</v>
      </c>
      <c r="G665" s="10">
        <v>44228</v>
      </c>
      <c r="H665" s="11">
        <v>7</v>
      </c>
      <c r="I665" s="11" t="s">
        <v>267</v>
      </c>
      <c r="J665" s="11" t="s">
        <v>261</v>
      </c>
      <c r="K665" s="11" t="s">
        <v>1606</v>
      </c>
      <c r="L665" s="11">
        <v>2</v>
      </c>
    </row>
    <row r="666" spans="1:12">
      <c r="A666" s="11" t="s">
        <v>1167</v>
      </c>
      <c r="D666" s="11" t="s">
        <v>260</v>
      </c>
      <c r="E666" s="18" t="s">
        <v>1417</v>
      </c>
      <c r="F666" s="10">
        <v>42036</v>
      </c>
      <c r="G666" s="10">
        <v>44228</v>
      </c>
      <c r="H666" s="11">
        <v>7</v>
      </c>
      <c r="I666" s="19" t="s">
        <v>259</v>
      </c>
      <c r="J666" s="11" t="s">
        <v>261</v>
      </c>
      <c r="K666" s="11" t="s">
        <v>1606</v>
      </c>
      <c r="L666" s="11">
        <v>2</v>
      </c>
    </row>
    <row r="667" spans="1:12">
      <c r="A667" s="11" t="s">
        <v>1168</v>
      </c>
      <c r="D667" s="11" t="s">
        <v>260</v>
      </c>
      <c r="E667" s="18" t="s">
        <v>1418</v>
      </c>
      <c r="F667" s="10">
        <v>42036</v>
      </c>
      <c r="G667" s="10">
        <v>44228</v>
      </c>
      <c r="H667" s="11">
        <v>7</v>
      </c>
      <c r="I667" s="19" t="s">
        <v>259</v>
      </c>
      <c r="J667" s="11" t="s">
        <v>261</v>
      </c>
      <c r="K667" s="11" t="s">
        <v>1606</v>
      </c>
      <c r="L667" s="11">
        <v>2</v>
      </c>
    </row>
    <row r="668" spans="1:12">
      <c r="A668" s="11" t="s">
        <v>1169</v>
      </c>
      <c r="D668" s="11" t="s">
        <v>260</v>
      </c>
      <c r="E668" s="18" t="s">
        <v>1419</v>
      </c>
      <c r="F668" s="10">
        <v>42036</v>
      </c>
      <c r="G668" s="10">
        <v>44228</v>
      </c>
      <c r="H668" s="11">
        <v>7</v>
      </c>
      <c r="I668" s="19" t="s">
        <v>259</v>
      </c>
      <c r="J668" s="11" t="s">
        <v>261</v>
      </c>
      <c r="K668" s="11" t="s">
        <v>1606</v>
      </c>
      <c r="L668" s="11">
        <v>2</v>
      </c>
    </row>
    <row r="669" spans="1:12">
      <c r="A669" s="11" t="s">
        <v>1170</v>
      </c>
      <c r="D669" s="11" t="s">
        <v>260</v>
      </c>
      <c r="E669" s="18" t="s">
        <v>1420</v>
      </c>
      <c r="F669" s="10">
        <v>42036</v>
      </c>
      <c r="G669" s="10">
        <v>44228</v>
      </c>
      <c r="H669" s="11">
        <v>7</v>
      </c>
      <c r="I669" s="19" t="s">
        <v>259</v>
      </c>
      <c r="J669" s="11" t="s">
        <v>261</v>
      </c>
      <c r="K669" s="11" t="s">
        <v>1606</v>
      </c>
      <c r="L669" s="11">
        <v>2</v>
      </c>
    </row>
    <row r="670" spans="1:12">
      <c r="A670" s="11" t="s">
        <v>1171</v>
      </c>
      <c r="D670" s="11" t="s">
        <v>260</v>
      </c>
      <c r="E670" s="18" t="s">
        <v>1421</v>
      </c>
      <c r="F670" s="10">
        <v>42036</v>
      </c>
      <c r="G670" s="10">
        <v>44228</v>
      </c>
      <c r="H670" s="11">
        <v>7</v>
      </c>
      <c r="I670" s="19" t="s">
        <v>259</v>
      </c>
      <c r="J670" s="11" t="s">
        <v>261</v>
      </c>
      <c r="K670" s="11" t="s">
        <v>1606</v>
      </c>
      <c r="L670" s="11">
        <v>2</v>
      </c>
    </row>
    <row r="671" spans="1:12">
      <c r="A671" s="11" t="s">
        <v>1172</v>
      </c>
      <c r="D671" s="11" t="s">
        <v>260</v>
      </c>
      <c r="E671" s="18" t="s">
        <v>1422</v>
      </c>
      <c r="F671" s="10">
        <v>42036</v>
      </c>
      <c r="G671" s="10">
        <v>44228</v>
      </c>
      <c r="H671" s="11">
        <v>7</v>
      </c>
      <c r="I671" s="11" t="s">
        <v>267</v>
      </c>
      <c r="J671" s="11" t="s">
        <v>261</v>
      </c>
      <c r="K671" s="11" t="s">
        <v>1606</v>
      </c>
      <c r="L671" s="11">
        <v>2</v>
      </c>
    </row>
    <row r="672" spans="1:12">
      <c r="A672" s="11" t="s">
        <v>1173</v>
      </c>
      <c r="D672" s="11" t="s">
        <v>260</v>
      </c>
      <c r="E672" s="18" t="s">
        <v>1423</v>
      </c>
      <c r="F672" s="10">
        <v>42036</v>
      </c>
      <c r="G672" s="10">
        <v>44228</v>
      </c>
      <c r="H672" s="11">
        <v>7</v>
      </c>
      <c r="I672" s="19" t="s">
        <v>259</v>
      </c>
      <c r="J672" s="11" t="s">
        <v>261</v>
      </c>
      <c r="K672" s="11" t="s">
        <v>1606</v>
      </c>
      <c r="L672" s="11">
        <v>2</v>
      </c>
    </row>
    <row r="673" spans="1:12">
      <c r="A673" s="11" t="s">
        <v>1174</v>
      </c>
      <c r="D673" s="11" t="s">
        <v>260</v>
      </c>
      <c r="E673" s="18" t="s">
        <v>1424</v>
      </c>
      <c r="F673" s="10">
        <v>42036</v>
      </c>
      <c r="G673" s="10">
        <v>44228</v>
      </c>
      <c r="H673" s="11">
        <v>7</v>
      </c>
      <c r="I673" s="19" t="s">
        <v>259</v>
      </c>
      <c r="J673" s="11" t="s">
        <v>261</v>
      </c>
      <c r="K673" s="11" t="s">
        <v>1606</v>
      </c>
      <c r="L673" s="11">
        <v>2</v>
      </c>
    </row>
    <row r="674" spans="1:12">
      <c r="A674" s="11" t="s">
        <v>1175</v>
      </c>
      <c r="D674" s="11" t="s">
        <v>260</v>
      </c>
      <c r="E674" s="18" t="s">
        <v>1425</v>
      </c>
      <c r="F674" s="10">
        <v>42036</v>
      </c>
      <c r="G674" s="10">
        <v>44228</v>
      </c>
      <c r="H674" s="11">
        <v>7</v>
      </c>
      <c r="I674" s="19" t="s">
        <v>259</v>
      </c>
      <c r="J674" s="11" t="s">
        <v>261</v>
      </c>
      <c r="K674" s="11" t="s">
        <v>1606</v>
      </c>
      <c r="L674" s="11">
        <v>2</v>
      </c>
    </row>
    <row r="675" spans="1:12">
      <c r="A675" s="11" t="s">
        <v>1176</v>
      </c>
      <c r="D675" s="11" t="s">
        <v>260</v>
      </c>
      <c r="E675" s="18" t="s">
        <v>1426</v>
      </c>
      <c r="F675" s="10">
        <v>42036</v>
      </c>
      <c r="G675" s="10">
        <v>44228</v>
      </c>
      <c r="H675" s="11">
        <v>7</v>
      </c>
      <c r="I675" s="19" t="s">
        <v>259</v>
      </c>
      <c r="J675" s="11" t="s">
        <v>261</v>
      </c>
      <c r="K675" s="11" t="s">
        <v>1606</v>
      </c>
      <c r="L675" s="11">
        <v>2</v>
      </c>
    </row>
    <row r="676" spans="1:12">
      <c r="A676" s="11" t="s">
        <v>1177</v>
      </c>
      <c r="D676" s="11" t="s">
        <v>260</v>
      </c>
      <c r="E676" s="18" t="s">
        <v>1427</v>
      </c>
      <c r="F676" s="10">
        <v>42036</v>
      </c>
      <c r="G676" s="10">
        <v>44228</v>
      </c>
      <c r="H676" s="11">
        <v>7</v>
      </c>
      <c r="I676" s="19" t="s">
        <v>259</v>
      </c>
      <c r="J676" s="11" t="s">
        <v>261</v>
      </c>
      <c r="K676" s="11" t="s">
        <v>1606</v>
      </c>
      <c r="L676" s="11">
        <v>2</v>
      </c>
    </row>
    <row r="677" spans="1:12">
      <c r="A677" s="11" t="s">
        <v>1178</v>
      </c>
      <c r="D677" s="11" t="s">
        <v>260</v>
      </c>
      <c r="E677" s="18" t="s">
        <v>1428</v>
      </c>
      <c r="F677" s="10">
        <v>42036</v>
      </c>
      <c r="G677" s="10">
        <v>44228</v>
      </c>
      <c r="H677" s="11">
        <v>7</v>
      </c>
      <c r="I677" s="11" t="s">
        <v>267</v>
      </c>
      <c r="J677" s="11" t="s">
        <v>261</v>
      </c>
      <c r="K677" s="11" t="s">
        <v>1606</v>
      </c>
      <c r="L677" s="11">
        <v>2</v>
      </c>
    </row>
    <row r="678" spans="1:12">
      <c r="A678" s="11" t="s">
        <v>1179</v>
      </c>
      <c r="D678" s="11" t="s">
        <v>260</v>
      </c>
      <c r="E678" s="18" t="s">
        <v>1429</v>
      </c>
      <c r="F678" s="10">
        <v>42036</v>
      </c>
      <c r="G678" s="10">
        <v>44228</v>
      </c>
      <c r="H678" s="11">
        <v>7</v>
      </c>
      <c r="I678" s="19" t="s">
        <v>259</v>
      </c>
      <c r="J678" s="11" t="s">
        <v>261</v>
      </c>
      <c r="K678" s="11" t="s">
        <v>1606</v>
      </c>
      <c r="L678" s="11">
        <v>2</v>
      </c>
    </row>
    <row r="679" spans="1:12">
      <c r="A679" s="11" t="s">
        <v>1180</v>
      </c>
      <c r="D679" s="11" t="s">
        <v>260</v>
      </c>
      <c r="E679" s="18" t="s">
        <v>1430</v>
      </c>
      <c r="F679" s="10">
        <v>42036</v>
      </c>
      <c r="G679" s="10">
        <v>44228</v>
      </c>
      <c r="H679" s="11">
        <v>7</v>
      </c>
      <c r="I679" s="19" t="s">
        <v>259</v>
      </c>
      <c r="J679" s="11" t="s">
        <v>261</v>
      </c>
      <c r="K679" s="11" t="s">
        <v>1606</v>
      </c>
      <c r="L679" s="11">
        <v>2</v>
      </c>
    </row>
    <row r="680" spans="1:12">
      <c r="A680" s="11" t="s">
        <v>1181</v>
      </c>
      <c r="D680" s="11" t="s">
        <v>260</v>
      </c>
      <c r="E680" s="18" t="s">
        <v>1431</v>
      </c>
      <c r="F680" s="10">
        <v>42036</v>
      </c>
      <c r="G680" s="10">
        <v>44228</v>
      </c>
      <c r="H680" s="11">
        <v>7</v>
      </c>
      <c r="I680" s="19" t="s">
        <v>259</v>
      </c>
      <c r="J680" s="11" t="s">
        <v>261</v>
      </c>
      <c r="K680" s="11" t="s">
        <v>1606</v>
      </c>
      <c r="L680" s="11">
        <v>2</v>
      </c>
    </row>
    <row r="681" spans="1:12">
      <c r="A681" s="11" t="s">
        <v>1182</v>
      </c>
      <c r="D681" s="11" t="s">
        <v>260</v>
      </c>
      <c r="E681" s="18" t="s">
        <v>1432</v>
      </c>
      <c r="F681" s="10">
        <v>42036</v>
      </c>
      <c r="G681" s="10">
        <v>44228</v>
      </c>
      <c r="H681" s="11">
        <v>7</v>
      </c>
      <c r="I681" s="19" t="s">
        <v>259</v>
      </c>
      <c r="J681" s="11" t="s">
        <v>261</v>
      </c>
      <c r="K681" s="11" t="s">
        <v>1606</v>
      </c>
      <c r="L681" s="11">
        <v>2</v>
      </c>
    </row>
    <row r="682" spans="1:12">
      <c r="A682" s="11" t="s">
        <v>1183</v>
      </c>
      <c r="D682" s="11" t="s">
        <v>260</v>
      </c>
      <c r="E682" s="18" t="s">
        <v>1433</v>
      </c>
      <c r="F682" s="10">
        <v>42036</v>
      </c>
      <c r="G682" s="10">
        <v>44228</v>
      </c>
      <c r="H682" s="11">
        <v>7</v>
      </c>
      <c r="I682" s="19" t="s">
        <v>259</v>
      </c>
      <c r="J682" s="11" t="s">
        <v>261</v>
      </c>
      <c r="K682" s="11" t="s">
        <v>1606</v>
      </c>
      <c r="L682" s="11">
        <v>2</v>
      </c>
    </row>
    <row r="683" spans="1:12">
      <c r="A683" s="11" t="s">
        <v>1184</v>
      </c>
      <c r="D683" s="11" t="s">
        <v>260</v>
      </c>
      <c r="E683" s="18" t="s">
        <v>1434</v>
      </c>
      <c r="F683" s="10">
        <v>42036</v>
      </c>
      <c r="G683" s="10">
        <v>44228</v>
      </c>
      <c r="H683" s="11">
        <v>7</v>
      </c>
      <c r="I683" s="11" t="s">
        <v>267</v>
      </c>
      <c r="J683" s="11" t="s">
        <v>261</v>
      </c>
      <c r="K683" s="11" t="s">
        <v>1606</v>
      </c>
      <c r="L683" s="11">
        <v>2</v>
      </c>
    </row>
    <row r="684" spans="1:12">
      <c r="A684" s="11" t="s">
        <v>1185</v>
      </c>
      <c r="D684" s="11" t="s">
        <v>260</v>
      </c>
      <c r="E684" s="18" t="s">
        <v>1435</v>
      </c>
      <c r="F684" s="10">
        <v>42036</v>
      </c>
      <c r="G684" s="10">
        <v>44228</v>
      </c>
      <c r="H684" s="11">
        <v>7</v>
      </c>
      <c r="I684" s="19" t="s">
        <v>259</v>
      </c>
      <c r="J684" s="11" t="s">
        <v>261</v>
      </c>
      <c r="K684" s="11" t="s">
        <v>1606</v>
      </c>
      <c r="L684" s="11">
        <v>2</v>
      </c>
    </row>
    <row r="685" spans="1:12">
      <c r="A685" s="11" t="s">
        <v>1186</v>
      </c>
      <c r="D685" s="11" t="s">
        <v>260</v>
      </c>
      <c r="E685" s="18" t="s">
        <v>1436</v>
      </c>
      <c r="F685" s="10">
        <v>42036</v>
      </c>
      <c r="G685" s="10">
        <v>44228</v>
      </c>
      <c r="H685" s="11">
        <v>7</v>
      </c>
      <c r="I685" s="19" t="s">
        <v>259</v>
      </c>
      <c r="J685" s="11" t="s">
        <v>261</v>
      </c>
      <c r="K685" s="11" t="s">
        <v>1606</v>
      </c>
      <c r="L685" s="11">
        <v>2</v>
      </c>
    </row>
    <row r="686" spans="1:12">
      <c r="A686" s="11" t="s">
        <v>1187</v>
      </c>
      <c r="D686" s="11" t="s">
        <v>260</v>
      </c>
      <c r="E686" s="18" t="s">
        <v>1437</v>
      </c>
      <c r="F686" s="10">
        <v>42036</v>
      </c>
      <c r="G686" s="10">
        <v>44228</v>
      </c>
      <c r="H686" s="11">
        <v>7</v>
      </c>
      <c r="I686" s="19" t="s">
        <v>259</v>
      </c>
      <c r="J686" s="11" t="s">
        <v>261</v>
      </c>
      <c r="K686" s="11" t="s">
        <v>1606</v>
      </c>
      <c r="L686" s="11">
        <v>2</v>
      </c>
    </row>
    <row r="687" spans="1:12">
      <c r="A687" s="11" t="s">
        <v>1188</v>
      </c>
      <c r="D687" s="11" t="s">
        <v>260</v>
      </c>
      <c r="E687" s="18" t="s">
        <v>1438</v>
      </c>
      <c r="F687" s="10">
        <v>42036</v>
      </c>
      <c r="G687" s="10">
        <v>44228</v>
      </c>
      <c r="H687" s="11">
        <v>7</v>
      </c>
      <c r="I687" s="19" t="s">
        <v>259</v>
      </c>
      <c r="J687" s="11" t="s">
        <v>261</v>
      </c>
      <c r="K687" s="11" t="s">
        <v>1606</v>
      </c>
      <c r="L687" s="11">
        <v>2</v>
      </c>
    </row>
    <row r="688" spans="1:12">
      <c r="A688" s="11" t="s">
        <v>1189</v>
      </c>
      <c r="D688" s="11" t="s">
        <v>260</v>
      </c>
      <c r="E688" s="18" t="s">
        <v>1439</v>
      </c>
      <c r="F688" s="10">
        <v>42036</v>
      </c>
      <c r="G688" s="10">
        <v>44228</v>
      </c>
      <c r="H688" s="11">
        <v>7</v>
      </c>
      <c r="I688" s="19" t="s">
        <v>259</v>
      </c>
      <c r="J688" s="11" t="s">
        <v>261</v>
      </c>
      <c r="K688" s="11" t="s">
        <v>1606</v>
      </c>
      <c r="L688" s="11">
        <v>2</v>
      </c>
    </row>
    <row r="689" spans="1:12">
      <c r="A689" s="11" t="s">
        <v>1190</v>
      </c>
      <c r="D689" s="11" t="s">
        <v>260</v>
      </c>
      <c r="E689" s="18" t="s">
        <v>1440</v>
      </c>
      <c r="F689" s="10">
        <v>42036</v>
      </c>
      <c r="G689" s="10">
        <v>44228</v>
      </c>
      <c r="H689" s="11">
        <v>7</v>
      </c>
      <c r="I689" s="11" t="s">
        <v>267</v>
      </c>
      <c r="J689" s="11" t="s">
        <v>261</v>
      </c>
      <c r="K689" s="11" t="s">
        <v>1606</v>
      </c>
      <c r="L689" s="11">
        <v>2</v>
      </c>
    </row>
    <row r="690" spans="1:12">
      <c r="A690" s="11" t="s">
        <v>1191</v>
      </c>
      <c r="D690" s="11" t="s">
        <v>260</v>
      </c>
      <c r="E690" s="18" t="s">
        <v>1441</v>
      </c>
      <c r="F690" s="10">
        <v>42036</v>
      </c>
      <c r="G690" s="10">
        <v>44228</v>
      </c>
      <c r="H690" s="11">
        <v>7</v>
      </c>
      <c r="I690" s="19" t="s">
        <v>259</v>
      </c>
      <c r="J690" s="11" t="s">
        <v>261</v>
      </c>
      <c r="K690" s="11" t="s">
        <v>1606</v>
      </c>
      <c r="L690" s="11">
        <v>2</v>
      </c>
    </row>
    <row r="691" spans="1:12">
      <c r="A691" s="11" t="s">
        <v>1192</v>
      </c>
      <c r="D691" s="11" t="s">
        <v>260</v>
      </c>
      <c r="E691" s="18" t="s">
        <v>1442</v>
      </c>
      <c r="F691" s="10">
        <v>42036</v>
      </c>
      <c r="G691" s="10">
        <v>44228</v>
      </c>
      <c r="H691" s="11">
        <v>7</v>
      </c>
      <c r="I691" s="19" t="s">
        <v>259</v>
      </c>
      <c r="J691" s="11" t="s">
        <v>261</v>
      </c>
      <c r="K691" s="11" t="s">
        <v>1606</v>
      </c>
      <c r="L691" s="11">
        <v>2</v>
      </c>
    </row>
    <row r="692" spans="1:12">
      <c r="A692" s="11" t="s">
        <v>1193</v>
      </c>
      <c r="D692" s="11" t="s">
        <v>260</v>
      </c>
      <c r="E692" s="18" t="s">
        <v>1443</v>
      </c>
      <c r="F692" s="10">
        <v>42036</v>
      </c>
      <c r="G692" s="10">
        <v>44228</v>
      </c>
      <c r="H692" s="11">
        <v>7</v>
      </c>
      <c r="I692" s="19" t="s">
        <v>259</v>
      </c>
      <c r="J692" s="11" t="s">
        <v>261</v>
      </c>
      <c r="K692" s="11" t="s">
        <v>1606</v>
      </c>
      <c r="L692" s="11">
        <v>2</v>
      </c>
    </row>
    <row r="693" spans="1:12">
      <c r="A693" s="11" t="s">
        <v>1194</v>
      </c>
      <c r="D693" s="11" t="s">
        <v>260</v>
      </c>
      <c r="E693" s="18" t="s">
        <v>1444</v>
      </c>
      <c r="F693" s="10">
        <v>42036</v>
      </c>
      <c r="G693" s="10">
        <v>44228</v>
      </c>
      <c r="H693" s="11">
        <v>7</v>
      </c>
      <c r="I693" s="19" t="s">
        <v>259</v>
      </c>
      <c r="J693" s="11" t="s">
        <v>261</v>
      </c>
      <c r="K693" s="11" t="s">
        <v>1606</v>
      </c>
      <c r="L693" s="11">
        <v>2</v>
      </c>
    </row>
    <row r="694" spans="1:12">
      <c r="A694" s="11" t="s">
        <v>1195</v>
      </c>
      <c r="D694" s="11" t="s">
        <v>260</v>
      </c>
      <c r="E694" s="18" t="s">
        <v>1445</v>
      </c>
      <c r="F694" s="10">
        <v>42036</v>
      </c>
      <c r="G694" s="10">
        <v>44228</v>
      </c>
      <c r="H694" s="11">
        <v>7</v>
      </c>
      <c r="I694" s="19" t="s">
        <v>259</v>
      </c>
      <c r="J694" s="11" t="s">
        <v>261</v>
      </c>
      <c r="K694" s="11" t="s">
        <v>1606</v>
      </c>
      <c r="L694" s="11">
        <v>2</v>
      </c>
    </row>
    <row r="695" spans="1:12">
      <c r="A695" s="11" t="s">
        <v>1196</v>
      </c>
      <c r="D695" s="11" t="s">
        <v>260</v>
      </c>
      <c r="E695" s="18" t="s">
        <v>1446</v>
      </c>
      <c r="F695" s="10">
        <v>42036</v>
      </c>
      <c r="G695" s="10">
        <v>44228</v>
      </c>
      <c r="H695" s="11">
        <v>7</v>
      </c>
      <c r="I695" s="11" t="s">
        <v>267</v>
      </c>
      <c r="J695" s="11" t="s">
        <v>261</v>
      </c>
      <c r="K695" s="11" t="s">
        <v>1606</v>
      </c>
      <c r="L695" s="11">
        <v>2</v>
      </c>
    </row>
    <row r="696" spans="1:12">
      <c r="A696" s="11" t="s">
        <v>1197</v>
      </c>
      <c r="D696" s="11" t="s">
        <v>260</v>
      </c>
      <c r="E696" s="18" t="s">
        <v>1447</v>
      </c>
      <c r="F696" s="10">
        <v>42036</v>
      </c>
      <c r="G696" s="10">
        <v>44228</v>
      </c>
      <c r="H696" s="11">
        <v>7</v>
      </c>
      <c r="I696" s="19" t="s">
        <v>259</v>
      </c>
      <c r="J696" s="11" t="s">
        <v>261</v>
      </c>
      <c r="K696" s="11" t="s">
        <v>1606</v>
      </c>
      <c r="L696" s="11">
        <v>2</v>
      </c>
    </row>
    <row r="697" spans="1:12">
      <c r="A697" s="11" t="s">
        <v>1198</v>
      </c>
      <c r="D697" s="11" t="s">
        <v>260</v>
      </c>
      <c r="E697" s="18" t="s">
        <v>1448</v>
      </c>
      <c r="F697" s="10">
        <v>42036</v>
      </c>
      <c r="G697" s="10">
        <v>44228</v>
      </c>
      <c r="H697" s="11">
        <v>7</v>
      </c>
      <c r="I697" s="19" t="s">
        <v>259</v>
      </c>
      <c r="J697" s="11" t="s">
        <v>261</v>
      </c>
      <c r="K697" s="11" t="s">
        <v>1606</v>
      </c>
      <c r="L697" s="11">
        <v>2</v>
      </c>
    </row>
    <row r="698" spans="1:12">
      <c r="A698" s="11" t="s">
        <v>1199</v>
      </c>
      <c r="D698" s="11" t="s">
        <v>260</v>
      </c>
      <c r="E698" s="18" t="s">
        <v>1449</v>
      </c>
      <c r="F698" s="10">
        <v>42036</v>
      </c>
      <c r="G698" s="10">
        <v>44228</v>
      </c>
      <c r="H698" s="11">
        <v>7</v>
      </c>
      <c r="I698" s="19" t="s">
        <v>259</v>
      </c>
      <c r="J698" s="11" t="s">
        <v>261</v>
      </c>
      <c r="K698" s="11" t="s">
        <v>1606</v>
      </c>
      <c r="L698" s="11">
        <v>2</v>
      </c>
    </row>
    <row r="699" spans="1:12">
      <c r="A699" s="11" t="s">
        <v>1200</v>
      </c>
      <c r="D699" s="11" t="s">
        <v>260</v>
      </c>
      <c r="E699" s="18" t="s">
        <v>1450</v>
      </c>
      <c r="F699" s="10">
        <v>42036</v>
      </c>
      <c r="G699" s="10">
        <v>44228</v>
      </c>
      <c r="H699" s="11">
        <v>7</v>
      </c>
      <c r="I699" s="19" t="s">
        <v>259</v>
      </c>
      <c r="J699" s="11" t="s">
        <v>261</v>
      </c>
      <c r="K699" s="11" t="s">
        <v>1606</v>
      </c>
      <c r="L699" s="11">
        <v>2</v>
      </c>
    </row>
    <row r="700" spans="1:12">
      <c r="A700" s="11" t="s">
        <v>1201</v>
      </c>
      <c r="D700" s="11" t="s">
        <v>260</v>
      </c>
      <c r="E700" s="18" t="s">
        <v>1451</v>
      </c>
      <c r="F700" s="10">
        <v>42036</v>
      </c>
      <c r="G700" s="10">
        <v>44228</v>
      </c>
      <c r="H700" s="11">
        <v>7</v>
      </c>
      <c r="I700" s="19" t="s">
        <v>259</v>
      </c>
      <c r="J700" s="11" t="s">
        <v>261</v>
      </c>
      <c r="K700" s="11" t="s">
        <v>1606</v>
      </c>
      <c r="L700" s="11">
        <v>2</v>
      </c>
    </row>
    <row r="701" spans="1:12">
      <c r="A701" s="11" t="s">
        <v>1202</v>
      </c>
      <c r="D701" s="11" t="s">
        <v>260</v>
      </c>
      <c r="E701" s="18" t="s">
        <v>1452</v>
      </c>
      <c r="F701" s="10">
        <v>42036</v>
      </c>
      <c r="G701" s="10">
        <v>44228</v>
      </c>
      <c r="H701" s="11">
        <v>7</v>
      </c>
      <c r="I701" s="11" t="s">
        <v>267</v>
      </c>
      <c r="J701" s="11" t="s">
        <v>261</v>
      </c>
      <c r="K701" s="11" t="s">
        <v>1606</v>
      </c>
      <c r="L701" s="11">
        <v>2</v>
      </c>
    </row>
    <row r="702" spans="1:12">
      <c r="A702" s="11" t="s">
        <v>1203</v>
      </c>
      <c r="D702" s="11" t="s">
        <v>260</v>
      </c>
      <c r="E702" s="18" t="s">
        <v>1453</v>
      </c>
      <c r="F702" s="10">
        <v>42036</v>
      </c>
      <c r="G702" s="10">
        <v>44228</v>
      </c>
      <c r="H702" s="11">
        <v>7</v>
      </c>
      <c r="I702" s="19" t="s">
        <v>259</v>
      </c>
      <c r="J702" s="11" t="s">
        <v>261</v>
      </c>
      <c r="K702" s="11" t="s">
        <v>1606</v>
      </c>
      <c r="L702" s="11">
        <v>2</v>
      </c>
    </row>
    <row r="703" spans="1:12">
      <c r="A703" s="11" t="s">
        <v>1204</v>
      </c>
      <c r="D703" s="11" t="s">
        <v>260</v>
      </c>
      <c r="E703" s="18" t="s">
        <v>1454</v>
      </c>
      <c r="F703" s="10">
        <v>42036</v>
      </c>
      <c r="G703" s="10">
        <v>44228</v>
      </c>
      <c r="H703" s="11">
        <v>7</v>
      </c>
      <c r="I703" s="19" t="s">
        <v>259</v>
      </c>
      <c r="J703" s="11" t="s">
        <v>261</v>
      </c>
      <c r="K703" s="11" t="s">
        <v>1606</v>
      </c>
      <c r="L703" s="11">
        <v>2</v>
      </c>
    </row>
    <row r="704" spans="1:12">
      <c r="A704" s="11" t="s">
        <v>1205</v>
      </c>
      <c r="D704" s="11" t="s">
        <v>260</v>
      </c>
      <c r="E704" s="18" t="s">
        <v>1455</v>
      </c>
      <c r="F704" s="10">
        <v>42036</v>
      </c>
      <c r="G704" s="10">
        <v>44228</v>
      </c>
      <c r="H704" s="11">
        <v>7</v>
      </c>
      <c r="I704" s="19" t="s">
        <v>259</v>
      </c>
      <c r="J704" s="11" t="s">
        <v>261</v>
      </c>
      <c r="K704" s="11" t="s">
        <v>1606</v>
      </c>
      <c r="L704" s="11">
        <v>2</v>
      </c>
    </row>
    <row r="705" spans="1:12">
      <c r="A705" s="11" t="s">
        <v>1206</v>
      </c>
      <c r="D705" s="11" t="s">
        <v>260</v>
      </c>
      <c r="E705" s="18" t="s">
        <v>1456</v>
      </c>
      <c r="F705" s="10">
        <v>42036</v>
      </c>
      <c r="G705" s="10">
        <v>44228</v>
      </c>
      <c r="H705" s="11">
        <v>7</v>
      </c>
      <c r="I705" s="19" t="s">
        <v>259</v>
      </c>
      <c r="J705" s="11" t="s">
        <v>261</v>
      </c>
      <c r="K705" s="11" t="s">
        <v>1606</v>
      </c>
      <c r="L705" s="11">
        <v>2</v>
      </c>
    </row>
    <row r="706" spans="1:12">
      <c r="A706" s="11" t="s">
        <v>1207</v>
      </c>
      <c r="D706" s="11" t="s">
        <v>260</v>
      </c>
      <c r="E706" s="18" t="s">
        <v>1457</v>
      </c>
      <c r="F706" s="10">
        <v>42036</v>
      </c>
      <c r="G706" s="10">
        <v>44228</v>
      </c>
      <c r="H706" s="11">
        <v>7</v>
      </c>
      <c r="I706" s="19" t="s">
        <v>259</v>
      </c>
      <c r="J706" s="11" t="s">
        <v>261</v>
      </c>
      <c r="K706" s="11" t="s">
        <v>1606</v>
      </c>
      <c r="L706" s="11">
        <v>2</v>
      </c>
    </row>
    <row r="707" spans="1:12">
      <c r="A707" s="11" t="s">
        <v>1208</v>
      </c>
      <c r="D707" s="11" t="s">
        <v>260</v>
      </c>
      <c r="E707" s="18" t="s">
        <v>1458</v>
      </c>
      <c r="F707" s="10">
        <v>42036</v>
      </c>
      <c r="G707" s="10">
        <v>44228</v>
      </c>
      <c r="H707" s="11">
        <v>7</v>
      </c>
      <c r="I707" s="11" t="s">
        <v>267</v>
      </c>
      <c r="J707" s="11" t="s">
        <v>261</v>
      </c>
      <c r="K707" s="11" t="s">
        <v>1606</v>
      </c>
      <c r="L707" s="11">
        <v>2</v>
      </c>
    </row>
    <row r="708" spans="1:12">
      <c r="A708" s="11" t="s">
        <v>1209</v>
      </c>
      <c r="D708" s="11" t="s">
        <v>260</v>
      </c>
      <c r="E708" s="18" t="s">
        <v>1459</v>
      </c>
      <c r="F708" s="10">
        <v>42036</v>
      </c>
      <c r="G708" s="10">
        <v>44228</v>
      </c>
      <c r="H708" s="11">
        <v>7</v>
      </c>
      <c r="I708" s="19" t="s">
        <v>259</v>
      </c>
      <c r="J708" s="11" t="s">
        <v>261</v>
      </c>
      <c r="K708" s="11" t="s">
        <v>1606</v>
      </c>
      <c r="L708" s="11">
        <v>2</v>
      </c>
    </row>
    <row r="709" spans="1:12">
      <c r="A709" s="11" t="s">
        <v>1210</v>
      </c>
      <c r="D709" s="11" t="s">
        <v>260</v>
      </c>
      <c r="E709" s="18" t="s">
        <v>1460</v>
      </c>
      <c r="F709" s="10">
        <v>42036</v>
      </c>
      <c r="G709" s="10">
        <v>44228</v>
      </c>
      <c r="H709" s="11">
        <v>7</v>
      </c>
      <c r="I709" s="19" t="s">
        <v>259</v>
      </c>
      <c r="J709" s="11" t="s">
        <v>261</v>
      </c>
      <c r="K709" s="11" t="s">
        <v>1606</v>
      </c>
      <c r="L709" s="11">
        <v>2</v>
      </c>
    </row>
    <row r="710" spans="1:12">
      <c r="A710" s="11" t="s">
        <v>1211</v>
      </c>
      <c r="D710" s="11" t="s">
        <v>260</v>
      </c>
      <c r="E710" s="18" t="s">
        <v>1461</v>
      </c>
      <c r="F710" s="10">
        <v>42036</v>
      </c>
      <c r="G710" s="10">
        <v>44228</v>
      </c>
      <c r="H710" s="11">
        <v>7</v>
      </c>
      <c r="I710" s="19" t="s">
        <v>259</v>
      </c>
      <c r="J710" s="11" t="s">
        <v>261</v>
      </c>
      <c r="K710" s="11" t="s">
        <v>1606</v>
      </c>
      <c r="L710" s="11">
        <v>2</v>
      </c>
    </row>
    <row r="711" spans="1:12">
      <c r="A711" s="11" t="s">
        <v>1212</v>
      </c>
      <c r="D711" s="11" t="s">
        <v>260</v>
      </c>
      <c r="E711" s="18" t="s">
        <v>1462</v>
      </c>
      <c r="F711" s="10">
        <v>42036</v>
      </c>
      <c r="G711" s="10">
        <v>44228</v>
      </c>
      <c r="H711" s="11">
        <v>7</v>
      </c>
      <c r="I711" s="19" t="s">
        <v>259</v>
      </c>
      <c r="J711" s="11" t="s">
        <v>261</v>
      </c>
      <c r="K711" s="11" t="s">
        <v>1606</v>
      </c>
      <c r="L711" s="11">
        <v>2</v>
      </c>
    </row>
    <row r="712" spans="1:12">
      <c r="A712" s="11" t="s">
        <v>1213</v>
      </c>
      <c r="D712" s="11" t="s">
        <v>260</v>
      </c>
      <c r="E712" s="18" t="s">
        <v>1463</v>
      </c>
      <c r="F712" s="10">
        <v>42036</v>
      </c>
      <c r="G712" s="10">
        <v>44228</v>
      </c>
      <c r="H712" s="11">
        <v>7</v>
      </c>
      <c r="I712" s="19" t="s">
        <v>259</v>
      </c>
      <c r="J712" s="11" t="s">
        <v>261</v>
      </c>
      <c r="K712" s="11" t="s">
        <v>1606</v>
      </c>
      <c r="L712" s="11">
        <v>2</v>
      </c>
    </row>
    <row r="713" spans="1:12">
      <c r="A713" s="11" t="s">
        <v>1214</v>
      </c>
      <c r="D713" s="11" t="s">
        <v>260</v>
      </c>
      <c r="E713" s="18" t="s">
        <v>1464</v>
      </c>
      <c r="F713" s="10">
        <v>42036</v>
      </c>
      <c r="G713" s="10">
        <v>44228</v>
      </c>
      <c r="H713" s="11">
        <v>7</v>
      </c>
      <c r="I713" s="11" t="s">
        <v>267</v>
      </c>
      <c r="J713" s="11" t="s">
        <v>261</v>
      </c>
      <c r="K713" s="11" t="s">
        <v>1606</v>
      </c>
      <c r="L713" s="11">
        <v>2</v>
      </c>
    </row>
    <row r="714" spans="1:12">
      <c r="A714" s="11" t="s">
        <v>1215</v>
      </c>
      <c r="D714" s="11" t="s">
        <v>260</v>
      </c>
      <c r="E714" s="18" t="s">
        <v>1465</v>
      </c>
      <c r="F714" s="10">
        <v>42036</v>
      </c>
      <c r="G714" s="10">
        <v>44228</v>
      </c>
      <c r="H714" s="11">
        <v>7</v>
      </c>
      <c r="I714" s="19" t="s">
        <v>259</v>
      </c>
      <c r="J714" s="11" t="s">
        <v>261</v>
      </c>
      <c r="K714" s="11" t="s">
        <v>1606</v>
      </c>
      <c r="L714" s="11">
        <v>2</v>
      </c>
    </row>
    <row r="715" spans="1:12">
      <c r="A715" s="11" t="s">
        <v>1216</v>
      </c>
      <c r="D715" s="11" t="s">
        <v>260</v>
      </c>
      <c r="E715" s="18" t="s">
        <v>1466</v>
      </c>
      <c r="F715" s="10">
        <v>42036</v>
      </c>
      <c r="G715" s="10">
        <v>44228</v>
      </c>
      <c r="H715" s="11">
        <v>7</v>
      </c>
      <c r="I715" s="19" t="s">
        <v>259</v>
      </c>
      <c r="J715" s="11" t="s">
        <v>261</v>
      </c>
      <c r="K715" s="11" t="s">
        <v>1606</v>
      </c>
      <c r="L715" s="11">
        <v>2</v>
      </c>
    </row>
    <row r="716" spans="1:12">
      <c r="A716" s="11" t="s">
        <v>1217</v>
      </c>
      <c r="D716" s="11" t="s">
        <v>260</v>
      </c>
      <c r="E716" s="18" t="s">
        <v>1467</v>
      </c>
      <c r="F716" s="10">
        <v>42036</v>
      </c>
      <c r="G716" s="10">
        <v>44228</v>
      </c>
      <c r="H716" s="11">
        <v>7</v>
      </c>
      <c r="I716" s="19" t="s">
        <v>259</v>
      </c>
      <c r="J716" s="11" t="s">
        <v>261</v>
      </c>
      <c r="K716" s="11" t="s">
        <v>1606</v>
      </c>
      <c r="L716" s="11">
        <v>2</v>
      </c>
    </row>
    <row r="717" spans="1:12">
      <c r="A717" s="11" t="s">
        <v>1218</v>
      </c>
      <c r="D717" s="11" t="s">
        <v>260</v>
      </c>
      <c r="E717" s="18" t="s">
        <v>1468</v>
      </c>
      <c r="F717" s="10">
        <v>42036</v>
      </c>
      <c r="G717" s="10">
        <v>44228</v>
      </c>
      <c r="H717" s="11">
        <v>7</v>
      </c>
      <c r="I717" s="19" t="s">
        <v>259</v>
      </c>
      <c r="J717" s="11" t="s">
        <v>261</v>
      </c>
      <c r="K717" s="11" t="s">
        <v>1606</v>
      </c>
      <c r="L717" s="11">
        <v>2</v>
      </c>
    </row>
    <row r="718" spans="1:12">
      <c r="A718" s="11" t="s">
        <v>1219</v>
      </c>
      <c r="D718" s="11" t="s">
        <v>260</v>
      </c>
      <c r="E718" s="18" t="s">
        <v>1469</v>
      </c>
      <c r="F718" s="10">
        <v>42036</v>
      </c>
      <c r="G718" s="10">
        <v>44228</v>
      </c>
      <c r="H718" s="11">
        <v>7</v>
      </c>
      <c r="I718" s="19" t="s">
        <v>259</v>
      </c>
      <c r="J718" s="11" t="s">
        <v>261</v>
      </c>
      <c r="K718" s="11" t="s">
        <v>1606</v>
      </c>
      <c r="L718" s="11">
        <v>2</v>
      </c>
    </row>
    <row r="719" spans="1:12">
      <c r="A719" s="11" t="s">
        <v>1220</v>
      </c>
      <c r="D719" s="11" t="s">
        <v>260</v>
      </c>
      <c r="E719" s="18" t="s">
        <v>1470</v>
      </c>
      <c r="F719" s="10">
        <v>42036</v>
      </c>
      <c r="G719" s="10">
        <v>44228</v>
      </c>
      <c r="H719" s="11">
        <v>7</v>
      </c>
      <c r="I719" s="11" t="s">
        <v>267</v>
      </c>
      <c r="J719" s="11" t="s">
        <v>261</v>
      </c>
      <c r="K719" s="11" t="s">
        <v>1606</v>
      </c>
      <c r="L719" s="11">
        <v>2</v>
      </c>
    </row>
    <row r="720" spans="1:12">
      <c r="A720" s="11" t="s">
        <v>1221</v>
      </c>
      <c r="D720" s="11" t="s">
        <v>260</v>
      </c>
      <c r="E720" s="18" t="s">
        <v>1471</v>
      </c>
      <c r="F720" s="10">
        <v>42036</v>
      </c>
      <c r="G720" s="10">
        <v>44228</v>
      </c>
      <c r="H720" s="11">
        <v>7</v>
      </c>
      <c r="I720" s="19" t="s">
        <v>259</v>
      </c>
      <c r="J720" s="11" t="s">
        <v>261</v>
      </c>
      <c r="K720" s="11" t="s">
        <v>1606</v>
      </c>
      <c r="L720" s="11">
        <v>2</v>
      </c>
    </row>
    <row r="721" spans="1:12">
      <c r="A721" s="11" t="s">
        <v>1222</v>
      </c>
      <c r="D721" s="11" t="s">
        <v>260</v>
      </c>
      <c r="E721" s="18" t="s">
        <v>1472</v>
      </c>
      <c r="F721" s="10">
        <v>42036</v>
      </c>
      <c r="G721" s="10">
        <v>44228</v>
      </c>
      <c r="H721" s="11">
        <v>7</v>
      </c>
      <c r="I721" s="19" t="s">
        <v>259</v>
      </c>
      <c r="J721" s="11" t="s">
        <v>261</v>
      </c>
      <c r="K721" s="11" t="s">
        <v>1606</v>
      </c>
      <c r="L721" s="11">
        <v>2</v>
      </c>
    </row>
    <row r="722" spans="1:12">
      <c r="A722" s="11" t="s">
        <v>1223</v>
      </c>
      <c r="D722" s="11" t="s">
        <v>260</v>
      </c>
      <c r="E722" s="18" t="s">
        <v>1473</v>
      </c>
      <c r="F722" s="10">
        <v>42036</v>
      </c>
      <c r="G722" s="10">
        <v>44228</v>
      </c>
      <c r="H722" s="11">
        <v>7</v>
      </c>
      <c r="I722" s="19" t="s">
        <v>259</v>
      </c>
      <c r="J722" s="11" t="s">
        <v>261</v>
      </c>
      <c r="K722" s="11" t="s">
        <v>1606</v>
      </c>
      <c r="L722" s="11">
        <v>2</v>
      </c>
    </row>
    <row r="723" spans="1:12">
      <c r="A723" s="11" t="s">
        <v>1224</v>
      </c>
      <c r="D723" s="11" t="s">
        <v>260</v>
      </c>
      <c r="E723" s="18" t="s">
        <v>1474</v>
      </c>
      <c r="F723" s="10">
        <v>42036</v>
      </c>
      <c r="G723" s="10">
        <v>44228</v>
      </c>
      <c r="H723" s="11">
        <v>7</v>
      </c>
      <c r="I723" s="19" t="s">
        <v>259</v>
      </c>
      <c r="J723" s="11" t="s">
        <v>261</v>
      </c>
      <c r="K723" s="11" t="s">
        <v>1606</v>
      </c>
      <c r="L723" s="11">
        <v>2</v>
      </c>
    </row>
    <row r="724" spans="1:12">
      <c r="A724" s="11" t="s">
        <v>1225</v>
      </c>
      <c r="D724" s="11" t="s">
        <v>260</v>
      </c>
      <c r="E724" s="18" t="s">
        <v>1475</v>
      </c>
      <c r="F724" s="10">
        <v>42036</v>
      </c>
      <c r="G724" s="10">
        <v>44228</v>
      </c>
      <c r="H724" s="11">
        <v>7</v>
      </c>
      <c r="I724" s="19" t="s">
        <v>259</v>
      </c>
      <c r="J724" s="11" t="s">
        <v>261</v>
      </c>
      <c r="K724" s="11" t="s">
        <v>1606</v>
      </c>
      <c r="L724" s="11">
        <v>2</v>
      </c>
    </row>
    <row r="725" spans="1:12">
      <c r="A725" s="11" t="s">
        <v>1226</v>
      </c>
      <c r="D725" s="11" t="s">
        <v>260</v>
      </c>
      <c r="E725" s="18" t="s">
        <v>1476</v>
      </c>
      <c r="F725" s="10">
        <v>42036</v>
      </c>
      <c r="G725" s="10">
        <v>44228</v>
      </c>
      <c r="H725" s="11">
        <v>7</v>
      </c>
      <c r="I725" s="11" t="s">
        <v>267</v>
      </c>
      <c r="J725" s="11" t="s">
        <v>261</v>
      </c>
      <c r="K725" s="11" t="s">
        <v>1606</v>
      </c>
      <c r="L725" s="11">
        <v>2</v>
      </c>
    </row>
    <row r="726" spans="1:12">
      <c r="A726" s="11" t="s">
        <v>1227</v>
      </c>
      <c r="D726" s="11" t="s">
        <v>260</v>
      </c>
      <c r="E726" s="18" t="s">
        <v>1477</v>
      </c>
      <c r="F726" s="10">
        <v>42036</v>
      </c>
      <c r="G726" s="10">
        <v>44228</v>
      </c>
      <c r="H726" s="11">
        <v>7</v>
      </c>
      <c r="I726" s="19" t="s">
        <v>259</v>
      </c>
      <c r="J726" s="11" t="s">
        <v>261</v>
      </c>
      <c r="K726" s="11" t="s">
        <v>1606</v>
      </c>
      <c r="L726" s="11">
        <v>2</v>
      </c>
    </row>
    <row r="727" spans="1:12">
      <c r="A727" s="11" t="s">
        <v>1228</v>
      </c>
      <c r="D727" s="11" t="s">
        <v>260</v>
      </c>
      <c r="E727" s="18" t="s">
        <v>1478</v>
      </c>
      <c r="F727" s="10">
        <v>42036</v>
      </c>
      <c r="G727" s="10">
        <v>44228</v>
      </c>
      <c r="H727" s="11">
        <v>7</v>
      </c>
      <c r="I727" s="19" t="s">
        <v>259</v>
      </c>
      <c r="J727" s="11" t="s">
        <v>261</v>
      </c>
      <c r="K727" s="11" t="s">
        <v>1606</v>
      </c>
      <c r="L727" s="11">
        <v>2</v>
      </c>
    </row>
    <row r="728" spans="1:12">
      <c r="A728" s="11" t="s">
        <v>1229</v>
      </c>
      <c r="D728" s="11" t="s">
        <v>260</v>
      </c>
      <c r="E728" s="18" t="s">
        <v>1479</v>
      </c>
      <c r="F728" s="10">
        <v>42036</v>
      </c>
      <c r="G728" s="10">
        <v>44228</v>
      </c>
      <c r="H728" s="11">
        <v>7</v>
      </c>
      <c r="I728" s="19" t="s">
        <v>259</v>
      </c>
      <c r="J728" s="11" t="s">
        <v>261</v>
      </c>
      <c r="K728" s="11" t="s">
        <v>1606</v>
      </c>
      <c r="L728" s="11">
        <v>2</v>
      </c>
    </row>
    <row r="729" spans="1:12">
      <c r="A729" s="11" t="s">
        <v>1230</v>
      </c>
      <c r="D729" s="11" t="s">
        <v>260</v>
      </c>
      <c r="E729" s="18" t="s">
        <v>1480</v>
      </c>
      <c r="F729" s="10">
        <v>42036</v>
      </c>
      <c r="G729" s="10">
        <v>44228</v>
      </c>
      <c r="H729" s="11">
        <v>7</v>
      </c>
      <c r="I729" s="19" t="s">
        <v>259</v>
      </c>
      <c r="J729" s="11" t="s">
        <v>261</v>
      </c>
      <c r="K729" s="11" t="s">
        <v>1606</v>
      </c>
      <c r="L729" s="11">
        <v>2</v>
      </c>
    </row>
    <row r="730" spans="1:12">
      <c r="A730" s="11" t="s">
        <v>1231</v>
      </c>
      <c r="D730" s="11" t="s">
        <v>260</v>
      </c>
      <c r="E730" s="18" t="s">
        <v>1481</v>
      </c>
      <c r="F730" s="10">
        <v>42036</v>
      </c>
      <c r="G730" s="10">
        <v>44228</v>
      </c>
      <c r="H730" s="11">
        <v>7</v>
      </c>
      <c r="I730" s="19" t="s">
        <v>259</v>
      </c>
      <c r="J730" s="11" t="s">
        <v>261</v>
      </c>
      <c r="K730" s="11" t="s">
        <v>1606</v>
      </c>
      <c r="L730" s="11">
        <v>2</v>
      </c>
    </row>
    <row r="731" spans="1:12">
      <c r="A731" s="11" t="s">
        <v>1232</v>
      </c>
      <c r="D731" s="11" t="s">
        <v>260</v>
      </c>
      <c r="E731" s="18" t="s">
        <v>1482</v>
      </c>
      <c r="F731" s="10">
        <v>42036</v>
      </c>
      <c r="G731" s="10">
        <v>44228</v>
      </c>
      <c r="H731" s="11">
        <v>7</v>
      </c>
      <c r="I731" s="11" t="s">
        <v>267</v>
      </c>
      <c r="J731" s="11" t="s">
        <v>261</v>
      </c>
      <c r="K731" s="11" t="s">
        <v>1606</v>
      </c>
      <c r="L731" s="11">
        <v>2</v>
      </c>
    </row>
    <row r="732" spans="1:12">
      <c r="A732" s="11" t="s">
        <v>1233</v>
      </c>
      <c r="D732" s="11" t="s">
        <v>260</v>
      </c>
      <c r="E732" s="18" t="s">
        <v>1483</v>
      </c>
      <c r="F732" s="10">
        <v>42036</v>
      </c>
      <c r="G732" s="10">
        <v>44228</v>
      </c>
      <c r="H732" s="11">
        <v>7</v>
      </c>
      <c r="I732" s="19" t="s">
        <v>259</v>
      </c>
      <c r="J732" s="11" t="s">
        <v>261</v>
      </c>
      <c r="K732" s="11" t="s">
        <v>1606</v>
      </c>
      <c r="L732" s="11">
        <v>2</v>
      </c>
    </row>
    <row r="733" spans="1:12">
      <c r="A733" s="11" t="s">
        <v>1234</v>
      </c>
      <c r="D733" s="11" t="s">
        <v>260</v>
      </c>
      <c r="E733" s="18" t="s">
        <v>1484</v>
      </c>
      <c r="F733" s="10">
        <v>42036</v>
      </c>
      <c r="G733" s="10">
        <v>44228</v>
      </c>
      <c r="H733" s="11">
        <v>7</v>
      </c>
      <c r="I733" s="19" t="s">
        <v>259</v>
      </c>
      <c r="J733" s="11" t="s">
        <v>261</v>
      </c>
      <c r="K733" s="11" t="s">
        <v>1606</v>
      </c>
      <c r="L733" s="11">
        <v>2</v>
      </c>
    </row>
    <row r="734" spans="1:12">
      <c r="A734" s="11" t="s">
        <v>1235</v>
      </c>
      <c r="D734" s="11" t="s">
        <v>260</v>
      </c>
      <c r="E734" s="18" t="s">
        <v>1485</v>
      </c>
      <c r="F734" s="10">
        <v>42036</v>
      </c>
      <c r="G734" s="10">
        <v>44228</v>
      </c>
      <c r="H734" s="11">
        <v>7</v>
      </c>
      <c r="I734" s="19" t="s">
        <v>259</v>
      </c>
      <c r="J734" s="11" t="s">
        <v>261</v>
      </c>
      <c r="K734" s="11" t="s">
        <v>1606</v>
      </c>
      <c r="L734" s="11">
        <v>2</v>
      </c>
    </row>
    <row r="735" spans="1:12">
      <c r="A735" s="11" t="s">
        <v>1236</v>
      </c>
      <c r="D735" s="11" t="s">
        <v>260</v>
      </c>
      <c r="E735" s="18" t="s">
        <v>1486</v>
      </c>
      <c r="F735" s="10">
        <v>42036</v>
      </c>
      <c r="G735" s="10">
        <v>44228</v>
      </c>
      <c r="H735" s="11">
        <v>7</v>
      </c>
      <c r="I735" s="19" t="s">
        <v>259</v>
      </c>
      <c r="J735" s="11" t="s">
        <v>261</v>
      </c>
      <c r="K735" s="11" t="s">
        <v>1606</v>
      </c>
      <c r="L735" s="11">
        <v>2</v>
      </c>
    </row>
    <row r="736" spans="1:12">
      <c r="A736" s="11" t="s">
        <v>1237</v>
      </c>
      <c r="D736" s="11" t="s">
        <v>260</v>
      </c>
      <c r="E736" s="18" t="s">
        <v>1487</v>
      </c>
      <c r="F736" s="10">
        <v>42036</v>
      </c>
      <c r="G736" s="10">
        <v>44228</v>
      </c>
      <c r="H736" s="11">
        <v>7</v>
      </c>
      <c r="I736" s="19" t="s">
        <v>259</v>
      </c>
      <c r="J736" s="11" t="s">
        <v>261</v>
      </c>
      <c r="K736" s="11" t="s">
        <v>1606</v>
      </c>
      <c r="L736" s="11">
        <v>2</v>
      </c>
    </row>
    <row r="737" spans="1:12">
      <c r="A737" s="11" t="s">
        <v>1238</v>
      </c>
      <c r="D737" s="11" t="s">
        <v>260</v>
      </c>
      <c r="E737" s="18" t="s">
        <v>1488</v>
      </c>
      <c r="F737" s="10">
        <v>42036</v>
      </c>
      <c r="G737" s="10">
        <v>44228</v>
      </c>
      <c r="H737" s="11">
        <v>7</v>
      </c>
      <c r="I737" s="11" t="s">
        <v>267</v>
      </c>
      <c r="J737" s="11" t="s">
        <v>261</v>
      </c>
      <c r="K737" s="11" t="s">
        <v>1606</v>
      </c>
      <c r="L737" s="11">
        <v>2</v>
      </c>
    </row>
    <row r="738" spans="1:12">
      <c r="A738" s="11" t="s">
        <v>1239</v>
      </c>
      <c r="D738" s="11" t="s">
        <v>260</v>
      </c>
      <c r="E738" s="18" t="s">
        <v>1489</v>
      </c>
      <c r="F738" s="10">
        <v>42036</v>
      </c>
      <c r="G738" s="10">
        <v>44228</v>
      </c>
      <c r="H738" s="11">
        <v>7</v>
      </c>
      <c r="I738" s="19" t="s">
        <v>259</v>
      </c>
      <c r="J738" s="11" t="s">
        <v>261</v>
      </c>
      <c r="K738" s="11" t="s">
        <v>1606</v>
      </c>
      <c r="L738" s="11">
        <v>2</v>
      </c>
    </row>
    <row r="739" spans="1:12">
      <c r="A739" s="11" t="s">
        <v>1240</v>
      </c>
      <c r="D739" s="11" t="s">
        <v>260</v>
      </c>
      <c r="E739" s="18" t="s">
        <v>1490</v>
      </c>
      <c r="F739" s="10">
        <v>42036</v>
      </c>
      <c r="G739" s="10">
        <v>44228</v>
      </c>
      <c r="H739" s="11">
        <v>7</v>
      </c>
      <c r="I739" s="19" t="s">
        <v>259</v>
      </c>
      <c r="J739" s="11" t="s">
        <v>261</v>
      </c>
      <c r="K739" s="11" t="s">
        <v>1606</v>
      </c>
      <c r="L739" s="11">
        <v>2</v>
      </c>
    </row>
    <row r="740" spans="1:12">
      <c r="A740" s="11" t="s">
        <v>1241</v>
      </c>
      <c r="D740" s="11" t="s">
        <v>260</v>
      </c>
      <c r="E740" s="18" t="s">
        <v>1491</v>
      </c>
      <c r="F740" s="10">
        <v>42036</v>
      </c>
      <c r="G740" s="10">
        <v>44228</v>
      </c>
      <c r="H740" s="11">
        <v>7</v>
      </c>
      <c r="I740" s="19" t="s">
        <v>259</v>
      </c>
      <c r="J740" s="11" t="s">
        <v>261</v>
      </c>
      <c r="K740" s="11" t="s">
        <v>1606</v>
      </c>
      <c r="L740" s="11">
        <v>2</v>
      </c>
    </row>
    <row r="741" spans="1:12">
      <c r="A741" s="11" t="s">
        <v>1242</v>
      </c>
      <c r="D741" s="11" t="s">
        <v>260</v>
      </c>
      <c r="E741" s="18" t="s">
        <v>1492</v>
      </c>
      <c r="F741" s="10">
        <v>42036</v>
      </c>
      <c r="G741" s="10">
        <v>44228</v>
      </c>
      <c r="H741" s="11">
        <v>7</v>
      </c>
      <c r="I741" s="19" t="s">
        <v>259</v>
      </c>
      <c r="J741" s="11" t="s">
        <v>261</v>
      </c>
      <c r="K741" s="11" t="s">
        <v>1606</v>
      </c>
      <c r="L741" s="11">
        <v>2</v>
      </c>
    </row>
    <row r="742" spans="1:12">
      <c r="A742" s="11" t="s">
        <v>1243</v>
      </c>
      <c r="D742" s="11" t="s">
        <v>260</v>
      </c>
      <c r="E742" s="18" t="s">
        <v>1493</v>
      </c>
      <c r="F742" s="10">
        <v>42036</v>
      </c>
      <c r="G742" s="10">
        <v>44228</v>
      </c>
      <c r="H742" s="11">
        <v>7</v>
      </c>
      <c r="I742" s="19" t="s">
        <v>259</v>
      </c>
      <c r="J742" s="11" t="s">
        <v>261</v>
      </c>
      <c r="K742" s="11" t="s">
        <v>1606</v>
      </c>
      <c r="L742" s="11">
        <v>2</v>
      </c>
    </row>
    <row r="743" spans="1:12">
      <c r="A743" s="11" t="s">
        <v>1244</v>
      </c>
      <c r="D743" s="11" t="s">
        <v>260</v>
      </c>
      <c r="E743" s="18" t="s">
        <v>1494</v>
      </c>
      <c r="F743" s="10">
        <v>42036</v>
      </c>
      <c r="G743" s="10">
        <v>44228</v>
      </c>
      <c r="H743" s="11">
        <v>7</v>
      </c>
      <c r="I743" s="11" t="s">
        <v>267</v>
      </c>
      <c r="J743" s="11" t="s">
        <v>261</v>
      </c>
      <c r="K743" s="11" t="s">
        <v>1606</v>
      </c>
      <c r="L743" s="11">
        <v>2</v>
      </c>
    </row>
    <row r="744" spans="1:12">
      <c r="A744" s="11" t="s">
        <v>1245</v>
      </c>
      <c r="D744" s="11" t="s">
        <v>260</v>
      </c>
      <c r="E744" s="18" t="s">
        <v>1495</v>
      </c>
      <c r="F744" s="10">
        <v>42036</v>
      </c>
      <c r="G744" s="10">
        <v>44228</v>
      </c>
      <c r="H744" s="11">
        <v>7</v>
      </c>
      <c r="I744" s="19" t="s">
        <v>259</v>
      </c>
      <c r="J744" s="11" t="s">
        <v>261</v>
      </c>
      <c r="K744" s="11" t="s">
        <v>1606</v>
      </c>
      <c r="L744" s="11">
        <v>2</v>
      </c>
    </row>
    <row r="745" spans="1:12">
      <c r="A745" s="11" t="s">
        <v>1246</v>
      </c>
      <c r="D745" s="11" t="s">
        <v>260</v>
      </c>
      <c r="E745" s="18" t="s">
        <v>1496</v>
      </c>
      <c r="F745" s="10">
        <v>42036</v>
      </c>
      <c r="G745" s="10">
        <v>44228</v>
      </c>
      <c r="H745" s="11">
        <v>7</v>
      </c>
      <c r="I745" s="19" t="s">
        <v>259</v>
      </c>
      <c r="J745" s="11" t="s">
        <v>261</v>
      </c>
      <c r="K745" s="11" t="s">
        <v>1606</v>
      </c>
      <c r="L745" s="11">
        <v>2</v>
      </c>
    </row>
    <row r="746" spans="1:12">
      <c r="A746" s="11" t="s">
        <v>1247</v>
      </c>
      <c r="D746" s="11" t="s">
        <v>260</v>
      </c>
      <c r="E746" s="18" t="s">
        <v>1497</v>
      </c>
      <c r="F746" s="10">
        <v>42036</v>
      </c>
      <c r="G746" s="10">
        <v>44228</v>
      </c>
      <c r="H746" s="11">
        <v>7</v>
      </c>
      <c r="I746" s="19" t="s">
        <v>259</v>
      </c>
      <c r="J746" s="11" t="s">
        <v>261</v>
      </c>
      <c r="K746" s="11" t="s">
        <v>1606</v>
      </c>
      <c r="L746" s="11">
        <v>2</v>
      </c>
    </row>
    <row r="747" spans="1:12">
      <c r="A747" s="11" t="s">
        <v>1248</v>
      </c>
      <c r="D747" s="11" t="s">
        <v>260</v>
      </c>
      <c r="E747" s="18" t="s">
        <v>1498</v>
      </c>
      <c r="F747" s="10">
        <v>42036</v>
      </c>
      <c r="G747" s="10">
        <v>44228</v>
      </c>
      <c r="H747" s="11">
        <v>7</v>
      </c>
      <c r="I747" s="19" t="s">
        <v>259</v>
      </c>
      <c r="J747" s="11" t="s">
        <v>261</v>
      </c>
      <c r="K747" s="11" t="s">
        <v>1606</v>
      </c>
      <c r="L747" s="11">
        <v>2</v>
      </c>
    </row>
    <row r="748" spans="1:12">
      <c r="A748" s="11" t="s">
        <v>1249</v>
      </c>
      <c r="D748" s="11" t="s">
        <v>260</v>
      </c>
      <c r="E748" s="18" t="s">
        <v>1499</v>
      </c>
      <c r="F748" s="10">
        <v>42036</v>
      </c>
      <c r="G748" s="10">
        <v>44228</v>
      </c>
      <c r="H748" s="11">
        <v>7</v>
      </c>
      <c r="I748" s="19" t="s">
        <v>259</v>
      </c>
      <c r="J748" s="11" t="s">
        <v>261</v>
      </c>
      <c r="K748" s="11" t="s">
        <v>1606</v>
      </c>
      <c r="L748" s="11">
        <v>2</v>
      </c>
    </row>
    <row r="749" spans="1:12">
      <c r="A749" s="11" t="s">
        <v>1250</v>
      </c>
      <c r="D749" s="11" t="s">
        <v>260</v>
      </c>
      <c r="E749" s="18" t="s">
        <v>1500</v>
      </c>
      <c r="F749" s="10">
        <v>42036</v>
      </c>
      <c r="G749" s="10">
        <v>44228</v>
      </c>
      <c r="H749" s="11">
        <v>7</v>
      </c>
      <c r="I749" s="11" t="s">
        <v>267</v>
      </c>
      <c r="J749" s="11" t="s">
        <v>261</v>
      </c>
      <c r="K749" s="11" t="s">
        <v>1606</v>
      </c>
      <c r="L749" s="11">
        <v>2</v>
      </c>
    </row>
    <row r="750" spans="1:12">
      <c r="A750" s="11" t="s">
        <v>1251</v>
      </c>
      <c r="D750" s="11" t="s">
        <v>260</v>
      </c>
      <c r="E750" s="18" t="s">
        <v>1501</v>
      </c>
      <c r="F750" s="10">
        <v>42036</v>
      </c>
      <c r="G750" s="10">
        <v>44228</v>
      </c>
      <c r="H750" s="11">
        <v>7</v>
      </c>
      <c r="I750" s="19" t="s">
        <v>259</v>
      </c>
      <c r="J750" s="11" t="s">
        <v>261</v>
      </c>
      <c r="K750" s="11" t="s">
        <v>1606</v>
      </c>
      <c r="L750" s="11">
        <v>2</v>
      </c>
    </row>
    <row r="751" spans="1:12">
      <c r="A751" s="11" t="s">
        <v>1252</v>
      </c>
      <c r="D751" s="11" t="s">
        <v>260</v>
      </c>
      <c r="E751" s="18" t="s">
        <v>1502</v>
      </c>
      <c r="F751" s="10">
        <v>42036</v>
      </c>
      <c r="G751" s="10">
        <v>44228</v>
      </c>
      <c r="H751" s="11">
        <v>7</v>
      </c>
      <c r="I751" s="19" t="s">
        <v>259</v>
      </c>
      <c r="J751" s="11" t="s">
        <v>261</v>
      </c>
      <c r="K751" s="11" t="s">
        <v>1606</v>
      </c>
      <c r="L751" s="11">
        <v>2</v>
      </c>
    </row>
    <row r="752" spans="1:12">
      <c r="A752" s="11" t="s">
        <v>1253</v>
      </c>
      <c r="D752" s="11" t="s">
        <v>260</v>
      </c>
      <c r="E752" s="18" t="s">
        <v>1503</v>
      </c>
      <c r="F752" s="10">
        <v>42036</v>
      </c>
      <c r="G752" s="10">
        <v>44228</v>
      </c>
      <c r="H752" s="11">
        <v>7</v>
      </c>
      <c r="I752" s="19" t="s">
        <v>259</v>
      </c>
      <c r="J752" s="11" t="s">
        <v>261</v>
      </c>
      <c r="K752" s="11" t="s">
        <v>1606</v>
      </c>
      <c r="L752" s="11">
        <v>2</v>
      </c>
    </row>
    <row r="753" spans="1:12">
      <c r="A753" s="11" t="s">
        <v>1254</v>
      </c>
      <c r="D753" s="11" t="s">
        <v>260</v>
      </c>
      <c r="E753" s="18" t="s">
        <v>1504</v>
      </c>
      <c r="F753" s="10">
        <v>42036</v>
      </c>
      <c r="G753" s="10">
        <v>44228</v>
      </c>
      <c r="H753" s="11">
        <v>7</v>
      </c>
      <c r="I753" s="19" t="s">
        <v>259</v>
      </c>
      <c r="J753" s="11" t="s">
        <v>261</v>
      </c>
      <c r="K753" s="11" t="s">
        <v>1606</v>
      </c>
      <c r="L753" s="11">
        <v>2</v>
      </c>
    </row>
    <row r="754" spans="1:12">
      <c r="A754" s="11" t="s">
        <v>1255</v>
      </c>
      <c r="D754" s="11" t="s">
        <v>260</v>
      </c>
      <c r="E754" s="18" t="s">
        <v>1505</v>
      </c>
      <c r="F754" s="10">
        <v>42036</v>
      </c>
      <c r="G754" s="10">
        <v>44228</v>
      </c>
      <c r="H754" s="11">
        <v>7</v>
      </c>
      <c r="I754" s="19" t="s">
        <v>259</v>
      </c>
      <c r="J754" s="11" t="s">
        <v>261</v>
      </c>
      <c r="K754" s="11" t="s">
        <v>1606</v>
      </c>
      <c r="L754" s="11">
        <v>2</v>
      </c>
    </row>
    <row r="755" spans="1:12">
      <c r="A755" s="11" t="s">
        <v>1256</v>
      </c>
      <c r="D755" s="11" t="s">
        <v>260</v>
      </c>
      <c r="E755" s="18" t="s">
        <v>1506</v>
      </c>
      <c r="F755" s="10">
        <v>42036</v>
      </c>
      <c r="G755" s="10">
        <v>44228</v>
      </c>
      <c r="H755" s="11">
        <v>7</v>
      </c>
      <c r="I755" s="11" t="s">
        <v>267</v>
      </c>
      <c r="J755" s="11" t="s">
        <v>261</v>
      </c>
      <c r="K755" s="11" t="s">
        <v>1606</v>
      </c>
      <c r="L755" s="11">
        <v>2</v>
      </c>
    </row>
    <row r="756" spans="1:12">
      <c r="A756" s="11" t="s">
        <v>1257</v>
      </c>
      <c r="D756" s="11" t="s">
        <v>260</v>
      </c>
      <c r="E756" s="18" t="s">
        <v>1507</v>
      </c>
      <c r="F756" s="10">
        <v>42036</v>
      </c>
      <c r="G756" s="10">
        <v>44228</v>
      </c>
      <c r="H756" s="11">
        <v>7</v>
      </c>
      <c r="I756" s="19" t="s">
        <v>259</v>
      </c>
      <c r="J756" s="11" t="s">
        <v>261</v>
      </c>
      <c r="K756" s="11" t="s">
        <v>1606</v>
      </c>
      <c r="L756" s="11">
        <v>2</v>
      </c>
    </row>
    <row r="757" spans="1:12">
      <c r="A757" s="11" t="s">
        <v>1258</v>
      </c>
      <c r="D757" s="11" t="s">
        <v>260</v>
      </c>
      <c r="E757" s="18" t="s">
        <v>1508</v>
      </c>
      <c r="F757" s="10">
        <v>42036</v>
      </c>
      <c r="G757" s="10">
        <v>44228</v>
      </c>
      <c r="H757" s="11">
        <v>7</v>
      </c>
      <c r="I757" s="19" t="s">
        <v>259</v>
      </c>
      <c r="J757" s="11" t="s">
        <v>261</v>
      </c>
      <c r="K757" s="11" t="s">
        <v>1606</v>
      </c>
      <c r="L757" s="11">
        <v>2</v>
      </c>
    </row>
    <row r="758" spans="1:12">
      <c r="A758" s="11" t="s">
        <v>1259</v>
      </c>
      <c r="D758" s="11" t="s">
        <v>260</v>
      </c>
      <c r="E758" s="18" t="s">
        <v>1509</v>
      </c>
      <c r="F758" s="10">
        <v>42036</v>
      </c>
      <c r="G758" s="10">
        <v>44228</v>
      </c>
      <c r="H758" s="11">
        <v>7</v>
      </c>
      <c r="I758" s="19" t="s">
        <v>259</v>
      </c>
      <c r="J758" s="11" t="s">
        <v>261</v>
      </c>
      <c r="K758" s="11" t="s">
        <v>1606</v>
      </c>
      <c r="L758" s="11">
        <v>2</v>
      </c>
    </row>
    <row r="759" spans="1:12">
      <c r="A759" s="11" t="s">
        <v>1260</v>
      </c>
      <c r="D759" s="11" t="s">
        <v>260</v>
      </c>
      <c r="E759" s="18" t="s">
        <v>1510</v>
      </c>
      <c r="F759" s="10">
        <v>42036</v>
      </c>
      <c r="G759" s="10">
        <v>44228</v>
      </c>
      <c r="H759" s="11">
        <v>7</v>
      </c>
      <c r="I759" s="19" t="s">
        <v>259</v>
      </c>
      <c r="J759" s="11" t="s">
        <v>261</v>
      </c>
      <c r="K759" s="11" t="s">
        <v>1606</v>
      </c>
      <c r="L759" s="11">
        <v>2</v>
      </c>
    </row>
    <row r="760" spans="1:12">
      <c r="A760" s="11" t="s">
        <v>1261</v>
      </c>
      <c r="D760" s="11" t="s">
        <v>260</v>
      </c>
      <c r="E760" s="18" t="s">
        <v>1511</v>
      </c>
      <c r="F760" s="10">
        <v>42036</v>
      </c>
      <c r="G760" s="10">
        <v>44228</v>
      </c>
      <c r="H760" s="11">
        <v>7</v>
      </c>
      <c r="I760" s="19" t="s">
        <v>259</v>
      </c>
      <c r="J760" s="11" t="s">
        <v>261</v>
      </c>
      <c r="K760" s="11" t="s">
        <v>1606</v>
      </c>
      <c r="L760" s="11">
        <v>2</v>
      </c>
    </row>
    <row r="761" spans="1:12">
      <c r="A761" s="11" t="s">
        <v>1262</v>
      </c>
      <c r="D761" s="11" t="s">
        <v>260</v>
      </c>
      <c r="E761" s="18" t="s">
        <v>1512</v>
      </c>
      <c r="F761" s="10">
        <v>42036</v>
      </c>
      <c r="G761" s="10">
        <v>44228</v>
      </c>
      <c r="H761" s="11">
        <v>7</v>
      </c>
      <c r="I761" s="11" t="s">
        <v>267</v>
      </c>
      <c r="J761" s="11" t="s">
        <v>261</v>
      </c>
      <c r="K761" s="11" t="s">
        <v>1606</v>
      </c>
      <c r="L761" s="11">
        <v>2</v>
      </c>
    </row>
    <row r="762" spans="1:12">
      <c r="A762" s="11" t="s">
        <v>1513</v>
      </c>
      <c r="D762" s="11" t="s">
        <v>260</v>
      </c>
      <c r="E762" s="18" t="s">
        <v>1555</v>
      </c>
      <c r="F762" s="10">
        <v>42036</v>
      </c>
      <c r="G762" s="10">
        <v>44228</v>
      </c>
      <c r="H762" s="11">
        <v>7</v>
      </c>
      <c r="I762" s="19" t="s">
        <v>259</v>
      </c>
      <c r="J762" s="11" t="s">
        <v>261</v>
      </c>
      <c r="K762" s="11" t="s">
        <v>1606</v>
      </c>
      <c r="L762" s="11">
        <v>2</v>
      </c>
    </row>
    <row r="763" spans="1:12">
      <c r="A763" s="11" t="s">
        <v>1514</v>
      </c>
      <c r="D763" s="11" t="s">
        <v>260</v>
      </c>
      <c r="E763" s="18" t="s">
        <v>1556</v>
      </c>
      <c r="F763" s="10">
        <v>42036</v>
      </c>
      <c r="G763" s="10">
        <v>44228</v>
      </c>
      <c r="H763" s="11">
        <v>7</v>
      </c>
      <c r="I763" s="19" t="s">
        <v>259</v>
      </c>
      <c r="J763" s="11" t="s">
        <v>261</v>
      </c>
      <c r="K763" s="11" t="s">
        <v>1606</v>
      </c>
      <c r="L763" s="11">
        <v>2</v>
      </c>
    </row>
    <row r="764" spans="1:12">
      <c r="A764" s="11" t="s">
        <v>1515</v>
      </c>
      <c r="D764" s="11" t="s">
        <v>260</v>
      </c>
      <c r="E764" s="18" t="s">
        <v>1557</v>
      </c>
      <c r="F764" s="10">
        <v>42036</v>
      </c>
      <c r="G764" s="10">
        <v>44228</v>
      </c>
      <c r="H764" s="11">
        <v>7</v>
      </c>
      <c r="I764" s="19" t="s">
        <v>259</v>
      </c>
      <c r="J764" s="11" t="s">
        <v>261</v>
      </c>
      <c r="K764" s="11" t="s">
        <v>1606</v>
      </c>
      <c r="L764" s="11">
        <v>2</v>
      </c>
    </row>
    <row r="765" spans="1:12">
      <c r="A765" s="11" t="s">
        <v>1516</v>
      </c>
      <c r="D765" s="11" t="s">
        <v>260</v>
      </c>
      <c r="E765" s="18" t="s">
        <v>1558</v>
      </c>
      <c r="F765" s="10">
        <v>42036</v>
      </c>
      <c r="G765" s="10">
        <v>44228</v>
      </c>
      <c r="H765" s="11">
        <v>7</v>
      </c>
      <c r="I765" s="19" t="s">
        <v>259</v>
      </c>
      <c r="J765" s="11" t="s">
        <v>261</v>
      </c>
      <c r="K765" s="11" t="s">
        <v>1606</v>
      </c>
      <c r="L765" s="11">
        <v>2</v>
      </c>
    </row>
    <row r="766" spans="1:12">
      <c r="A766" s="11" t="s">
        <v>1517</v>
      </c>
      <c r="D766" s="11" t="s">
        <v>260</v>
      </c>
      <c r="E766" s="18" t="s">
        <v>1559</v>
      </c>
      <c r="F766" s="10">
        <v>42036</v>
      </c>
      <c r="G766" s="10">
        <v>44228</v>
      </c>
      <c r="H766" s="11">
        <v>7</v>
      </c>
      <c r="I766" s="19" t="s">
        <v>259</v>
      </c>
      <c r="J766" s="11" t="s">
        <v>261</v>
      </c>
      <c r="K766" s="11" t="s">
        <v>1606</v>
      </c>
      <c r="L766" s="11">
        <v>2</v>
      </c>
    </row>
    <row r="767" spans="1:12">
      <c r="A767" s="11" t="s">
        <v>1518</v>
      </c>
      <c r="D767" s="11" t="s">
        <v>260</v>
      </c>
      <c r="E767" s="18" t="s">
        <v>1560</v>
      </c>
      <c r="F767" s="10">
        <v>42036</v>
      </c>
      <c r="G767" s="10">
        <v>44228</v>
      </c>
      <c r="H767" s="11">
        <v>7</v>
      </c>
      <c r="I767" s="11" t="s">
        <v>267</v>
      </c>
      <c r="J767" s="11" t="s">
        <v>261</v>
      </c>
      <c r="K767" s="11" t="s">
        <v>1606</v>
      </c>
      <c r="L767" s="11">
        <v>2</v>
      </c>
    </row>
    <row r="768" spans="1:12">
      <c r="A768" s="11" t="s">
        <v>1519</v>
      </c>
      <c r="D768" s="11" t="s">
        <v>260</v>
      </c>
      <c r="E768" s="18" t="s">
        <v>1561</v>
      </c>
      <c r="F768" s="10">
        <v>42036</v>
      </c>
      <c r="G768" s="10">
        <v>44228</v>
      </c>
      <c r="H768" s="11">
        <v>7</v>
      </c>
      <c r="I768" s="19" t="s">
        <v>259</v>
      </c>
      <c r="J768" s="11" t="s">
        <v>261</v>
      </c>
      <c r="K768" s="11" t="s">
        <v>1606</v>
      </c>
      <c r="L768" s="11">
        <v>2</v>
      </c>
    </row>
    <row r="769" spans="1:12">
      <c r="A769" s="11" t="s">
        <v>1520</v>
      </c>
      <c r="D769" s="11" t="s">
        <v>260</v>
      </c>
      <c r="E769" s="18" t="s">
        <v>1562</v>
      </c>
      <c r="F769" s="10">
        <v>42036</v>
      </c>
      <c r="G769" s="10">
        <v>44228</v>
      </c>
      <c r="H769" s="11">
        <v>7</v>
      </c>
      <c r="I769" s="19" t="s">
        <v>259</v>
      </c>
      <c r="J769" s="11" t="s">
        <v>261</v>
      </c>
      <c r="K769" s="11" t="s">
        <v>1606</v>
      </c>
      <c r="L769" s="11">
        <v>2</v>
      </c>
    </row>
    <row r="770" spans="1:12">
      <c r="A770" s="11" t="s">
        <v>1521</v>
      </c>
      <c r="D770" s="11" t="s">
        <v>260</v>
      </c>
      <c r="E770" s="18" t="s">
        <v>1563</v>
      </c>
      <c r="F770" s="10">
        <v>42036</v>
      </c>
      <c r="G770" s="10">
        <v>44228</v>
      </c>
      <c r="H770" s="11">
        <v>7</v>
      </c>
      <c r="I770" s="19" t="s">
        <v>259</v>
      </c>
      <c r="J770" s="11" t="s">
        <v>261</v>
      </c>
      <c r="K770" s="11" t="s">
        <v>1606</v>
      </c>
      <c r="L770" s="11">
        <v>2</v>
      </c>
    </row>
    <row r="771" spans="1:12">
      <c r="A771" s="11" t="s">
        <v>1522</v>
      </c>
      <c r="D771" s="11" t="s">
        <v>260</v>
      </c>
      <c r="E771" s="18" t="s">
        <v>1564</v>
      </c>
      <c r="F771" s="10">
        <v>42036</v>
      </c>
      <c r="G771" s="10">
        <v>44228</v>
      </c>
      <c r="H771" s="11">
        <v>7</v>
      </c>
      <c r="I771" s="19" t="s">
        <v>259</v>
      </c>
      <c r="J771" s="11" t="s">
        <v>261</v>
      </c>
      <c r="K771" s="11" t="s">
        <v>1606</v>
      </c>
      <c r="L771" s="11">
        <v>2</v>
      </c>
    </row>
    <row r="772" spans="1:12">
      <c r="A772" s="11" t="s">
        <v>1523</v>
      </c>
      <c r="D772" s="11" t="s">
        <v>260</v>
      </c>
      <c r="E772" s="18" t="s">
        <v>1565</v>
      </c>
      <c r="F772" s="10">
        <v>42036</v>
      </c>
      <c r="G772" s="10">
        <v>44228</v>
      </c>
      <c r="H772" s="11">
        <v>7</v>
      </c>
      <c r="I772" s="19" t="s">
        <v>259</v>
      </c>
      <c r="J772" s="11" t="s">
        <v>261</v>
      </c>
      <c r="K772" s="11" t="s">
        <v>1606</v>
      </c>
      <c r="L772" s="11">
        <v>2</v>
      </c>
    </row>
    <row r="773" spans="1:12">
      <c r="A773" s="11" t="s">
        <v>1524</v>
      </c>
      <c r="D773" s="11" t="s">
        <v>260</v>
      </c>
      <c r="E773" s="18" t="s">
        <v>1566</v>
      </c>
      <c r="F773" s="10">
        <v>42036</v>
      </c>
      <c r="G773" s="10">
        <v>44228</v>
      </c>
      <c r="H773" s="11">
        <v>7</v>
      </c>
      <c r="I773" s="11" t="s">
        <v>267</v>
      </c>
      <c r="J773" s="11" t="s">
        <v>261</v>
      </c>
      <c r="K773" s="11" t="s">
        <v>1606</v>
      </c>
      <c r="L773" s="11">
        <v>2</v>
      </c>
    </row>
    <row r="774" spans="1:12">
      <c r="A774" s="11" t="s">
        <v>1525</v>
      </c>
      <c r="D774" s="11" t="s">
        <v>260</v>
      </c>
      <c r="E774" s="18" t="s">
        <v>1567</v>
      </c>
      <c r="F774" s="10">
        <v>42036</v>
      </c>
      <c r="G774" s="10">
        <v>44228</v>
      </c>
      <c r="H774" s="11">
        <v>7</v>
      </c>
      <c r="I774" s="19" t="s">
        <v>259</v>
      </c>
      <c r="J774" s="11" t="s">
        <v>261</v>
      </c>
      <c r="K774" s="11" t="s">
        <v>1606</v>
      </c>
      <c r="L774" s="11">
        <v>2</v>
      </c>
    </row>
    <row r="775" spans="1:12">
      <c r="A775" s="11" t="s">
        <v>1526</v>
      </c>
      <c r="D775" s="11" t="s">
        <v>260</v>
      </c>
      <c r="E775" s="18" t="s">
        <v>1568</v>
      </c>
      <c r="F775" s="10">
        <v>42036</v>
      </c>
      <c r="G775" s="10">
        <v>44228</v>
      </c>
      <c r="H775" s="11">
        <v>7</v>
      </c>
      <c r="I775" s="19" t="s">
        <v>259</v>
      </c>
      <c r="J775" s="11" t="s">
        <v>261</v>
      </c>
      <c r="K775" s="11" t="s">
        <v>1606</v>
      </c>
      <c r="L775" s="11">
        <v>2</v>
      </c>
    </row>
    <row r="776" spans="1:12">
      <c r="A776" s="11" t="s">
        <v>1527</v>
      </c>
      <c r="D776" s="11" t="s">
        <v>260</v>
      </c>
      <c r="E776" s="18" t="s">
        <v>1569</v>
      </c>
      <c r="F776" s="10">
        <v>42036</v>
      </c>
      <c r="G776" s="10">
        <v>44228</v>
      </c>
      <c r="H776" s="11">
        <v>7</v>
      </c>
      <c r="I776" s="19" t="s">
        <v>259</v>
      </c>
      <c r="J776" s="11" t="s">
        <v>261</v>
      </c>
      <c r="K776" s="11" t="s">
        <v>1606</v>
      </c>
      <c r="L776" s="11">
        <v>2</v>
      </c>
    </row>
    <row r="777" spans="1:12">
      <c r="A777" s="11" t="s">
        <v>1528</v>
      </c>
      <c r="D777" s="11" t="s">
        <v>260</v>
      </c>
      <c r="E777" s="18" t="s">
        <v>1570</v>
      </c>
      <c r="F777" s="10">
        <v>42036</v>
      </c>
      <c r="G777" s="10">
        <v>44228</v>
      </c>
      <c r="H777" s="11">
        <v>7</v>
      </c>
      <c r="I777" s="19" t="s">
        <v>259</v>
      </c>
      <c r="J777" s="11" t="s">
        <v>261</v>
      </c>
      <c r="K777" s="11" t="s">
        <v>1606</v>
      </c>
      <c r="L777" s="11">
        <v>2</v>
      </c>
    </row>
    <row r="778" spans="1:12">
      <c r="A778" s="11" t="s">
        <v>1529</v>
      </c>
      <c r="D778" s="11" t="s">
        <v>260</v>
      </c>
      <c r="E778" s="18" t="s">
        <v>1571</v>
      </c>
      <c r="F778" s="10">
        <v>42036</v>
      </c>
      <c r="G778" s="10">
        <v>44228</v>
      </c>
      <c r="H778" s="11">
        <v>7</v>
      </c>
      <c r="I778" s="19" t="s">
        <v>259</v>
      </c>
      <c r="J778" s="11" t="s">
        <v>261</v>
      </c>
      <c r="K778" s="11" t="s">
        <v>1606</v>
      </c>
      <c r="L778" s="11">
        <v>2</v>
      </c>
    </row>
    <row r="779" spans="1:12">
      <c r="A779" s="11" t="s">
        <v>1530</v>
      </c>
      <c r="D779" s="11" t="s">
        <v>260</v>
      </c>
      <c r="E779" s="18" t="s">
        <v>1572</v>
      </c>
      <c r="F779" s="10">
        <v>42036</v>
      </c>
      <c r="G779" s="10">
        <v>44228</v>
      </c>
      <c r="H779" s="11">
        <v>7</v>
      </c>
      <c r="I779" s="11" t="s">
        <v>267</v>
      </c>
      <c r="J779" s="11" t="s">
        <v>261</v>
      </c>
      <c r="K779" s="11" t="s">
        <v>1606</v>
      </c>
      <c r="L779" s="11">
        <v>2</v>
      </c>
    </row>
    <row r="780" spans="1:12">
      <c r="A780" s="11" t="s">
        <v>1531</v>
      </c>
      <c r="D780" s="11" t="s">
        <v>260</v>
      </c>
      <c r="E780" s="18" t="s">
        <v>1573</v>
      </c>
      <c r="F780" s="10">
        <v>42036</v>
      </c>
      <c r="G780" s="10">
        <v>44228</v>
      </c>
      <c r="H780" s="11">
        <v>7</v>
      </c>
      <c r="I780" s="19" t="s">
        <v>259</v>
      </c>
      <c r="J780" s="11" t="s">
        <v>261</v>
      </c>
      <c r="K780" s="11" t="s">
        <v>1606</v>
      </c>
      <c r="L780" s="11">
        <v>2</v>
      </c>
    </row>
    <row r="781" spans="1:12">
      <c r="A781" s="11" t="s">
        <v>1532</v>
      </c>
      <c r="D781" s="11" t="s">
        <v>260</v>
      </c>
      <c r="E781" s="18" t="s">
        <v>1574</v>
      </c>
      <c r="F781" s="10">
        <v>42036</v>
      </c>
      <c r="G781" s="10">
        <v>44228</v>
      </c>
      <c r="H781" s="11">
        <v>7</v>
      </c>
      <c r="I781" s="19" t="s">
        <v>259</v>
      </c>
      <c r="J781" s="11" t="s">
        <v>261</v>
      </c>
      <c r="K781" s="11" t="s">
        <v>1606</v>
      </c>
      <c r="L781" s="11">
        <v>2</v>
      </c>
    </row>
    <row r="782" spans="1:12">
      <c r="A782" s="11" t="s">
        <v>1533</v>
      </c>
      <c r="D782" s="11" t="s">
        <v>260</v>
      </c>
      <c r="E782" s="18" t="s">
        <v>1575</v>
      </c>
      <c r="F782" s="10">
        <v>42036</v>
      </c>
      <c r="G782" s="10">
        <v>44228</v>
      </c>
      <c r="H782" s="11">
        <v>7</v>
      </c>
      <c r="I782" s="19" t="s">
        <v>259</v>
      </c>
      <c r="J782" s="11" t="s">
        <v>261</v>
      </c>
      <c r="K782" s="11" t="s">
        <v>1606</v>
      </c>
      <c r="L782" s="11">
        <v>2</v>
      </c>
    </row>
    <row r="783" spans="1:12">
      <c r="A783" s="11" t="s">
        <v>1534</v>
      </c>
      <c r="D783" s="11" t="s">
        <v>260</v>
      </c>
      <c r="E783" s="18" t="s">
        <v>1576</v>
      </c>
      <c r="F783" s="10">
        <v>42036</v>
      </c>
      <c r="G783" s="10">
        <v>44228</v>
      </c>
      <c r="H783" s="11">
        <v>7</v>
      </c>
      <c r="I783" s="19" t="s">
        <v>259</v>
      </c>
      <c r="J783" s="11" t="s">
        <v>261</v>
      </c>
      <c r="K783" s="11" t="s">
        <v>1606</v>
      </c>
      <c r="L783" s="11">
        <v>2</v>
      </c>
    </row>
    <row r="784" spans="1:12">
      <c r="A784" s="11" t="s">
        <v>1535</v>
      </c>
      <c r="D784" s="11" t="s">
        <v>260</v>
      </c>
      <c r="E784" s="18" t="s">
        <v>1577</v>
      </c>
      <c r="F784" s="10">
        <v>42036</v>
      </c>
      <c r="G784" s="10">
        <v>44228</v>
      </c>
      <c r="H784" s="11">
        <v>7</v>
      </c>
      <c r="I784" s="19" t="s">
        <v>259</v>
      </c>
      <c r="J784" s="11" t="s">
        <v>261</v>
      </c>
      <c r="K784" s="11" t="s">
        <v>1606</v>
      </c>
      <c r="L784" s="11">
        <v>2</v>
      </c>
    </row>
    <row r="785" spans="1:12">
      <c r="A785" s="11" t="s">
        <v>1536</v>
      </c>
      <c r="D785" s="11" t="s">
        <v>260</v>
      </c>
      <c r="E785" s="18" t="s">
        <v>1578</v>
      </c>
      <c r="F785" s="10">
        <v>42036</v>
      </c>
      <c r="G785" s="10">
        <v>44228</v>
      </c>
      <c r="H785" s="11">
        <v>7</v>
      </c>
      <c r="I785" s="11" t="s">
        <v>267</v>
      </c>
      <c r="J785" s="11" t="s">
        <v>261</v>
      </c>
      <c r="K785" s="11" t="s">
        <v>1606</v>
      </c>
      <c r="L785" s="11">
        <v>2</v>
      </c>
    </row>
    <row r="786" spans="1:12">
      <c r="A786" s="11" t="s">
        <v>1537</v>
      </c>
      <c r="D786" s="11" t="s">
        <v>260</v>
      </c>
      <c r="E786" s="18" t="s">
        <v>1579</v>
      </c>
      <c r="F786" s="10">
        <v>42036</v>
      </c>
      <c r="G786" s="10">
        <v>44228</v>
      </c>
      <c r="H786" s="11">
        <v>7</v>
      </c>
      <c r="I786" s="19" t="s">
        <v>259</v>
      </c>
      <c r="J786" s="11" t="s">
        <v>261</v>
      </c>
      <c r="K786" s="11" t="s">
        <v>1606</v>
      </c>
      <c r="L786" s="11">
        <v>2</v>
      </c>
    </row>
    <row r="787" spans="1:12">
      <c r="A787" s="11" t="s">
        <v>1538</v>
      </c>
      <c r="D787" s="11" t="s">
        <v>260</v>
      </c>
      <c r="E787" s="18" t="s">
        <v>1580</v>
      </c>
      <c r="F787" s="10">
        <v>42036</v>
      </c>
      <c r="G787" s="10">
        <v>44228</v>
      </c>
      <c r="H787" s="11">
        <v>7</v>
      </c>
      <c r="I787" s="19" t="s">
        <v>259</v>
      </c>
      <c r="J787" s="11" t="s">
        <v>261</v>
      </c>
      <c r="K787" s="11" t="s">
        <v>1606</v>
      </c>
      <c r="L787" s="11">
        <v>2</v>
      </c>
    </row>
    <row r="788" spans="1:12">
      <c r="A788" s="11" t="s">
        <v>1539</v>
      </c>
      <c r="D788" s="11" t="s">
        <v>260</v>
      </c>
      <c r="E788" s="18" t="s">
        <v>1581</v>
      </c>
      <c r="F788" s="10">
        <v>42036</v>
      </c>
      <c r="G788" s="10">
        <v>44228</v>
      </c>
      <c r="H788" s="11">
        <v>7</v>
      </c>
      <c r="I788" s="19" t="s">
        <v>259</v>
      </c>
      <c r="J788" s="11" t="s">
        <v>261</v>
      </c>
      <c r="K788" s="11" t="s">
        <v>1606</v>
      </c>
      <c r="L788" s="11">
        <v>2</v>
      </c>
    </row>
    <row r="789" spans="1:12">
      <c r="A789" s="11" t="s">
        <v>1540</v>
      </c>
      <c r="D789" s="11" t="s">
        <v>260</v>
      </c>
      <c r="E789" s="18" t="s">
        <v>1582</v>
      </c>
      <c r="F789" s="10">
        <v>42036</v>
      </c>
      <c r="G789" s="10">
        <v>44228</v>
      </c>
      <c r="H789" s="11">
        <v>7</v>
      </c>
      <c r="I789" s="19" t="s">
        <v>259</v>
      </c>
      <c r="J789" s="11" t="s">
        <v>261</v>
      </c>
      <c r="K789" s="11" t="s">
        <v>1606</v>
      </c>
      <c r="L789" s="11">
        <v>2</v>
      </c>
    </row>
    <row r="790" spans="1:12">
      <c r="A790" s="11" t="s">
        <v>1541</v>
      </c>
      <c r="D790" s="11" t="s">
        <v>260</v>
      </c>
      <c r="E790" s="18" t="s">
        <v>1583</v>
      </c>
      <c r="F790" s="10">
        <v>42036</v>
      </c>
      <c r="G790" s="10">
        <v>44228</v>
      </c>
      <c r="H790" s="11">
        <v>7</v>
      </c>
      <c r="I790" s="19" t="s">
        <v>259</v>
      </c>
      <c r="J790" s="11" t="s">
        <v>261</v>
      </c>
      <c r="K790" s="11" t="s">
        <v>1606</v>
      </c>
      <c r="L790" s="11">
        <v>2</v>
      </c>
    </row>
    <row r="791" spans="1:12">
      <c r="A791" s="11" t="s">
        <v>1542</v>
      </c>
      <c r="D791" s="11" t="s">
        <v>260</v>
      </c>
      <c r="E791" s="18" t="s">
        <v>1584</v>
      </c>
      <c r="F791" s="10">
        <v>42036</v>
      </c>
      <c r="G791" s="10">
        <v>44228</v>
      </c>
      <c r="H791" s="11">
        <v>7</v>
      </c>
      <c r="I791" s="11" t="s">
        <v>267</v>
      </c>
      <c r="J791" s="11" t="s">
        <v>261</v>
      </c>
      <c r="K791" s="11" t="s">
        <v>1606</v>
      </c>
      <c r="L791" s="11">
        <v>2</v>
      </c>
    </row>
    <row r="792" spans="1:12">
      <c r="A792" s="11" t="s">
        <v>1543</v>
      </c>
      <c r="D792" s="11" t="s">
        <v>260</v>
      </c>
      <c r="E792" s="18" t="s">
        <v>1585</v>
      </c>
      <c r="F792" s="10">
        <v>42036</v>
      </c>
      <c r="G792" s="10">
        <v>44228</v>
      </c>
      <c r="H792" s="11">
        <v>7</v>
      </c>
      <c r="I792" s="19" t="s">
        <v>259</v>
      </c>
      <c r="J792" s="11" t="s">
        <v>261</v>
      </c>
      <c r="K792" s="11" t="s">
        <v>1606</v>
      </c>
      <c r="L792" s="11">
        <v>2</v>
      </c>
    </row>
    <row r="793" spans="1:12">
      <c r="A793" s="11" t="s">
        <v>1544</v>
      </c>
      <c r="D793" s="11" t="s">
        <v>260</v>
      </c>
      <c r="E793" s="18" t="s">
        <v>1586</v>
      </c>
      <c r="F793" s="10">
        <v>42036</v>
      </c>
      <c r="G793" s="10">
        <v>44228</v>
      </c>
      <c r="H793" s="11">
        <v>7</v>
      </c>
      <c r="I793" s="19" t="s">
        <v>259</v>
      </c>
      <c r="J793" s="11" t="s">
        <v>261</v>
      </c>
      <c r="K793" s="11" t="s">
        <v>1606</v>
      </c>
      <c r="L793" s="11">
        <v>2</v>
      </c>
    </row>
    <row r="794" spans="1:12">
      <c r="A794" s="11" t="s">
        <v>1545</v>
      </c>
      <c r="D794" s="11" t="s">
        <v>260</v>
      </c>
      <c r="E794" s="18" t="s">
        <v>1587</v>
      </c>
      <c r="F794" s="10">
        <v>42036</v>
      </c>
      <c r="G794" s="10">
        <v>44228</v>
      </c>
      <c r="H794" s="11">
        <v>7</v>
      </c>
      <c r="I794" s="19" t="s">
        <v>259</v>
      </c>
      <c r="J794" s="11" t="s">
        <v>261</v>
      </c>
      <c r="K794" s="11" t="s">
        <v>1606</v>
      </c>
      <c r="L794" s="11">
        <v>2</v>
      </c>
    </row>
    <row r="795" spans="1:12">
      <c r="A795" s="11" t="s">
        <v>1546</v>
      </c>
      <c r="D795" s="11" t="s">
        <v>260</v>
      </c>
      <c r="E795" s="18" t="s">
        <v>1588</v>
      </c>
      <c r="F795" s="10">
        <v>42036</v>
      </c>
      <c r="G795" s="10">
        <v>44228</v>
      </c>
      <c r="H795" s="11">
        <v>7</v>
      </c>
      <c r="I795" s="19" t="s">
        <v>259</v>
      </c>
      <c r="J795" s="11" t="s">
        <v>261</v>
      </c>
      <c r="K795" s="11" t="s">
        <v>1606</v>
      </c>
      <c r="L795" s="11">
        <v>2</v>
      </c>
    </row>
    <row r="796" spans="1:12">
      <c r="A796" s="11" t="s">
        <v>1547</v>
      </c>
      <c r="D796" s="11" t="s">
        <v>260</v>
      </c>
      <c r="E796" s="18" t="s">
        <v>1589</v>
      </c>
      <c r="F796" s="10">
        <v>42036</v>
      </c>
      <c r="G796" s="10">
        <v>44228</v>
      </c>
      <c r="H796" s="11">
        <v>7</v>
      </c>
      <c r="I796" s="19" t="s">
        <v>259</v>
      </c>
      <c r="J796" s="11" t="s">
        <v>261</v>
      </c>
      <c r="K796" s="11" t="s">
        <v>1606</v>
      </c>
      <c r="L796" s="11">
        <v>2</v>
      </c>
    </row>
    <row r="797" spans="1:12">
      <c r="A797" s="11" t="s">
        <v>1548</v>
      </c>
      <c r="D797" s="11" t="s">
        <v>260</v>
      </c>
      <c r="E797" s="18" t="s">
        <v>1590</v>
      </c>
      <c r="F797" s="10">
        <v>42036</v>
      </c>
      <c r="G797" s="10">
        <v>44228</v>
      </c>
      <c r="H797" s="11">
        <v>7</v>
      </c>
      <c r="I797" s="11" t="s">
        <v>267</v>
      </c>
      <c r="J797" s="11" t="s">
        <v>261</v>
      </c>
      <c r="K797" s="11" t="s">
        <v>1606</v>
      </c>
      <c r="L797" s="11">
        <v>2</v>
      </c>
    </row>
    <row r="798" spans="1:12">
      <c r="A798" s="11" t="s">
        <v>1549</v>
      </c>
      <c r="D798" s="11" t="s">
        <v>260</v>
      </c>
      <c r="E798" s="18" t="s">
        <v>1591</v>
      </c>
      <c r="F798" s="10">
        <v>42036</v>
      </c>
      <c r="G798" s="10">
        <v>44228</v>
      </c>
      <c r="H798" s="11">
        <v>7</v>
      </c>
      <c r="I798" s="19" t="s">
        <v>259</v>
      </c>
      <c r="J798" s="11" t="s">
        <v>261</v>
      </c>
      <c r="K798" s="11" t="s">
        <v>1606</v>
      </c>
      <c r="L798" s="11">
        <v>2</v>
      </c>
    </row>
    <row r="799" spans="1:12">
      <c r="A799" s="11" t="s">
        <v>1550</v>
      </c>
      <c r="D799" s="11" t="s">
        <v>260</v>
      </c>
      <c r="E799" s="18" t="s">
        <v>1592</v>
      </c>
      <c r="F799" s="10">
        <v>42036</v>
      </c>
      <c r="G799" s="10">
        <v>44228</v>
      </c>
      <c r="H799" s="11">
        <v>7</v>
      </c>
      <c r="I799" s="19" t="s">
        <v>259</v>
      </c>
      <c r="J799" s="11" t="s">
        <v>261</v>
      </c>
      <c r="K799" s="11" t="s">
        <v>1606</v>
      </c>
      <c r="L799" s="11">
        <v>2</v>
      </c>
    </row>
    <row r="800" spans="1:12">
      <c r="A800" s="11" t="s">
        <v>1551</v>
      </c>
      <c r="D800" s="11" t="s">
        <v>260</v>
      </c>
      <c r="E800" s="18" t="s">
        <v>1593</v>
      </c>
      <c r="F800" s="10">
        <v>42036</v>
      </c>
      <c r="G800" s="10">
        <v>44228</v>
      </c>
      <c r="H800" s="11">
        <v>7</v>
      </c>
      <c r="I800" s="19" t="s">
        <v>259</v>
      </c>
      <c r="J800" s="11" t="s">
        <v>261</v>
      </c>
      <c r="K800" s="11" t="s">
        <v>1606</v>
      </c>
      <c r="L800" s="11">
        <v>2</v>
      </c>
    </row>
    <row r="801" spans="1:12">
      <c r="A801" s="11" t="s">
        <v>1552</v>
      </c>
      <c r="D801" s="11" t="s">
        <v>260</v>
      </c>
      <c r="E801" s="18" t="s">
        <v>1594</v>
      </c>
      <c r="F801" s="10">
        <v>42036</v>
      </c>
      <c r="G801" s="10">
        <v>44228</v>
      </c>
      <c r="H801" s="11">
        <v>7</v>
      </c>
      <c r="I801" s="19" t="s">
        <v>259</v>
      </c>
      <c r="J801" s="11" t="s">
        <v>261</v>
      </c>
      <c r="K801" s="11" t="s">
        <v>1606</v>
      </c>
      <c r="L801" s="11">
        <v>2</v>
      </c>
    </row>
    <row r="802" spans="1:12">
      <c r="A802" s="11" t="s">
        <v>1553</v>
      </c>
      <c r="D802" s="11" t="s">
        <v>260</v>
      </c>
      <c r="E802" s="18" t="s">
        <v>1595</v>
      </c>
      <c r="F802" s="10">
        <v>42036</v>
      </c>
      <c r="G802" s="10">
        <v>44228</v>
      </c>
      <c r="H802" s="11">
        <v>7</v>
      </c>
      <c r="I802" s="19" t="s">
        <v>259</v>
      </c>
      <c r="J802" s="11" t="s">
        <v>261</v>
      </c>
      <c r="K802" s="11" t="s">
        <v>1606</v>
      </c>
      <c r="L802" s="11">
        <v>2</v>
      </c>
    </row>
    <row r="803" spans="1:12">
      <c r="A803" s="11" t="s">
        <v>1554</v>
      </c>
      <c r="D803" s="11" t="s">
        <v>260</v>
      </c>
      <c r="E803" s="18" t="s">
        <v>1596</v>
      </c>
      <c r="F803" s="10">
        <v>42036</v>
      </c>
      <c r="G803" s="10">
        <v>44228</v>
      </c>
      <c r="H803" s="11">
        <v>7</v>
      </c>
      <c r="I803" s="11" t="s">
        <v>267</v>
      </c>
      <c r="J803" s="11" t="s">
        <v>261</v>
      </c>
      <c r="K803" s="11" t="s">
        <v>1606</v>
      </c>
      <c r="L803" s="11">
        <v>2</v>
      </c>
    </row>
    <row r="805" spans="1:12">
      <c r="A805" s="11" t="s">
        <v>1605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07616C" display="A124807616C" xr:uid="{00000000-0004-0000-0000-000001000000}"/>
    <hyperlink ref="E13" location="A124808672R" display="A124808672R" xr:uid="{00000000-0004-0000-0000-000002000000}"/>
    <hyperlink ref="E14" location="A124806560K" display="A124806560K" xr:uid="{00000000-0004-0000-0000-000003000000}"/>
    <hyperlink ref="E15" location="A124809728J" display="A124809728J" xr:uid="{00000000-0004-0000-0000-000004000000}"/>
    <hyperlink ref="E16" location="A124810784X" display="A124810784X" xr:uid="{00000000-0004-0000-0000-000005000000}"/>
    <hyperlink ref="E17" location="A124807617F" display="A124807617F" xr:uid="{00000000-0004-0000-0000-000006000000}"/>
    <hyperlink ref="E18" location="A124808320K" display="A124808320K" xr:uid="{00000000-0004-0000-0000-000007000000}"/>
    <hyperlink ref="E19" location="A124809376R" display="A124809376R" xr:uid="{00000000-0004-0000-0000-000008000000}"/>
    <hyperlink ref="E20" location="A124807264K" display="A124807264K" xr:uid="{00000000-0004-0000-0000-000009000000}"/>
    <hyperlink ref="E21" location="A124810432V" display="A124810432V" xr:uid="{00000000-0004-0000-0000-00000A000000}"/>
    <hyperlink ref="E22" location="A124811488X" display="A124811488X" xr:uid="{00000000-0004-0000-0000-00000B000000}"/>
    <hyperlink ref="E23" location="A124808321L" display="A124808321L" xr:uid="{00000000-0004-0000-0000-00000C000000}"/>
    <hyperlink ref="E24" location="A124808472W" display="A124808472W" xr:uid="{00000000-0004-0000-0000-00000D000000}"/>
    <hyperlink ref="E25" location="A124809528R" display="A124809528R" xr:uid="{00000000-0004-0000-0000-00000E000000}"/>
    <hyperlink ref="E26" location="A124807416K" display="A124807416K" xr:uid="{00000000-0004-0000-0000-00000F000000}"/>
    <hyperlink ref="E27" location="A124810584F" display="A124810584F" xr:uid="{00000000-0004-0000-0000-000010000000}"/>
    <hyperlink ref="E28" location="A124811640F" display="A124811640F" xr:uid="{00000000-0004-0000-0000-000011000000}"/>
    <hyperlink ref="E29" location="A124808473X" display="A124808473X" xr:uid="{00000000-0004-0000-0000-000012000000}"/>
    <hyperlink ref="E30" location="A124808368W" display="A124808368W" xr:uid="{00000000-0004-0000-0000-000013000000}"/>
    <hyperlink ref="E31" location="A124809424W" display="A124809424W" xr:uid="{00000000-0004-0000-0000-000014000000}"/>
    <hyperlink ref="E32" location="A124807312T" display="A124807312T" xr:uid="{00000000-0004-0000-0000-000015000000}"/>
    <hyperlink ref="E33" location="A124810480L" display="A124810480L" xr:uid="{00000000-0004-0000-0000-000016000000}"/>
    <hyperlink ref="E34" location="A124811536F" display="A124811536F" xr:uid="{00000000-0004-0000-0000-000017000000}"/>
    <hyperlink ref="E35" location="A124808369X" display="A124808369X" xr:uid="{00000000-0004-0000-0000-000018000000}"/>
    <hyperlink ref="E36" location="A124808024T" display="A124808024T" xr:uid="{00000000-0004-0000-0000-000019000000}"/>
    <hyperlink ref="E37" location="A124809080C" display="A124809080C" xr:uid="{00000000-0004-0000-0000-00001A000000}"/>
    <hyperlink ref="E38" location="A124806968R" display="A124806968R" xr:uid="{00000000-0004-0000-0000-00001B000000}"/>
    <hyperlink ref="E39" location="A124810136A" display="A124810136A" xr:uid="{00000000-0004-0000-0000-00001C000000}"/>
    <hyperlink ref="E40" location="A124811192L" display="A124811192L" xr:uid="{00000000-0004-0000-0000-00001D000000}"/>
    <hyperlink ref="E41" location="A124808025V" display="A124808025V" xr:uid="{00000000-0004-0000-0000-00001E000000}"/>
    <hyperlink ref="E42" location="A124808328C" display="A124808328C" xr:uid="{00000000-0004-0000-0000-00001F000000}"/>
    <hyperlink ref="E43" location="A124809384R" display="A124809384R" xr:uid="{00000000-0004-0000-0000-000020000000}"/>
    <hyperlink ref="E44" location="A124807272K" display="A124807272K" xr:uid="{00000000-0004-0000-0000-000021000000}"/>
    <hyperlink ref="E45" location="A124810440V" display="A124810440V" xr:uid="{00000000-0004-0000-0000-000022000000}"/>
    <hyperlink ref="E46" location="A124811496X" display="A124811496X" xr:uid="{00000000-0004-0000-0000-000023000000}"/>
    <hyperlink ref="E47" location="A124808329F" display="A124808329F" xr:uid="{00000000-0004-0000-0000-000024000000}"/>
    <hyperlink ref="E48" location="A124808096C" display="A124808096C" xr:uid="{00000000-0004-0000-0000-000025000000}"/>
    <hyperlink ref="E49" location="A124809152C" display="A124809152C" xr:uid="{00000000-0004-0000-0000-000026000000}"/>
    <hyperlink ref="E50" location="A124807040X" display="A124807040X" xr:uid="{00000000-0004-0000-0000-000027000000}"/>
    <hyperlink ref="E51" location="A124810208A" display="A124810208A" xr:uid="{00000000-0004-0000-0000-000028000000}"/>
    <hyperlink ref="E52" location="A124811264L" display="A124811264L" xr:uid="{00000000-0004-0000-0000-000029000000}"/>
    <hyperlink ref="E53" location="A124808097F" display="A124808097F" xr:uid="{00000000-0004-0000-0000-00002A000000}"/>
    <hyperlink ref="E54" location="A124807744W" display="A124807744W" xr:uid="{00000000-0004-0000-0000-00002B000000}"/>
    <hyperlink ref="E55" location="A124808800W" display="A124808800W" xr:uid="{00000000-0004-0000-0000-00002C000000}"/>
    <hyperlink ref="E56" location="A124806688W" display="A124806688W" xr:uid="{00000000-0004-0000-0000-00002D000000}"/>
    <hyperlink ref="E57" location="A124809856A" display="A124809856A" xr:uid="{00000000-0004-0000-0000-00002E000000}"/>
    <hyperlink ref="E58" location="A124810912F" display="A124810912F" xr:uid="{00000000-0004-0000-0000-00002F000000}"/>
    <hyperlink ref="E59" location="A124807745X" display="A124807745X" xr:uid="{00000000-0004-0000-0000-000030000000}"/>
    <hyperlink ref="E60" location="A124807688R" display="A124807688R" xr:uid="{00000000-0004-0000-0000-000031000000}"/>
    <hyperlink ref="E61" location="A124808744R" display="A124808744R" xr:uid="{00000000-0004-0000-0000-000032000000}"/>
    <hyperlink ref="E62" location="A124806632K" display="A124806632K" xr:uid="{00000000-0004-0000-0000-000033000000}"/>
    <hyperlink ref="E63" location="A124809800R" display="A124809800R" xr:uid="{00000000-0004-0000-0000-000034000000}"/>
    <hyperlink ref="E64" location="A124810856X" display="A124810856X" xr:uid="{00000000-0004-0000-0000-000035000000}"/>
    <hyperlink ref="E65" location="A124807689T" display="A124807689T" xr:uid="{00000000-0004-0000-0000-000036000000}"/>
    <hyperlink ref="E66" location="A124808376W" display="A124808376W" xr:uid="{00000000-0004-0000-0000-000037000000}"/>
    <hyperlink ref="E67" location="A124809432W" display="A124809432W" xr:uid="{00000000-0004-0000-0000-000038000000}"/>
    <hyperlink ref="E68" location="A124807320T" display="A124807320T" xr:uid="{00000000-0004-0000-0000-000039000000}"/>
    <hyperlink ref="E69" location="A124810488F" display="A124810488F" xr:uid="{00000000-0004-0000-0000-00003A000000}"/>
    <hyperlink ref="E70" location="A124811544F" display="A124811544F" xr:uid="{00000000-0004-0000-0000-00003B000000}"/>
    <hyperlink ref="E71" location="A124808377X" display="A124808377X" xr:uid="{00000000-0004-0000-0000-00003C000000}"/>
    <hyperlink ref="E72" location="A124808176C" display="A124808176C" xr:uid="{00000000-0004-0000-0000-00003D000000}"/>
    <hyperlink ref="E73" location="A124809232C" display="A124809232C" xr:uid="{00000000-0004-0000-0000-00003E000000}"/>
    <hyperlink ref="E74" location="A124807120X" display="A124807120X" xr:uid="{00000000-0004-0000-0000-00003F000000}"/>
    <hyperlink ref="E75" location="A124810288L" display="A124810288L" xr:uid="{00000000-0004-0000-0000-000040000000}"/>
    <hyperlink ref="E76" location="A124811344L" display="A124811344L" xr:uid="{00000000-0004-0000-0000-000041000000}"/>
    <hyperlink ref="E77" location="A124808177F" display="A124808177F" xr:uid="{00000000-0004-0000-0000-000042000000}"/>
    <hyperlink ref="E78" location="A124808056K" display="A124808056K" xr:uid="{00000000-0004-0000-0000-000043000000}"/>
    <hyperlink ref="E79" location="A124809112K" display="A124809112K" xr:uid="{00000000-0004-0000-0000-000044000000}"/>
    <hyperlink ref="E80" location="A124807000F" display="A124807000F" xr:uid="{00000000-0004-0000-0000-000045000000}"/>
    <hyperlink ref="E81" location="A124810168V" display="A124810168V" xr:uid="{00000000-0004-0000-0000-000046000000}"/>
    <hyperlink ref="E82" location="A124811224V" display="A124811224V" xr:uid="{00000000-0004-0000-0000-000047000000}"/>
    <hyperlink ref="E83" location="A124808057L" display="A124808057L" xr:uid="{00000000-0004-0000-0000-000048000000}"/>
    <hyperlink ref="E84" location="A124808384W" display="A124808384W" xr:uid="{00000000-0004-0000-0000-000049000000}"/>
    <hyperlink ref="E85" location="A124809440W" display="A124809440W" xr:uid="{00000000-0004-0000-0000-00004A000000}"/>
    <hyperlink ref="E86" location="A124807328K" display="A124807328K" xr:uid="{00000000-0004-0000-0000-00004B000000}"/>
    <hyperlink ref="E87" location="A124810496F" display="A124810496F" xr:uid="{00000000-0004-0000-0000-00004C000000}"/>
    <hyperlink ref="E88" location="A124811552F" display="A124811552F" xr:uid="{00000000-0004-0000-0000-00004D000000}"/>
    <hyperlink ref="E89" location="A124808385X" display="A124808385X" xr:uid="{00000000-0004-0000-0000-00004E000000}"/>
    <hyperlink ref="E90" location="A124808184C" display="A124808184C" xr:uid="{00000000-0004-0000-0000-00004F000000}"/>
    <hyperlink ref="E91" location="A124809240C" display="A124809240C" xr:uid="{00000000-0004-0000-0000-000050000000}"/>
    <hyperlink ref="E92" location="A124807128T" display="A124807128T" xr:uid="{00000000-0004-0000-0000-000051000000}"/>
    <hyperlink ref="E93" location="A124810296L" display="A124810296L" xr:uid="{00000000-0004-0000-0000-000052000000}"/>
    <hyperlink ref="E94" location="A124811352L" display="A124811352L" xr:uid="{00000000-0004-0000-0000-000053000000}"/>
    <hyperlink ref="E95" location="A124808185F" display="A124808185F" xr:uid="{00000000-0004-0000-0000-000054000000}"/>
    <hyperlink ref="E96" location="A124807904W" display="A124807904W" xr:uid="{00000000-0004-0000-0000-000055000000}"/>
    <hyperlink ref="E97" location="A124808960J" display="A124808960J" xr:uid="{00000000-0004-0000-0000-000056000000}"/>
    <hyperlink ref="E98" location="A124806848W" display="A124806848W" xr:uid="{00000000-0004-0000-0000-000057000000}"/>
    <hyperlink ref="E99" location="A124810016J" display="A124810016J" xr:uid="{00000000-0004-0000-0000-000058000000}"/>
    <hyperlink ref="E100" location="A124811072V" display="A124811072V" xr:uid="{00000000-0004-0000-0000-000059000000}"/>
    <hyperlink ref="E101" location="A124807905X" display="A124807905X" xr:uid="{00000000-0004-0000-0000-00005A000000}"/>
    <hyperlink ref="E102" location="A124808104T" display="A124808104T" xr:uid="{00000000-0004-0000-0000-00005B000000}"/>
    <hyperlink ref="E103" location="A124809160C" display="A124809160C" xr:uid="{00000000-0004-0000-0000-00005C000000}"/>
    <hyperlink ref="E104" location="A124807048T" display="A124807048T" xr:uid="{00000000-0004-0000-0000-00005D000000}"/>
    <hyperlink ref="E105" location="A124810216A" display="A124810216A" xr:uid="{00000000-0004-0000-0000-00005E000000}"/>
    <hyperlink ref="E106" location="A124811272L" display="A124811272L" xr:uid="{00000000-0004-0000-0000-00005F000000}"/>
    <hyperlink ref="E107" location="A124808105V" display="A124808105V" xr:uid="{00000000-0004-0000-0000-000060000000}"/>
    <hyperlink ref="E108" location="A124807856R" display="A124807856R" xr:uid="{00000000-0004-0000-0000-000061000000}"/>
    <hyperlink ref="E109" location="A124808912R" display="A124808912R" xr:uid="{00000000-0004-0000-0000-000062000000}"/>
    <hyperlink ref="E110" location="A124806800K" display="A124806800K" xr:uid="{00000000-0004-0000-0000-000063000000}"/>
    <hyperlink ref="E111" location="A124809968V" display="A124809968V" xr:uid="{00000000-0004-0000-0000-000064000000}"/>
    <hyperlink ref="E112" location="A124811024A" display="A124811024A" xr:uid="{00000000-0004-0000-0000-000065000000}"/>
    <hyperlink ref="E113" location="A124807857T" display="A124807857T" xr:uid="{00000000-0004-0000-0000-000066000000}"/>
    <hyperlink ref="E114" location="A124808064K" display="A124808064K" xr:uid="{00000000-0004-0000-0000-000067000000}"/>
    <hyperlink ref="E115" location="A124809120K" display="A124809120K" xr:uid="{00000000-0004-0000-0000-000068000000}"/>
    <hyperlink ref="E116" location="A124807008X" display="A124807008X" xr:uid="{00000000-0004-0000-0000-000069000000}"/>
    <hyperlink ref="E117" location="A124810176V" display="A124810176V" xr:uid="{00000000-0004-0000-0000-00006A000000}"/>
    <hyperlink ref="E118" location="A124811232V" display="A124811232V" xr:uid="{00000000-0004-0000-0000-00006B000000}"/>
    <hyperlink ref="E119" location="A124808065L" display="A124808065L" xr:uid="{00000000-0004-0000-0000-00006C000000}"/>
    <hyperlink ref="E120" location="A124808112T" display="A124808112T" xr:uid="{00000000-0004-0000-0000-00006D000000}"/>
    <hyperlink ref="E121" location="A124809168W" display="A124809168W" xr:uid="{00000000-0004-0000-0000-00006E000000}"/>
    <hyperlink ref="E122" location="A124807056T" display="A124807056T" xr:uid="{00000000-0004-0000-0000-00006F000000}"/>
    <hyperlink ref="E123" location="A124810224A" display="A124810224A" xr:uid="{00000000-0004-0000-0000-000070000000}"/>
    <hyperlink ref="E124" location="A124811280L" display="A124811280L" xr:uid="{00000000-0004-0000-0000-000071000000}"/>
    <hyperlink ref="E125" location="A124808113V" display="A124808113V" xr:uid="{00000000-0004-0000-0000-000072000000}"/>
    <hyperlink ref="E126" location="A124807624C" display="A124807624C" xr:uid="{00000000-0004-0000-0000-000073000000}"/>
    <hyperlink ref="E127" location="A124808680R" display="A124808680R" xr:uid="{00000000-0004-0000-0000-000074000000}"/>
    <hyperlink ref="E128" location="A124806568C" display="A124806568C" xr:uid="{00000000-0004-0000-0000-000075000000}"/>
    <hyperlink ref="E129" location="A124809736J" display="A124809736J" xr:uid="{00000000-0004-0000-0000-000076000000}"/>
    <hyperlink ref="E130" location="A124810792X" display="A124810792X" xr:uid="{00000000-0004-0000-0000-000077000000}"/>
    <hyperlink ref="E131" location="A124807625F" display="A124807625F" xr:uid="{00000000-0004-0000-0000-000078000000}"/>
    <hyperlink ref="E132" location="A124808072K" display="A124808072K" xr:uid="{00000000-0004-0000-0000-000079000000}"/>
    <hyperlink ref="E133" location="A124809128C" display="A124809128C" xr:uid="{00000000-0004-0000-0000-00007A000000}"/>
    <hyperlink ref="E134" location="A124807016X" display="A124807016X" xr:uid="{00000000-0004-0000-0000-00007B000000}"/>
    <hyperlink ref="E135" location="A124810184V" display="A124810184V" xr:uid="{00000000-0004-0000-0000-00007C000000}"/>
    <hyperlink ref="E136" location="A124811240V" display="A124811240V" xr:uid="{00000000-0004-0000-0000-00007D000000}"/>
    <hyperlink ref="E137" location="A124808073L" display="A124808073L" xr:uid="{00000000-0004-0000-0000-00007E000000}"/>
    <hyperlink ref="E138" location="A124808256C" display="A124808256C" xr:uid="{00000000-0004-0000-0000-00007F000000}"/>
    <hyperlink ref="E139" location="A124809312C" display="A124809312C" xr:uid="{00000000-0004-0000-0000-000080000000}"/>
    <hyperlink ref="E140" location="A124807200X" display="A124807200X" xr:uid="{00000000-0004-0000-0000-000081000000}"/>
    <hyperlink ref="E141" location="A124810368L" display="A124810368L" xr:uid="{00000000-0004-0000-0000-000082000000}"/>
    <hyperlink ref="E142" location="A124811424L" display="A124811424L" xr:uid="{00000000-0004-0000-0000-000083000000}"/>
    <hyperlink ref="E143" location="A124808257F" display="A124808257F" xr:uid="{00000000-0004-0000-0000-000084000000}"/>
    <hyperlink ref="E144" location="A124808512C" display="A124808512C" xr:uid="{00000000-0004-0000-0000-000085000000}"/>
    <hyperlink ref="E145" location="A124809568J" display="A124809568J" xr:uid="{00000000-0004-0000-0000-000086000000}"/>
    <hyperlink ref="E146" location="A124807456C" display="A124807456C" xr:uid="{00000000-0004-0000-0000-000087000000}"/>
    <hyperlink ref="E147" location="A124810624L" display="A124810624L" xr:uid="{00000000-0004-0000-0000-000088000000}"/>
    <hyperlink ref="E148" location="A124811680X" display="A124811680X" xr:uid="{00000000-0004-0000-0000-000089000000}"/>
    <hyperlink ref="E149" location="A124808513F" display="A124808513F" xr:uid="{00000000-0004-0000-0000-00008A000000}"/>
    <hyperlink ref="E150" location="A124807784R" display="A124807784R" xr:uid="{00000000-0004-0000-0000-00008B000000}"/>
    <hyperlink ref="E151" location="A124808840R" display="A124808840R" xr:uid="{00000000-0004-0000-0000-00008C000000}"/>
    <hyperlink ref="E152" location="A124806728C" display="A124806728C" xr:uid="{00000000-0004-0000-0000-00008D000000}"/>
    <hyperlink ref="E153" location="A124809896V" display="A124809896V" xr:uid="{00000000-0004-0000-0000-00008E000000}"/>
    <hyperlink ref="E154" location="A124810952X" display="A124810952X" xr:uid="{00000000-0004-0000-0000-00008F000000}"/>
    <hyperlink ref="E155" location="A124807785T" display="A124807785T" xr:uid="{00000000-0004-0000-0000-000090000000}"/>
    <hyperlink ref="E156" location="A124807968J" display="A124807968J" xr:uid="{00000000-0004-0000-0000-000091000000}"/>
    <hyperlink ref="E157" location="A124809024K" display="A124809024K" xr:uid="{00000000-0004-0000-0000-000092000000}"/>
    <hyperlink ref="E158" location="A124806912C" display="A124806912C" xr:uid="{00000000-0004-0000-0000-000093000000}"/>
    <hyperlink ref="E159" location="A124810080A" display="A124810080A" xr:uid="{00000000-0004-0000-0000-000094000000}"/>
    <hyperlink ref="E160" location="A124811136V" display="A124811136V" xr:uid="{00000000-0004-0000-0000-000095000000}"/>
    <hyperlink ref="E161" location="A124807969K" display="A124807969K" xr:uid="{00000000-0004-0000-0000-000096000000}"/>
    <hyperlink ref="E162" location="A124808032T" display="A124808032T" xr:uid="{00000000-0004-0000-0000-000097000000}"/>
    <hyperlink ref="E163" location="A124809088W" display="A124809088W" xr:uid="{00000000-0004-0000-0000-000098000000}"/>
    <hyperlink ref="E164" location="A124806976R" display="A124806976R" xr:uid="{00000000-0004-0000-0000-000099000000}"/>
    <hyperlink ref="E165" location="A124810144A" display="A124810144A" xr:uid="{00000000-0004-0000-0000-00009A000000}"/>
    <hyperlink ref="E166" location="A124811200A" display="A124811200A" xr:uid="{00000000-0004-0000-0000-00009B000000}"/>
    <hyperlink ref="E167" location="A124808033V" display="A124808033V" xr:uid="{00000000-0004-0000-0000-00009C000000}"/>
    <hyperlink ref="E168" location="A124808448W" display="A124808448W" xr:uid="{00000000-0004-0000-0000-00009D000000}"/>
    <hyperlink ref="E169" location="A124809504W" display="A124809504W" xr:uid="{00000000-0004-0000-0000-00009E000000}"/>
    <hyperlink ref="E170" location="A124807392C" display="A124807392C" xr:uid="{00000000-0004-0000-0000-00009F000000}"/>
    <hyperlink ref="E171" location="A124810560L" display="A124810560L" xr:uid="{00000000-0004-0000-0000-0000A0000000}"/>
    <hyperlink ref="E172" location="A124811616F" display="A124811616F" xr:uid="{00000000-0004-0000-0000-0000A1000000}"/>
    <hyperlink ref="E173" location="A124808449X" display="A124808449X" xr:uid="{00000000-0004-0000-0000-0000A2000000}"/>
    <hyperlink ref="E174" location="A124808392W" display="A124808392W" xr:uid="{00000000-0004-0000-0000-0000A3000000}"/>
    <hyperlink ref="E175" location="A124809448R" display="A124809448R" xr:uid="{00000000-0004-0000-0000-0000A4000000}"/>
    <hyperlink ref="E176" location="A124807336K" display="A124807336K" xr:uid="{00000000-0004-0000-0000-0000A5000000}"/>
    <hyperlink ref="E177" location="A124810504V" display="A124810504V" xr:uid="{00000000-0004-0000-0000-0000A6000000}"/>
    <hyperlink ref="E178" location="A124811560F" display="A124811560F" xr:uid="{00000000-0004-0000-0000-0000A7000000}"/>
    <hyperlink ref="E179" location="A124808393X" display="A124808393X" xr:uid="{00000000-0004-0000-0000-0000A8000000}"/>
    <hyperlink ref="E180" location="A124808296W" display="A124808296W" xr:uid="{00000000-0004-0000-0000-0000A9000000}"/>
    <hyperlink ref="E181" location="A124809352W" display="A124809352W" xr:uid="{00000000-0004-0000-0000-0000AA000000}"/>
    <hyperlink ref="E182" location="A124807240T" display="A124807240T" xr:uid="{00000000-0004-0000-0000-0000AB000000}"/>
    <hyperlink ref="E183" location="A124810408V" display="A124810408V" xr:uid="{00000000-0004-0000-0000-0000AC000000}"/>
    <hyperlink ref="E184" location="A124811464F" display="A124811464F" xr:uid="{00000000-0004-0000-0000-0000AD000000}"/>
    <hyperlink ref="E185" location="A124808297X" display="A124808297X" xr:uid="{00000000-0004-0000-0000-0000AE000000}"/>
    <hyperlink ref="E186" location="A124807912W" display="A124807912W" xr:uid="{00000000-0004-0000-0000-0000AF000000}"/>
    <hyperlink ref="E187" location="A124808968A" display="A124808968A" xr:uid="{00000000-0004-0000-0000-0000B0000000}"/>
    <hyperlink ref="E188" location="A124806856W" display="A124806856W" xr:uid="{00000000-0004-0000-0000-0000B1000000}"/>
    <hyperlink ref="E189" location="A124810024J" display="A124810024J" xr:uid="{00000000-0004-0000-0000-0000B2000000}"/>
    <hyperlink ref="E190" location="A124811080V" display="A124811080V" xr:uid="{00000000-0004-0000-0000-0000B3000000}"/>
    <hyperlink ref="E191" location="A124807913X" display="A124807913X" xr:uid="{00000000-0004-0000-0000-0000B4000000}"/>
    <hyperlink ref="E192" location="A124808264C" display="A124808264C" xr:uid="{00000000-0004-0000-0000-0000B5000000}"/>
    <hyperlink ref="E193" location="A124809320C" display="A124809320C" xr:uid="{00000000-0004-0000-0000-0000B6000000}"/>
    <hyperlink ref="E194" location="A124807208T" display="A124807208T" xr:uid="{00000000-0004-0000-0000-0000B7000000}"/>
    <hyperlink ref="E195" location="A124810376L" display="A124810376L" xr:uid="{00000000-0004-0000-0000-0000B8000000}"/>
    <hyperlink ref="E196" location="A124811432L" display="A124811432L" xr:uid="{00000000-0004-0000-0000-0000B9000000}"/>
    <hyperlink ref="E197" location="A124808265F" display="A124808265F" xr:uid="{00000000-0004-0000-0000-0000BA000000}"/>
    <hyperlink ref="E198" location="A124808520C" display="A124808520C" xr:uid="{00000000-0004-0000-0000-0000BB000000}"/>
    <hyperlink ref="E199" location="A124809576J" display="A124809576J" xr:uid="{00000000-0004-0000-0000-0000BC000000}"/>
    <hyperlink ref="E200" location="A124807464C" display="A124807464C" xr:uid="{00000000-0004-0000-0000-0000BD000000}"/>
    <hyperlink ref="E201" location="A124810632L" display="A124810632L" xr:uid="{00000000-0004-0000-0000-0000BE000000}"/>
    <hyperlink ref="E202" location="A124811688T" display="A124811688T" xr:uid="{00000000-0004-0000-0000-0000BF000000}"/>
    <hyperlink ref="E203" location="A124808521F" display="A124808521F" xr:uid="{00000000-0004-0000-0000-0000C0000000}"/>
    <hyperlink ref="E204" location="A124807792R" display="A124807792R" xr:uid="{00000000-0004-0000-0000-0000C1000000}"/>
    <hyperlink ref="E205" location="A124808848J" display="A124808848J" xr:uid="{00000000-0004-0000-0000-0000C2000000}"/>
    <hyperlink ref="E206" location="A124806736C" display="A124806736C" xr:uid="{00000000-0004-0000-0000-0000C3000000}"/>
    <hyperlink ref="E207" location="A124809904J" display="A124809904J" xr:uid="{00000000-0004-0000-0000-0000C4000000}"/>
    <hyperlink ref="E208" location="A124810960X" display="A124810960X" xr:uid="{00000000-0004-0000-0000-0000C5000000}"/>
    <hyperlink ref="E209" location="A124807793T" display="A124807793T" xr:uid="{00000000-0004-0000-0000-0000C6000000}"/>
    <hyperlink ref="E210" location="A124808480W" display="A124808480W" xr:uid="{00000000-0004-0000-0000-0000C7000000}"/>
    <hyperlink ref="E211" location="A124809536R" display="A124809536R" xr:uid="{00000000-0004-0000-0000-0000C8000000}"/>
    <hyperlink ref="E212" location="A124807424K" display="A124807424K" xr:uid="{00000000-0004-0000-0000-0000C9000000}"/>
    <hyperlink ref="E213" location="A124810592F" display="A124810592F" xr:uid="{00000000-0004-0000-0000-0000CA000000}"/>
    <hyperlink ref="E214" location="A124811648X" display="A124811648X" xr:uid="{00000000-0004-0000-0000-0000CB000000}"/>
    <hyperlink ref="E215" location="A124808481X" display="A124808481X" xr:uid="{00000000-0004-0000-0000-0000CC000000}"/>
    <hyperlink ref="E216" location="A124807632C" display="A124807632C" xr:uid="{00000000-0004-0000-0000-0000CD000000}"/>
    <hyperlink ref="E217" location="A124808688J" display="A124808688J" xr:uid="{00000000-0004-0000-0000-0000CE000000}"/>
    <hyperlink ref="E218" location="A124806576C" display="A124806576C" xr:uid="{00000000-0004-0000-0000-0000CF000000}"/>
    <hyperlink ref="E219" location="A124809744J" display="A124809744J" xr:uid="{00000000-0004-0000-0000-0000D0000000}"/>
    <hyperlink ref="E220" location="A124810800L" display="A124810800L" xr:uid="{00000000-0004-0000-0000-0000D1000000}"/>
    <hyperlink ref="E221" location="A124807633F" display="A124807633F" xr:uid="{00000000-0004-0000-0000-0000D2000000}"/>
    <hyperlink ref="E222" location="A124807920W" display="A124807920W" xr:uid="{00000000-0004-0000-0000-0000D3000000}"/>
    <hyperlink ref="E223" location="A124808976A" display="A124808976A" xr:uid="{00000000-0004-0000-0000-0000D4000000}"/>
    <hyperlink ref="E224" location="A124806864W" display="A124806864W" xr:uid="{00000000-0004-0000-0000-0000D5000000}"/>
    <hyperlink ref="E225" location="A124810032J" display="A124810032J" xr:uid="{00000000-0004-0000-0000-0000D6000000}"/>
    <hyperlink ref="E226" location="A124811088L" display="A124811088L" xr:uid="{00000000-0004-0000-0000-0000D7000000}"/>
    <hyperlink ref="E227" location="A124807921X" display="A124807921X" xr:uid="{00000000-0004-0000-0000-0000D8000000}"/>
    <hyperlink ref="E228" location="A124807976J" display="A124807976J" xr:uid="{00000000-0004-0000-0000-0000D9000000}"/>
    <hyperlink ref="E229" location="A124809032K" display="A124809032K" xr:uid="{00000000-0004-0000-0000-0000DA000000}"/>
    <hyperlink ref="E230" location="A124806920C" display="A124806920C" xr:uid="{00000000-0004-0000-0000-0000DB000000}"/>
    <hyperlink ref="E231" location="A124810088V" display="A124810088V" xr:uid="{00000000-0004-0000-0000-0000DC000000}"/>
    <hyperlink ref="E232" location="A124811144V" display="A124811144V" xr:uid="{00000000-0004-0000-0000-0000DD000000}"/>
    <hyperlink ref="E233" location="A124807977K" display="A124807977K" xr:uid="{00000000-0004-0000-0000-0000DE000000}"/>
    <hyperlink ref="E234" location="A124807864R" display="A124807864R" xr:uid="{00000000-0004-0000-0000-0000DF000000}"/>
    <hyperlink ref="E235" location="A124808920R" display="A124808920R" xr:uid="{00000000-0004-0000-0000-0000E0000000}"/>
    <hyperlink ref="E236" location="A124806808C" display="A124806808C" xr:uid="{00000000-0004-0000-0000-0000E1000000}"/>
    <hyperlink ref="E237" location="A124809976V" display="A124809976V" xr:uid="{00000000-0004-0000-0000-0000E2000000}"/>
    <hyperlink ref="E238" location="A124811032A" display="A124811032A" xr:uid="{00000000-0004-0000-0000-0000E3000000}"/>
    <hyperlink ref="E239" location="A124807865T" display="A124807865T" xr:uid="{00000000-0004-0000-0000-0000E4000000}"/>
    <hyperlink ref="E240" location="A124808456W" display="A124808456W" xr:uid="{00000000-0004-0000-0000-0000E5000000}"/>
    <hyperlink ref="E241" location="A124809512W" display="A124809512W" xr:uid="{00000000-0004-0000-0000-0000E6000000}"/>
    <hyperlink ref="E242" location="A124807400T" display="A124807400T" xr:uid="{00000000-0004-0000-0000-0000E7000000}"/>
    <hyperlink ref="E243" location="A124810568F" display="A124810568F" xr:uid="{00000000-0004-0000-0000-0000E8000000}"/>
    <hyperlink ref="E244" location="A124811624F" display="A124811624F" xr:uid="{00000000-0004-0000-0000-0000E9000000}"/>
    <hyperlink ref="E245" location="A124808457X" display="A124808457X" xr:uid="{00000000-0004-0000-0000-0000EA000000}"/>
    <hyperlink ref="E246" location="A124807576W" display="A124807576W" xr:uid="{00000000-0004-0000-0000-0000EB000000}"/>
    <hyperlink ref="E247" location="A124808632W" display="A124808632W" xr:uid="{00000000-0004-0000-0000-0000EC000000}"/>
    <hyperlink ref="E248" location="A124806520T" display="A124806520T" xr:uid="{00000000-0004-0000-0000-0000ED000000}"/>
    <hyperlink ref="E249" location="A124809688A" display="A124809688A" xr:uid="{00000000-0004-0000-0000-0000EE000000}"/>
    <hyperlink ref="E250" location="A124810744F" display="A124810744F" xr:uid="{00000000-0004-0000-0000-0000EF000000}"/>
    <hyperlink ref="E251" location="A124807577X" display="A124807577X" xr:uid="{00000000-0004-0000-0000-0000F0000000}"/>
    <hyperlink ref="E252" location="A124808192C" display="A124808192C" xr:uid="{00000000-0004-0000-0000-0000F1000000}"/>
    <hyperlink ref="E253" location="A124809248W" display="A124809248W" xr:uid="{00000000-0004-0000-0000-0000F2000000}"/>
    <hyperlink ref="E254" location="A124807136T" display="A124807136T" xr:uid="{00000000-0004-0000-0000-0000F3000000}"/>
    <hyperlink ref="E255" location="A124810304A" display="A124810304A" xr:uid="{00000000-0004-0000-0000-0000F4000000}"/>
    <hyperlink ref="E256" location="A124811360L" display="A124811360L" xr:uid="{00000000-0004-0000-0000-0000F5000000}"/>
    <hyperlink ref="E257" location="A124808193F" display="A124808193F" xr:uid="{00000000-0004-0000-0000-0000F6000000}"/>
    <hyperlink ref="E258" location="A124807928R" display="A124807928R" xr:uid="{00000000-0004-0000-0000-0000F7000000}"/>
    <hyperlink ref="E259" location="A124808984A" display="A124808984A" xr:uid="{00000000-0004-0000-0000-0000F8000000}"/>
    <hyperlink ref="E260" location="A124806872W" display="A124806872W" xr:uid="{00000000-0004-0000-0000-0000F9000000}"/>
    <hyperlink ref="E261" location="A124810040J" display="A124810040J" xr:uid="{00000000-0004-0000-0000-0000FA000000}"/>
    <hyperlink ref="E262" location="A124811096L" display="A124811096L" xr:uid="{00000000-0004-0000-0000-0000FB000000}"/>
    <hyperlink ref="E263" location="A124807929T" display="A124807929T" xr:uid="{00000000-0004-0000-0000-0000FC000000}"/>
    <hyperlink ref="E264" location="A124807720C" display="A124807720C" xr:uid="{00000000-0004-0000-0000-0000FD000000}"/>
    <hyperlink ref="E265" location="A124808776J" display="A124808776J" xr:uid="{00000000-0004-0000-0000-0000FE000000}"/>
    <hyperlink ref="E266" location="A124806664C" display="A124806664C" xr:uid="{00000000-0004-0000-0000-0000FF000000}"/>
    <hyperlink ref="E267" location="A124809832J" display="A124809832J" xr:uid="{00000000-0004-0000-0000-000000010000}"/>
    <hyperlink ref="E268" location="A124810888T" display="A124810888T" xr:uid="{00000000-0004-0000-0000-000001010000}"/>
    <hyperlink ref="E269" location="A124807721F" display="A124807721F" xr:uid="{00000000-0004-0000-0000-000002010000}"/>
    <hyperlink ref="E270" location="A124807872R" display="A124807872R" xr:uid="{00000000-0004-0000-0000-000003010000}"/>
    <hyperlink ref="E271" location="A124808928J" display="A124808928J" xr:uid="{00000000-0004-0000-0000-000004010000}"/>
    <hyperlink ref="E272" location="A124806816C" display="A124806816C" xr:uid="{00000000-0004-0000-0000-000005010000}"/>
    <hyperlink ref="E273" location="A124809984V" display="A124809984V" xr:uid="{00000000-0004-0000-0000-000006010000}"/>
    <hyperlink ref="E274" location="A124811040A" display="A124811040A" xr:uid="{00000000-0004-0000-0000-000007010000}"/>
    <hyperlink ref="E275" location="A124807873T" display="A124807873T" xr:uid="{00000000-0004-0000-0000-000008010000}"/>
    <hyperlink ref="E276" location="A124808568R" display="A124808568R" xr:uid="{00000000-0004-0000-0000-000009010000}"/>
    <hyperlink ref="E277" location="A124809624R" display="A124809624R" xr:uid="{00000000-0004-0000-0000-00000A010000}"/>
    <hyperlink ref="E278" location="A124807512K" display="A124807512K" xr:uid="{00000000-0004-0000-0000-00000B010000}"/>
    <hyperlink ref="E279" location="A124810680F" display="A124810680F" xr:uid="{00000000-0004-0000-0000-00000C010000}"/>
    <hyperlink ref="E280" location="A124811736X" display="A124811736X" xr:uid="{00000000-0004-0000-0000-00000D010000}"/>
    <hyperlink ref="E281" location="A124808569T" display="A124808569T" xr:uid="{00000000-0004-0000-0000-00000E010000}"/>
    <hyperlink ref="E282" location="A124808120T" display="A124808120T" xr:uid="{00000000-0004-0000-0000-00000F010000}"/>
    <hyperlink ref="E283" location="A124809176W" display="A124809176W" xr:uid="{00000000-0004-0000-0000-000010010000}"/>
    <hyperlink ref="E284" location="A124807064T" display="A124807064T" xr:uid="{00000000-0004-0000-0000-000011010000}"/>
    <hyperlink ref="E285" location="A124810232A" display="A124810232A" xr:uid="{00000000-0004-0000-0000-000012010000}"/>
    <hyperlink ref="E286" location="A124811288F" display="A124811288F" xr:uid="{00000000-0004-0000-0000-000013010000}"/>
    <hyperlink ref="E287" location="A124808121V" display="A124808121V" xr:uid="{00000000-0004-0000-0000-000014010000}"/>
    <hyperlink ref="E288" location="A124808416C" display="A124808416C" xr:uid="{00000000-0004-0000-0000-000015010000}"/>
    <hyperlink ref="E289" location="A124809472R" display="A124809472R" xr:uid="{00000000-0004-0000-0000-000016010000}"/>
    <hyperlink ref="E290" location="A124807360K" display="A124807360K" xr:uid="{00000000-0004-0000-0000-000017010000}"/>
    <hyperlink ref="E291" location="A124810528L" display="A124810528L" xr:uid="{00000000-0004-0000-0000-000018010000}"/>
    <hyperlink ref="E292" location="A124811584X" display="A124811584X" xr:uid="{00000000-0004-0000-0000-000019010000}"/>
    <hyperlink ref="E293" location="A124808417F" display="A124808417F" xr:uid="{00000000-0004-0000-0000-00001A010000}"/>
    <hyperlink ref="E294" location="A124808464W" display="A124808464W" xr:uid="{00000000-0004-0000-0000-00001B010000}"/>
    <hyperlink ref="E295" location="A124809520W" display="A124809520W" xr:uid="{00000000-0004-0000-0000-00001C010000}"/>
    <hyperlink ref="E296" location="A124807408K" display="A124807408K" xr:uid="{00000000-0004-0000-0000-00001D010000}"/>
    <hyperlink ref="E297" location="A124810576F" display="A124810576F" xr:uid="{00000000-0004-0000-0000-00001E010000}"/>
    <hyperlink ref="E298" location="A124811632F" display="A124811632F" xr:uid="{00000000-0004-0000-0000-00001F010000}"/>
    <hyperlink ref="E299" location="A124808465X" display="A124808465X" xr:uid="{00000000-0004-0000-0000-000020010000}"/>
    <hyperlink ref="E300" location="A124807728W" display="A124807728W" xr:uid="{00000000-0004-0000-0000-000021010000}"/>
    <hyperlink ref="E301" location="A124808784J" display="A124808784J" xr:uid="{00000000-0004-0000-0000-000022010000}"/>
    <hyperlink ref="E302" location="A124806672C" display="A124806672C" xr:uid="{00000000-0004-0000-0000-000023010000}"/>
    <hyperlink ref="E303" location="A124809840J" display="A124809840J" xr:uid="{00000000-0004-0000-0000-000024010000}"/>
    <hyperlink ref="E304" location="A124810896T" display="A124810896T" xr:uid="{00000000-0004-0000-0000-000025010000}"/>
    <hyperlink ref="E305" location="A124807729X" display="A124807729X" xr:uid="{00000000-0004-0000-0000-000026010000}"/>
    <hyperlink ref="E306" location="A124807640C" display="A124807640C" xr:uid="{00000000-0004-0000-0000-000027010000}"/>
    <hyperlink ref="E307" location="A124808696J" display="A124808696J" xr:uid="{00000000-0004-0000-0000-000028010000}"/>
    <hyperlink ref="E308" location="A124806584C" display="A124806584C" xr:uid="{00000000-0004-0000-0000-000029010000}"/>
    <hyperlink ref="E309" location="A124809752J" display="A124809752J" xr:uid="{00000000-0004-0000-0000-00002A010000}"/>
    <hyperlink ref="E310" location="A124810808F" display="A124810808F" xr:uid="{00000000-0004-0000-0000-00002B010000}"/>
    <hyperlink ref="E311" location="A124807641F" display="A124807641F" xr:uid="{00000000-0004-0000-0000-00002C010000}"/>
    <hyperlink ref="E312" location="A124807800C" display="A124807800C" xr:uid="{00000000-0004-0000-0000-00002D010000}"/>
    <hyperlink ref="E313" location="A124808856J" display="A124808856J" xr:uid="{00000000-0004-0000-0000-00002E010000}"/>
    <hyperlink ref="E314" location="A124806744C" display="A124806744C" xr:uid="{00000000-0004-0000-0000-00002F010000}"/>
    <hyperlink ref="E315" location="A124809912J" display="A124809912J" xr:uid="{00000000-0004-0000-0000-000030010000}"/>
    <hyperlink ref="E316" location="A124810968T" display="A124810968T" xr:uid="{00000000-0004-0000-0000-000031010000}"/>
    <hyperlink ref="E317" location="A124807801F" display="A124807801F" xr:uid="{00000000-0004-0000-0000-000032010000}"/>
    <hyperlink ref="E318" location="A124808128K" display="A124808128K" xr:uid="{00000000-0004-0000-0000-000033010000}"/>
    <hyperlink ref="E319" location="A124809184W" display="A124809184W" xr:uid="{00000000-0004-0000-0000-000034010000}"/>
    <hyperlink ref="E320" location="A124807072T" display="A124807072T" xr:uid="{00000000-0004-0000-0000-000035010000}"/>
    <hyperlink ref="E321" location="A124810240A" display="A124810240A" xr:uid="{00000000-0004-0000-0000-000036010000}"/>
    <hyperlink ref="E322" location="A124811296F" display="A124811296F" xr:uid="{00000000-0004-0000-0000-000037010000}"/>
    <hyperlink ref="E323" location="A124808129L" display="A124808129L" xr:uid="{00000000-0004-0000-0000-000038010000}"/>
    <hyperlink ref="E324" location="A124808424C" display="A124808424C" xr:uid="{00000000-0004-0000-0000-000039010000}"/>
    <hyperlink ref="E325" location="A124809480R" display="A124809480R" xr:uid="{00000000-0004-0000-0000-00003A010000}"/>
    <hyperlink ref="E326" location="A124807368C" display="A124807368C" xr:uid="{00000000-0004-0000-0000-00003B010000}"/>
    <hyperlink ref="E327" location="A124810536L" display="A124810536L" xr:uid="{00000000-0004-0000-0000-00003C010000}"/>
    <hyperlink ref="E328" location="A124811592X" display="A124811592X" xr:uid="{00000000-0004-0000-0000-00003D010000}"/>
    <hyperlink ref="E329" location="A124808425F" display="A124808425F" xr:uid="{00000000-0004-0000-0000-00003E010000}"/>
    <hyperlink ref="E330" location="A124807936R" display="A124807936R" xr:uid="{00000000-0004-0000-0000-00003F010000}"/>
    <hyperlink ref="E331" location="A124808992A" display="A124808992A" xr:uid="{00000000-0004-0000-0000-000040010000}"/>
    <hyperlink ref="E332" location="A124806880W" display="A124806880W" xr:uid="{00000000-0004-0000-0000-000041010000}"/>
    <hyperlink ref="E333" location="A124810048A" display="A124810048A" xr:uid="{00000000-0004-0000-0000-000042010000}"/>
    <hyperlink ref="E334" location="A124811104A" display="A124811104A" xr:uid="{00000000-0004-0000-0000-000043010000}"/>
    <hyperlink ref="E335" location="A124807937T" display="A124807937T" xr:uid="{00000000-0004-0000-0000-000044010000}"/>
    <hyperlink ref="E336" location="A124808136K" display="A124808136K" xr:uid="{00000000-0004-0000-0000-000045010000}"/>
    <hyperlink ref="E337" location="A124809192W" display="A124809192W" xr:uid="{00000000-0004-0000-0000-000046010000}"/>
    <hyperlink ref="E338" location="A124807080T" display="A124807080T" xr:uid="{00000000-0004-0000-0000-000047010000}"/>
    <hyperlink ref="E339" location="A124810248V" display="A124810248V" xr:uid="{00000000-0004-0000-0000-000048010000}"/>
    <hyperlink ref="E340" location="A124811304V" display="A124811304V" xr:uid="{00000000-0004-0000-0000-000049010000}"/>
    <hyperlink ref="E341" location="A124808137L" display="A124808137L" xr:uid="{00000000-0004-0000-0000-00004A010000}"/>
    <hyperlink ref="E342" location="A124808040T" display="A124808040T" xr:uid="{00000000-0004-0000-0000-00004B010000}"/>
    <hyperlink ref="E343" location="A124809096W" display="A124809096W" xr:uid="{00000000-0004-0000-0000-00004C010000}"/>
    <hyperlink ref="E344" location="A124806984R" display="A124806984R" xr:uid="{00000000-0004-0000-0000-00004D010000}"/>
    <hyperlink ref="E345" location="A124810152A" display="A124810152A" xr:uid="{00000000-0004-0000-0000-00004E010000}"/>
    <hyperlink ref="E346" location="A124811208V" display="A124811208V" xr:uid="{00000000-0004-0000-0000-00004F010000}"/>
    <hyperlink ref="E347" location="A124808041V" display="A124808041V" xr:uid="{00000000-0004-0000-0000-000050010000}"/>
    <hyperlink ref="E348" location="A124808080K" display="A124808080K" xr:uid="{00000000-0004-0000-0000-000051010000}"/>
    <hyperlink ref="E349" location="A124809136C" display="A124809136C" xr:uid="{00000000-0004-0000-0000-000052010000}"/>
    <hyperlink ref="E350" location="A124807024X" display="A124807024X" xr:uid="{00000000-0004-0000-0000-000053010000}"/>
    <hyperlink ref="E351" location="A124810192V" display="A124810192V" xr:uid="{00000000-0004-0000-0000-000054010000}"/>
    <hyperlink ref="E352" location="A124811248L" display="A124811248L" xr:uid="{00000000-0004-0000-0000-000055010000}"/>
    <hyperlink ref="E353" location="A124808081L" display="A124808081L" xr:uid="{00000000-0004-0000-0000-000056010000}"/>
    <hyperlink ref="E354" location="A124808488R" display="A124808488R" xr:uid="{00000000-0004-0000-0000-000057010000}"/>
    <hyperlink ref="E355" location="A124809544R" display="A124809544R" xr:uid="{00000000-0004-0000-0000-000058010000}"/>
    <hyperlink ref="E356" location="A124807432K" display="A124807432K" xr:uid="{00000000-0004-0000-0000-000059010000}"/>
    <hyperlink ref="E357" location="A124810600V" display="A124810600V" xr:uid="{00000000-0004-0000-0000-00005A010000}"/>
    <hyperlink ref="E358" location="A124811656X" display="A124811656X" xr:uid="{00000000-0004-0000-0000-00005B010000}"/>
    <hyperlink ref="E359" location="A124808489T" display="A124808489T" xr:uid="{00000000-0004-0000-0000-00005C010000}"/>
    <hyperlink ref="E360" location="A124807752W" display="A124807752W" xr:uid="{00000000-0004-0000-0000-00005D010000}"/>
    <hyperlink ref="E361" location="A124808808R" display="A124808808R" xr:uid="{00000000-0004-0000-0000-00005E010000}"/>
    <hyperlink ref="E362" location="A124806696W" display="A124806696W" xr:uid="{00000000-0004-0000-0000-00005F010000}"/>
    <hyperlink ref="E363" location="A124809864A" display="A124809864A" xr:uid="{00000000-0004-0000-0000-000060010000}"/>
    <hyperlink ref="E364" location="A124810920F" display="A124810920F" xr:uid="{00000000-0004-0000-0000-000061010000}"/>
    <hyperlink ref="E365" location="A124807753X" display="A124807753X" xr:uid="{00000000-0004-0000-0000-000062010000}"/>
    <hyperlink ref="E366" location="A124807808W" display="A124807808W" xr:uid="{00000000-0004-0000-0000-000063010000}"/>
    <hyperlink ref="E367" location="A124808864J" display="A124808864J" xr:uid="{00000000-0004-0000-0000-000064010000}"/>
    <hyperlink ref="E368" location="A124806752C" display="A124806752C" xr:uid="{00000000-0004-0000-0000-000065010000}"/>
    <hyperlink ref="E369" location="A124809920J" display="A124809920J" xr:uid="{00000000-0004-0000-0000-000066010000}"/>
    <hyperlink ref="E370" location="A124810976T" display="A124810976T" xr:uid="{00000000-0004-0000-0000-000067010000}"/>
    <hyperlink ref="E371" location="A124807809X" display="A124807809X" xr:uid="{00000000-0004-0000-0000-000068010000}"/>
    <hyperlink ref="E372" location="A124807584W" display="A124807584W" xr:uid="{00000000-0004-0000-0000-000069010000}"/>
    <hyperlink ref="E373" location="A124808640W" display="A124808640W" xr:uid="{00000000-0004-0000-0000-00006A010000}"/>
    <hyperlink ref="E374" location="A124806528K" display="A124806528K" xr:uid="{00000000-0004-0000-0000-00006B010000}"/>
    <hyperlink ref="E375" location="A124809696A" display="A124809696A" xr:uid="{00000000-0004-0000-0000-00006C010000}"/>
    <hyperlink ref="E376" location="A124810752F" display="A124810752F" xr:uid="{00000000-0004-0000-0000-00006D010000}"/>
    <hyperlink ref="E377" location="A124807585X" display="A124807585X" xr:uid="{00000000-0004-0000-0000-00006E010000}"/>
    <hyperlink ref="E378" location="A124808304K" display="A124808304K" xr:uid="{00000000-0004-0000-0000-00006F010000}"/>
    <hyperlink ref="E379" location="A124809360W" display="A124809360W" xr:uid="{00000000-0004-0000-0000-000070010000}"/>
    <hyperlink ref="E380" location="A124807248K" display="A124807248K" xr:uid="{00000000-0004-0000-0000-000071010000}"/>
    <hyperlink ref="E381" location="A124810416V" display="A124810416V" xr:uid="{00000000-0004-0000-0000-000072010000}"/>
    <hyperlink ref="E382" location="A124811472F" display="A124811472F" xr:uid="{00000000-0004-0000-0000-000073010000}"/>
    <hyperlink ref="E383" location="A124808305L" display="A124808305L" xr:uid="{00000000-0004-0000-0000-000074010000}"/>
    <hyperlink ref="E384" location="A124808224K" display="A124808224K" xr:uid="{00000000-0004-0000-0000-000075010000}"/>
    <hyperlink ref="E385" location="A124809280W" display="A124809280W" xr:uid="{00000000-0004-0000-0000-000076010000}"/>
    <hyperlink ref="E386" location="A124807168K" display="A124807168K" xr:uid="{00000000-0004-0000-0000-000077010000}"/>
    <hyperlink ref="E387" location="A124810336V" display="A124810336V" xr:uid="{00000000-0004-0000-0000-000078010000}"/>
    <hyperlink ref="E388" location="A124811392F" display="A124811392F" xr:uid="{00000000-0004-0000-0000-000079010000}"/>
    <hyperlink ref="E389" location="A124808225L" display="A124808225L" xr:uid="{00000000-0004-0000-0000-00007A010000}"/>
    <hyperlink ref="E390" location="A124808400K" display="A124808400K" xr:uid="{00000000-0004-0000-0000-00007B010000}"/>
    <hyperlink ref="E391" location="A124809456R" display="A124809456R" xr:uid="{00000000-0004-0000-0000-00007C010000}"/>
    <hyperlink ref="E392" location="A124807344K" display="A124807344K" xr:uid="{00000000-0004-0000-0000-00007D010000}"/>
    <hyperlink ref="E393" location="A124810512V" display="A124810512V" xr:uid="{00000000-0004-0000-0000-00007E010000}"/>
    <hyperlink ref="E394" location="A124811568X" display="A124811568X" xr:uid="{00000000-0004-0000-0000-00007F010000}"/>
    <hyperlink ref="E395" location="A124808401L" display="A124808401L" xr:uid="{00000000-0004-0000-0000-000080010000}"/>
    <hyperlink ref="E396" location="A124808528W" display="A124808528W" xr:uid="{00000000-0004-0000-0000-000081010000}"/>
    <hyperlink ref="E397" location="A124809584J" display="A124809584J" xr:uid="{00000000-0004-0000-0000-000082010000}"/>
    <hyperlink ref="E398" location="A124807472C" display="A124807472C" xr:uid="{00000000-0004-0000-0000-000083010000}"/>
    <hyperlink ref="E399" location="A124810640L" display="A124810640L" xr:uid="{00000000-0004-0000-0000-000084010000}"/>
    <hyperlink ref="E400" location="A124811696T" display="A124811696T" xr:uid="{00000000-0004-0000-0000-000085010000}"/>
    <hyperlink ref="E401" location="A124808529X" display="A124808529X" xr:uid="{00000000-0004-0000-0000-000086010000}"/>
    <hyperlink ref="E402" location="A124808576R" display="A124808576R" xr:uid="{00000000-0004-0000-0000-000087010000}"/>
    <hyperlink ref="E403" location="A124809632R" display="A124809632R" xr:uid="{00000000-0004-0000-0000-000088010000}"/>
    <hyperlink ref="E404" location="A124807520K" display="A124807520K" xr:uid="{00000000-0004-0000-0000-000089010000}"/>
    <hyperlink ref="E405" location="A124810688X" display="A124810688X" xr:uid="{00000000-0004-0000-0000-00008A010000}"/>
    <hyperlink ref="E406" location="A124811744X" display="A124811744X" xr:uid="{00000000-0004-0000-0000-00008B010000}"/>
    <hyperlink ref="E407" location="A124808577T" display="A124808577T" xr:uid="{00000000-0004-0000-0000-00008C010000}"/>
    <hyperlink ref="E408" location="A124808408C" display="A124808408C" xr:uid="{00000000-0004-0000-0000-00008D010000}"/>
    <hyperlink ref="E409" location="A124809464R" display="A124809464R" xr:uid="{00000000-0004-0000-0000-00008E010000}"/>
    <hyperlink ref="E410" location="A124807352K" display="A124807352K" xr:uid="{00000000-0004-0000-0000-00008F010000}"/>
    <hyperlink ref="E411" location="A124810520V" display="A124810520V" xr:uid="{00000000-0004-0000-0000-000090010000}"/>
    <hyperlink ref="E412" location="A124811576X" display="A124811576X" xr:uid="{00000000-0004-0000-0000-000091010000}"/>
    <hyperlink ref="E413" location="A124808409F" display="A124808409F" xr:uid="{00000000-0004-0000-0000-000092010000}"/>
    <hyperlink ref="E414" location="A124807760W" display="A124807760W" xr:uid="{00000000-0004-0000-0000-000093010000}"/>
    <hyperlink ref="E415" location="A124808816R" display="A124808816R" xr:uid="{00000000-0004-0000-0000-000094010000}"/>
    <hyperlink ref="E416" location="A124806704K" display="A124806704K" xr:uid="{00000000-0004-0000-0000-000095010000}"/>
    <hyperlink ref="E417" location="A124809872A" display="A124809872A" xr:uid="{00000000-0004-0000-0000-000096010000}"/>
    <hyperlink ref="E418" location="A124810928X" display="A124810928X" xr:uid="{00000000-0004-0000-0000-000097010000}"/>
    <hyperlink ref="E419" location="A124807761X" display="A124807761X" xr:uid="{00000000-0004-0000-0000-000098010000}"/>
    <hyperlink ref="E420" location="A124808584R" display="A124808584R" xr:uid="{00000000-0004-0000-0000-000099010000}"/>
    <hyperlink ref="E421" location="A124809640R" display="A124809640R" xr:uid="{00000000-0004-0000-0000-00009A010000}"/>
    <hyperlink ref="E422" location="A124807528C" display="A124807528C" xr:uid="{00000000-0004-0000-0000-00009B010000}"/>
    <hyperlink ref="E423" location="A124810696X" display="A124810696X" xr:uid="{00000000-0004-0000-0000-00009C010000}"/>
    <hyperlink ref="E424" location="A124811752X" display="A124811752X" xr:uid="{00000000-0004-0000-0000-00009D010000}"/>
    <hyperlink ref="E425" location="A124808585T" display="A124808585T" xr:uid="{00000000-0004-0000-0000-00009E010000}"/>
    <hyperlink ref="E426" location="A124807592W" display="A124807592W" xr:uid="{00000000-0004-0000-0000-00009F010000}"/>
    <hyperlink ref="E427" location="A124808648R" display="A124808648R" xr:uid="{00000000-0004-0000-0000-0000A0010000}"/>
    <hyperlink ref="E428" location="A124806536K" display="A124806536K" xr:uid="{00000000-0004-0000-0000-0000A1010000}"/>
    <hyperlink ref="E429" location="A124809704R" display="A124809704R" xr:uid="{00000000-0004-0000-0000-0000A2010000}"/>
    <hyperlink ref="E430" location="A124810760F" display="A124810760F" xr:uid="{00000000-0004-0000-0000-0000A3010000}"/>
    <hyperlink ref="E431" location="A124807593X" display="A124807593X" xr:uid="{00000000-0004-0000-0000-0000A4010000}"/>
    <hyperlink ref="E432" location="A124808048K" display="A124808048K" xr:uid="{00000000-0004-0000-0000-0000A5010000}"/>
    <hyperlink ref="E433" location="A124809104K" display="A124809104K" xr:uid="{00000000-0004-0000-0000-0000A6010000}"/>
    <hyperlink ref="E434" location="A124806992R" display="A124806992R" xr:uid="{00000000-0004-0000-0000-0000A7010000}"/>
    <hyperlink ref="E435" location="A124810160A" display="A124810160A" xr:uid="{00000000-0004-0000-0000-0000A8010000}"/>
    <hyperlink ref="E436" location="A124811216V" display="A124811216V" xr:uid="{00000000-0004-0000-0000-0000A9010000}"/>
    <hyperlink ref="E437" location="A124808049L" display="A124808049L" xr:uid="{00000000-0004-0000-0000-0000AA010000}"/>
    <hyperlink ref="E438" location="A124808336C" display="A124808336C" xr:uid="{00000000-0004-0000-0000-0000AB010000}"/>
    <hyperlink ref="E439" location="A124809392R" display="A124809392R" xr:uid="{00000000-0004-0000-0000-0000AC010000}"/>
    <hyperlink ref="E440" location="A124807280K" display="A124807280K" xr:uid="{00000000-0004-0000-0000-0000AD010000}"/>
    <hyperlink ref="E441" location="A124810448L" display="A124810448L" xr:uid="{00000000-0004-0000-0000-0000AE010000}"/>
    <hyperlink ref="E442" location="A124811504L" display="A124811504L" xr:uid="{00000000-0004-0000-0000-0000AF010000}"/>
    <hyperlink ref="E443" location="A124808337F" display="A124808337F" xr:uid="{00000000-0004-0000-0000-0000B0010000}"/>
    <hyperlink ref="E444" location="A124807984J" display="A124807984J" xr:uid="{00000000-0004-0000-0000-0000B1010000}"/>
    <hyperlink ref="E445" location="A124809040K" display="A124809040K" xr:uid="{00000000-0004-0000-0000-0000B2010000}"/>
    <hyperlink ref="E446" location="A124806928W" display="A124806928W" xr:uid="{00000000-0004-0000-0000-0000B3010000}"/>
    <hyperlink ref="E447" location="A124810096V" display="A124810096V" xr:uid="{00000000-0004-0000-0000-0000B4010000}"/>
    <hyperlink ref="E448" location="A124811152V" display="A124811152V" xr:uid="{00000000-0004-0000-0000-0000B5010000}"/>
    <hyperlink ref="E449" location="A124807985K" display="A124807985K" xr:uid="{00000000-0004-0000-0000-0000B6010000}"/>
    <hyperlink ref="E450" location="A124808432C" display="A124808432C" xr:uid="{00000000-0004-0000-0000-0000B7010000}"/>
    <hyperlink ref="E451" location="A124809488J" display="A124809488J" xr:uid="{00000000-0004-0000-0000-0000B8010000}"/>
    <hyperlink ref="E452" location="A124807376C" display="A124807376C" xr:uid="{00000000-0004-0000-0000-0000B9010000}"/>
    <hyperlink ref="E453" location="A124810544L" display="A124810544L" xr:uid="{00000000-0004-0000-0000-0000BA010000}"/>
    <hyperlink ref="E454" location="A124811600L" display="A124811600L" xr:uid="{00000000-0004-0000-0000-0000BB010000}"/>
    <hyperlink ref="E455" location="A124808433F" display="A124808433F" xr:uid="{00000000-0004-0000-0000-0000BC010000}"/>
    <hyperlink ref="E456" location="A124808232K" display="A124808232K" xr:uid="{00000000-0004-0000-0000-0000BD010000}"/>
    <hyperlink ref="E457" location="A124809288R" display="A124809288R" xr:uid="{00000000-0004-0000-0000-0000BE010000}"/>
    <hyperlink ref="E458" location="A124807176K" display="A124807176K" xr:uid="{00000000-0004-0000-0000-0000BF010000}"/>
    <hyperlink ref="E459" location="A124810344V" display="A124810344V" xr:uid="{00000000-0004-0000-0000-0000C0010000}"/>
    <hyperlink ref="E460" location="A124811400V" display="A124811400V" xr:uid="{00000000-0004-0000-0000-0000C1010000}"/>
    <hyperlink ref="E461" location="A124808233L" display="A124808233L" xr:uid="{00000000-0004-0000-0000-0000C2010000}"/>
    <hyperlink ref="E462" location="A124808144K" display="A124808144K" xr:uid="{00000000-0004-0000-0000-0000C3010000}"/>
    <hyperlink ref="E463" location="A124809200K" display="A124809200K" xr:uid="{00000000-0004-0000-0000-0000C4010000}"/>
    <hyperlink ref="E464" location="A124807088K" display="A124807088K" xr:uid="{00000000-0004-0000-0000-0000C5010000}"/>
    <hyperlink ref="E465" location="A124810256V" display="A124810256V" xr:uid="{00000000-0004-0000-0000-0000C6010000}"/>
    <hyperlink ref="E466" location="A124811312V" display="A124811312V" xr:uid="{00000000-0004-0000-0000-0000C7010000}"/>
    <hyperlink ref="E467" location="A124808145L" display="A124808145L" xr:uid="{00000000-0004-0000-0000-0000C8010000}"/>
    <hyperlink ref="E468" location="A124808440C" display="A124808440C" xr:uid="{00000000-0004-0000-0000-0000C9010000}"/>
    <hyperlink ref="E469" location="A124809496J" display="A124809496J" xr:uid="{00000000-0004-0000-0000-0000CA010000}"/>
    <hyperlink ref="E470" location="A124807384C" display="A124807384C" xr:uid="{00000000-0004-0000-0000-0000CB010000}"/>
    <hyperlink ref="E471" location="A124810552L" display="A124810552L" xr:uid="{00000000-0004-0000-0000-0000CC010000}"/>
    <hyperlink ref="E472" location="A124811608F" display="A124811608F" xr:uid="{00000000-0004-0000-0000-0000CD010000}"/>
    <hyperlink ref="E473" location="A124808441F" display="A124808441F" xr:uid="{00000000-0004-0000-0000-0000CE010000}"/>
    <hyperlink ref="E474" location="A124808592R" display="A124808592R" xr:uid="{00000000-0004-0000-0000-0000CF010000}"/>
    <hyperlink ref="E475" location="A124809648J" display="A124809648J" xr:uid="{00000000-0004-0000-0000-0000D0010000}"/>
    <hyperlink ref="E476" location="A124807536C" display="A124807536C" xr:uid="{00000000-0004-0000-0000-0000D1010000}"/>
    <hyperlink ref="E477" location="A124810704L" display="A124810704L" xr:uid="{00000000-0004-0000-0000-0000D2010000}"/>
    <hyperlink ref="E478" location="A124811760X" display="A124811760X" xr:uid="{00000000-0004-0000-0000-0000D3010000}"/>
    <hyperlink ref="E479" location="A124808593T" display="A124808593T" xr:uid="{00000000-0004-0000-0000-0000D4010000}"/>
    <hyperlink ref="E480" location="A124808496R" display="A124808496R" xr:uid="{00000000-0004-0000-0000-0000D5010000}"/>
    <hyperlink ref="E481" location="A124809552R" display="A124809552R" xr:uid="{00000000-0004-0000-0000-0000D6010000}"/>
    <hyperlink ref="E482" location="A124807440K" display="A124807440K" xr:uid="{00000000-0004-0000-0000-0000D7010000}"/>
    <hyperlink ref="E483" location="A124810608L" display="A124810608L" xr:uid="{00000000-0004-0000-0000-0000D8010000}"/>
    <hyperlink ref="E484" location="A124811664X" display="A124811664X" xr:uid="{00000000-0004-0000-0000-0000D9010000}"/>
    <hyperlink ref="E485" location="A124808497T" display="A124808497T" xr:uid="{00000000-0004-0000-0000-0000DA010000}"/>
    <hyperlink ref="E486" location="A124808536W" display="A124808536W" xr:uid="{00000000-0004-0000-0000-0000DB010000}"/>
    <hyperlink ref="E487" location="A124809592J" display="A124809592J" xr:uid="{00000000-0004-0000-0000-0000DC010000}"/>
    <hyperlink ref="E488" location="A124807480C" display="A124807480C" xr:uid="{00000000-0004-0000-0000-0000DD010000}"/>
    <hyperlink ref="E489" location="A124810648F" display="A124810648F" xr:uid="{00000000-0004-0000-0000-0000DE010000}"/>
    <hyperlink ref="E490" location="A124811704F" display="A124811704F" xr:uid="{00000000-0004-0000-0000-0000DF010000}"/>
    <hyperlink ref="E491" location="A124808537X" display="A124808537X" xr:uid="{00000000-0004-0000-0000-0000E0010000}"/>
    <hyperlink ref="E492" location="A124807816W" display="A124807816W" xr:uid="{00000000-0004-0000-0000-0000E1010000}"/>
    <hyperlink ref="E493" location="A124808872J" display="A124808872J" xr:uid="{00000000-0004-0000-0000-0000E2010000}"/>
    <hyperlink ref="E494" location="A124806760C" display="A124806760C" xr:uid="{00000000-0004-0000-0000-0000E3010000}"/>
    <hyperlink ref="E495" location="A124809928A" display="A124809928A" xr:uid="{00000000-0004-0000-0000-0000E4010000}"/>
    <hyperlink ref="E496" location="A124810984T" display="A124810984T" xr:uid="{00000000-0004-0000-0000-0000E5010000}"/>
    <hyperlink ref="E497" location="A124807817X" display="A124807817X" xr:uid="{00000000-0004-0000-0000-0000E6010000}"/>
    <hyperlink ref="E498" location="A124807600K" display="A124807600K" xr:uid="{00000000-0004-0000-0000-0000E7010000}"/>
    <hyperlink ref="E499" location="A124808656R" display="A124808656R" xr:uid="{00000000-0004-0000-0000-0000E8010000}"/>
    <hyperlink ref="E500" location="A124806544K" display="A124806544K" xr:uid="{00000000-0004-0000-0000-0000E9010000}"/>
    <hyperlink ref="E501" location="A124809712R" display="A124809712R" xr:uid="{00000000-0004-0000-0000-0000EA010000}"/>
    <hyperlink ref="E502" location="A124810768X" display="A124810768X" xr:uid="{00000000-0004-0000-0000-0000EB010000}"/>
    <hyperlink ref="E503" location="A124807601L" display="A124807601L" xr:uid="{00000000-0004-0000-0000-0000EC010000}"/>
    <hyperlink ref="E504" location="A124808544W" display="A124808544W" xr:uid="{00000000-0004-0000-0000-0000ED010000}"/>
    <hyperlink ref="E505" location="A124809600W" display="A124809600W" xr:uid="{00000000-0004-0000-0000-0000EE010000}"/>
    <hyperlink ref="E506" location="A124807488W" display="A124807488W" xr:uid="{00000000-0004-0000-0000-0000EF010000}"/>
    <hyperlink ref="E507" location="A124810656F" display="A124810656F" xr:uid="{00000000-0004-0000-0000-0000F0010000}"/>
    <hyperlink ref="E508" location="A124811712F" display="A124811712F" xr:uid="{00000000-0004-0000-0000-0000F1010000}"/>
    <hyperlink ref="E509" location="A124808545X" display="A124808545X" xr:uid="{00000000-0004-0000-0000-0000F2010000}"/>
    <hyperlink ref="E510" location="A124808600C" display="A124808600C" xr:uid="{00000000-0004-0000-0000-0000F3010000}"/>
    <hyperlink ref="E511" location="A124809656J" display="A124809656J" xr:uid="{00000000-0004-0000-0000-0000F4010000}"/>
    <hyperlink ref="E512" location="A124807544C" display="A124807544C" xr:uid="{00000000-0004-0000-0000-0000F5010000}"/>
    <hyperlink ref="E513" location="A124810712L" display="A124810712L" xr:uid="{00000000-0004-0000-0000-0000F6010000}"/>
    <hyperlink ref="E514" location="A124811768T" display="A124811768T" xr:uid="{00000000-0004-0000-0000-0000F7010000}"/>
    <hyperlink ref="E515" location="A124808601F" display="A124808601F" xr:uid="{00000000-0004-0000-0000-0000F8010000}"/>
    <hyperlink ref="E516" location="A124808272C" display="A124808272C" xr:uid="{00000000-0004-0000-0000-0000F9010000}"/>
    <hyperlink ref="E517" location="A124809328W" display="A124809328W" xr:uid="{00000000-0004-0000-0000-0000FA010000}"/>
    <hyperlink ref="E518" location="A124807216T" display="A124807216T" xr:uid="{00000000-0004-0000-0000-0000FB010000}"/>
    <hyperlink ref="E519" location="A124810384L" display="A124810384L" xr:uid="{00000000-0004-0000-0000-0000FC010000}"/>
    <hyperlink ref="E520" location="A124811440L" display="A124811440L" xr:uid="{00000000-0004-0000-0000-0000FD010000}"/>
    <hyperlink ref="E521" location="A124808273F" display="A124808273F" xr:uid="{00000000-0004-0000-0000-0000FE010000}"/>
    <hyperlink ref="E522" location="A124807648W" display="A124807648W" xr:uid="{00000000-0004-0000-0000-0000FF010000}"/>
    <hyperlink ref="E523" location="A124808704W" display="A124808704W" xr:uid="{00000000-0004-0000-0000-000000020000}"/>
    <hyperlink ref="E524" location="A124806592C" display="A124806592C" xr:uid="{00000000-0004-0000-0000-000001020000}"/>
    <hyperlink ref="E525" location="A124809760J" display="A124809760J" xr:uid="{00000000-0004-0000-0000-000002020000}"/>
    <hyperlink ref="E526" location="A124810816F" display="A124810816F" xr:uid="{00000000-0004-0000-0000-000003020000}"/>
    <hyperlink ref="E527" location="A124807649X" display="A124807649X" xr:uid="{00000000-0004-0000-0000-000004020000}"/>
    <hyperlink ref="E528" location="A124808088C" display="A124808088C" xr:uid="{00000000-0004-0000-0000-000005020000}"/>
    <hyperlink ref="E529" location="A124809144C" display="A124809144C" xr:uid="{00000000-0004-0000-0000-000006020000}"/>
    <hyperlink ref="E530" location="A124807032X" display="A124807032X" xr:uid="{00000000-0004-0000-0000-000007020000}"/>
    <hyperlink ref="E531" location="A124810200J" display="A124810200J" xr:uid="{00000000-0004-0000-0000-000008020000}"/>
    <hyperlink ref="E532" location="A124811256L" display="A124811256L" xr:uid="{00000000-0004-0000-0000-000009020000}"/>
    <hyperlink ref="E533" location="A124808089F" display="A124808089F" xr:uid="{00000000-0004-0000-0000-00000A020000}"/>
    <hyperlink ref="E534" location="A124808280C" display="A124808280C" xr:uid="{00000000-0004-0000-0000-00000B020000}"/>
    <hyperlink ref="E535" location="A124809336W" display="A124809336W" xr:uid="{00000000-0004-0000-0000-00000C020000}"/>
    <hyperlink ref="E536" location="A124807224T" display="A124807224T" xr:uid="{00000000-0004-0000-0000-00000D020000}"/>
    <hyperlink ref="E537" location="A124810392L" display="A124810392L" xr:uid="{00000000-0004-0000-0000-00000E020000}"/>
    <hyperlink ref="E538" location="A124811448F" display="A124811448F" xr:uid="{00000000-0004-0000-0000-00000F020000}"/>
    <hyperlink ref="E539" location="A124808281F" display="A124808281F" xr:uid="{00000000-0004-0000-0000-000010020000}"/>
    <hyperlink ref="E540" location="A124807768R" display="A124807768R" xr:uid="{00000000-0004-0000-0000-000011020000}"/>
    <hyperlink ref="E541" location="A124808824R" display="A124808824R" xr:uid="{00000000-0004-0000-0000-000012020000}"/>
    <hyperlink ref="E542" location="A124806712K" display="A124806712K" xr:uid="{00000000-0004-0000-0000-000013020000}"/>
    <hyperlink ref="E543" location="A124809880A" display="A124809880A" xr:uid="{00000000-0004-0000-0000-000014020000}"/>
    <hyperlink ref="E544" location="A124810936X" display="A124810936X" xr:uid="{00000000-0004-0000-0000-000015020000}"/>
    <hyperlink ref="E545" location="A124807769T" display="A124807769T" xr:uid="{00000000-0004-0000-0000-000016020000}"/>
    <hyperlink ref="E546" location="A124808240K" display="A124808240K" xr:uid="{00000000-0004-0000-0000-000017020000}"/>
    <hyperlink ref="E547" location="A124809296R" display="A124809296R" xr:uid="{00000000-0004-0000-0000-000018020000}"/>
    <hyperlink ref="E548" location="A124807184K" display="A124807184K" xr:uid="{00000000-0004-0000-0000-000019020000}"/>
    <hyperlink ref="E549" location="A124810352V" display="A124810352V" xr:uid="{00000000-0004-0000-0000-00001A020000}"/>
    <hyperlink ref="E550" location="A124811408L" display="A124811408L" xr:uid="{00000000-0004-0000-0000-00001B020000}"/>
    <hyperlink ref="E551" location="A124808241L" display="A124808241L" xr:uid="{00000000-0004-0000-0000-00001C020000}"/>
    <hyperlink ref="E552" location="A124807832W" display="A124807832W" xr:uid="{00000000-0004-0000-0000-00001D020000}"/>
    <hyperlink ref="E553" location="A124808888A" display="A124808888A" xr:uid="{00000000-0004-0000-0000-00001E020000}"/>
    <hyperlink ref="E554" location="A124806776W" display="A124806776W" xr:uid="{00000000-0004-0000-0000-00001F020000}"/>
    <hyperlink ref="E555" location="A124809944A" display="A124809944A" xr:uid="{00000000-0004-0000-0000-000020020000}"/>
    <hyperlink ref="E556" location="A124811000J" display="A124811000J" xr:uid="{00000000-0004-0000-0000-000021020000}"/>
    <hyperlink ref="E557" location="A124807833X" display="A124807833X" xr:uid="{00000000-0004-0000-0000-000022020000}"/>
    <hyperlink ref="E558" location="A124807880R" display="A124807880R" xr:uid="{00000000-0004-0000-0000-000023020000}"/>
    <hyperlink ref="E559" location="A124808936J" display="A124808936J" xr:uid="{00000000-0004-0000-0000-000024020000}"/>
    <hyperlink ref="E560" location="A124806824C" display="A124806824C" xr:uid="{00000000-0004-0000-0000-000025020000}"/>
    <hyperlink ref="E561" location="A124809992V" display="A124809992V" xr:uid="{00000000-0004-0000-0000-000026020000}"/>
    <hyperlink ref="E562" location="A124811048V" display="A124811048V" xr:uid="{00000000-0004-0000-0000-000027020000}"/>
    <hyperlink ref="E563" location="A124807881T" display="A124807881T" xr:uid="{00000000-0004-0000-0000-000028020000}"/>
    <hyperlink ref="E564" location="A124807696R" display="A124807696R" xr:uid="{00000000-0004-0000-0000-000029020000}"/>
    <hyperlink ref="E565" location="A124808752R" display="A124808752R" xr:uid="{00000000-0004-0000-0000-00002A020000}"/>
    <hyperlink ref="E566" location="A124806640K" display="A124806640K" xr:uid="{00000000-0004-0000-0000-00002B020000}"/>
    <hyperlink ref="E567" location="A124809808J" display="A124809808J" xr:uid="{00000000-0004-0000-0000-00002C020000}"/>
    <hyperlink ref="E568" location="A124810864X" display="A124810864X" xr:uid="{00000000-0004-0000-0000-00002D020000}"/>
    <hyperlink ref="E569" location="A124807697T" display="A124807697T" xr:uid="{00000000-0004-0000-0000-00002E020000}"/>
    <hyperlink ref="E570" location="A124807608C" display="A124807608C" xr:uid="{00000000-0004-0000-0000-00002F020000}"/>
    <hyperlink ref="E571" location="A124808664R" display="A124808664R" xr:uid="{00000000-0004-0000-0000-000030020000}"/>
    <hyperlink ref="E572" location="A124806552K" display="A124806552K" xr:uid="{00000000-0004-0000-0000-000031020000}"/>
    <hyperlink ref="E573" location="A124809720R" display="A124809720R" xr:uid="{00000000-0004-0000-0000-000032020000}"/>
    <hyperlink ref="E574" location="A124810776X" display="A124810776X" xr:uid="{00000000-0004-0000-0000-000033020000}"/>
    <hyperlink ref="E575" location="A124807609F" display="A124807609F" xr:uid="{00000000-0004-0000-0000-000034020000}"/>
    <hyperlink ref="E576" location="A124807656W" display="A124807656W" xr:uid="{00000000-0004-0000-0000-000035020000}"/>
    <hyperlink ref="E577" location="A124808712W" display="A124808712W" xr:uid="{00000000-0004-0000-0000-000036020000}"/>
    <hyperlink ref="E578" location="A124806600T" display="A124806600T" xr:uid="{00000000-0004-0000-0000-000037020000}"/>
    <hyperlink ref="E579" location="A124809768A" display="A124809768A" xr:uid="{00000000-0004-0000-0000-000038020000}"/>
    <hyperlink ref="E580" location="A124810824F" display="A124810824F" xr:uid="{00000000-0004-0000-0000-000039020000}"/>
    <hyperlink ref="E581" location="A124807657X" display="A124807657X" xr:uid="{00000000-0004-0000-0000-00003A020000}"/>
    <hyperlink ref="E582" location="A124807944R" display="A124807944R" xr:uid="{00000000-0004-0000-0000-00003B020000}"/>
    <hyperlink ref="E583" location="A124809000T" display="A124809000T" xr:uid="{00000000-0004-0000-0000-00003C020000}"/>
    <hyperlink ref="E584" location="A124806888R" display="A124806888R" xr:uid="{00000000-0004-0000-0000-00003D020000}"/>
    <hyperlink ref="E585" location="A124810056A" display="A124810056A" xr:uid="{00000000-0004-0000-0000-00003E020000}"/>
    <hyperlink ref="E586" location="A124811112A" display="A124811112A" xr:uid="{00000000-0004-0000-0000-00003F020000}"/>
    <hyperlink ref="E587" location="A124807945T" display="A124807945T" xr:uid="{00000000-0004-0000-0000-000040020000}"/>
    <hyperlink ref="E588" location="A124807736W" display="A124807736W" xr:uid="{00000000-0004-0000-0000-000041020000}"/>
    <hyperlink ref="E589" location="A124808792J" display="A124808792J" xr:uid="{00000000-0004-0000-0000-000042020000}"/>
    <hyperlink ref="E590" location="A124806680C" display="A124806680C" xr:uid="{00000000-0004-0000-0000-000043020000}"/>
    <hyperlink ref="E591" location="A124809848A" display="A124809848A" xr:uid="{00000000-0004-0000-0000-000044020000}"/>
    <hyperlink ref="E592" location="A124810904F" display="A124810904F" xr:uid="{00000000-0004-0000-0000-000045020000}"/>
    <hyperlink ref="E593" location="A124807737X" display="A124807737X" xr:uid="{00000000-0004-0000-0000-000046020000}"/>
    <hyperlink ref="E594" location="A124807664W" display="A124807664W" xr:uid="{00000000-0004-0000-0000-000047020000}"/>
    <hyperlink ref="E595" location="A124808720W" display="A124808720W" xr:uid="{00000000-0004-0000-0000-000048020000}"/>
    <hyperlink ref="E596" location="A124806608K" display="A124806608K" xr:uid="{00000000-0004-0000-0000-000049020000}"/>
    <hyperlink ref="E597" location="A124809776A" display="A124809776A" xr:uid="{00000000-0004-0000-0000-00004A020000}"/>
    <hyperlink ref="E598" location="A124810832F" display="A124810832F" xr:uid="{00000000-0004-0000-0000-00004B020000}"/>
    <hyperlink ref="E599" location="A124807665X" display="A124807665X" xr:uid="{00000000-0004-0000-0000-00004C020000}"/>
    <hyperlink ref="E600" location="A124808344C" display="A124808344C" xr:uid="{00000000-0004-0000-0000-00004D020000}"/>
    <hyperlink ref="E601" location="A124809400C" display="A124809400C" xr:uid="{00000000-0004-0000-0000-00004E020000}"/>
    <hyperlink ref="E602" location="A124807288C" display="A124807288C" xr:uid="{00000000-0004-0000-0000-00004F020000}"/>
    <hyperlink ref="E603" location="A124810456L" display="A124810456L" xr:uid="{00000000-0004-0000-0000-000050020000}"/>
    <hyperlink ref="E604" location="A124811512L" display="A124811512L" xr:uid="{00000000-0004-0000-0000-000051020000}"/>
    <hyperlink ref="E605" location="A124808345F" display="A124808345F" xr:uid="{00000000-0004-0000-0000-000052020000}"/>
    <hyperlink ref="E606" location="A124808000X" display="A124808000X" xr:uid="{00000000-0004-0000-0000-000053020000}"/>
    <hyperlink ref="E607" location="A124809056C" display="A124809056C" xr:uid="{00000000-0004-0000-0000-000054020000}"/>
    <hyperlink ref="E608" location="A124806944W" display="A124806944W" xr:uid="{00000000-0004-0000-0000-000055020000}"/>
    <hyperlink ref="E609" location="A124810112J" display="A124810112J" xr:uid="{00000000-0004-0000-0000-000056020000}"/>
    <hyperlink ref="E610" location="A124811168L" display="A124811168L" xr:uid="{00000000-0004-0000-0000-000057020000}"/>
    <hyperlink ref="E611" location="A124808001A" display="A124808001A" xr:uid="{00000000-0004-0000-0000-000058020000}"/>
    <hyperlink ref="E612" location="A124808552W" display="A124808552W" xr:uid="{00000000-0004-0000-0000-000059020000}"/>
    <hyperlink ref="E613" location="A124809608R" display="A124809608R" xr:uid="{00000000-0004-0000-0000-00005A020000}"/>
    <hyperlink ref="E614" location="A124807496W" display="A124807496W" xr:uid="{00000000-0004-0000-0000-00005B020000}"/>
    <hyperlink ref="E615" location="A124810664F" display="A124810664F" xr:uid="{00000000-0004-0000-0000-00005C020000}"/>
    <hyperlink ref="E616" location="A124811720F" display="A124811720F" xr:uid="{00000000-0004-0000-0000-00005D020000}"/>
    <hyperlink ref="E617" location="A124808553X" display="A124808553X" xr:uid="{00000000-0004-0000-0000-00005E020000}"/>
    <hyperlink ref="E618" location="A124808608W" display="A124808608W" xr:uid="{00000000-0004-0000-0000-00005F020000}"/>
    <hyperlink ref="E619" location="A124809664J" display="A124809664J" xr:uid="{00000000-0004-0000-0000-000060020000}"/>
    <hyperlink ref="E620" location="A124807552C" display="A124807552C" xr:uid="{00000000-0004-0000-0000-000061020000}"/>
    <hyperlink ref="E621" location="A124810720L" display="A124810720L" xr:uid="{00000000-0004-0000-0000-000062020000}"/>
    <hyperlink ref="E622" location="A124811776T" display="A124811776T" xr:uid="{00000000-0004-0000-0000-000063020000}"/>
    <hyperlink ref="E623" location="A124808609X" display="A124808609X" xr:uid="{00000000-0004-0000-0000-000064020000}"/>
    <hyperlink ref="E624" location="A124807992J" display="A124807992J" xr:uid="{00000000-0004-0000-0000-000065020000}"/>
    <hyperlink ref="E625" location="A124809048C" display="A124809048C" xr:uid="{00000000-0004-0000-0000-000066020000}"/>
    <hyperlink ref="E626" location="A124806936W" display="A124806936W" xr:uid="{00000000-0004-0000-0000-000067020000}"/>
    <hyperlink ref="E627" location="A124810104J" display="A124810104J" xr:uid="{00000000-0004-0000-0000-000068020000}"/>
    <hyperlink ref="E628" location="A124811160V" display="A124811160V" xr:uid="{00000000-0004-0000-0000-000069020000}"/>
    <hyperlink ref="E629" location="A124807993K" display="A124807993K" xr:uid="{00000000-0004-0000-0000-00006A020000}"/>
    <hyperlink ref="E630" location="A124807776R" display="A124807776R" xr:uid="{00000000-0004-0000-0000-00006B020000}"/>
    <hyperlink ref="E631" location="A124808832R" display="A124808832R" xr:uid="{00000000-0004-0000-0000-00006C020000}"/>
    <hyperlink ref="E632" location="A124806720K" display="A124806720K" xr:uid="{00000000-0004-0000-0000-00006D020000}"/>
    <hyperlink ref="E633" location="A124809888V" display="A124809888V" xr:uid="{00000000-0004-0000-0000-00006E020000}"/>
    <hyperlink ref="E634" location="A124810944X" display="A124810944X" xr:uid="{00000000-0004-0000-0000-00006F020000}"/>
    <hyperlink ref="E635" location="A124807777T" display="A124807777T" xr:uid="{00000000-0004-0000-0000-000070020000}"/>
    <hyperlink ref="E636" location="A124807952R" display="A124807952R" xr:uid="{00000000-0004-0000-0000-000071020000}"/>
    <hyperlink ref="E637" location="A124809008K" display="A124809008K" xr:uid="{00000000-0004-0000-0000-000072020000}"/>
    <hyperlink ref="E638" location="A124806896R" display="A124806896R" xr:uid="{00000000-0004-0000-0000-000073020000}"/>
    <hyperlink ref="E639" location="A124810064A" display="A124810064A" xr:uid="{00000000-0004-0000-0000-000074020000}"/>
    <hyperlink ref="E640" location="A124811120A" display="A124811120A" xr:uid="{00000000-0004-0000-0000-000075020000}"/>
    <hyperlink ref="E641" location="A124807953T" display="A124807953T" xr:uid="{00000000-0004-0000-0000-000076020000}"/>
    <hyperlink ref="E642" location="A124807840W" display="A124807840W" xr:uid="{00000000-0004-0000-0000-000077020000}"/>
    <hyperlink ref="E643" location="A124808896A" display="A124808896A" xr:uid="{00000000-0004-0000-0000-000078020000}"/>
    <hyperlink ref="E644" location="A124806784W" display="A124806784W" xr:uid="{00000000-0004-0000-0000-000079020000}"/>
    <hyperlink ref="E645" location="A124809952A" display="A124809952A" xr:uid="{00000000-0004-0000-0000-00007A020000}"/>
    <hyperlink ref="E646" location="A124811008A" display="A124811008A" xr:uid="{00000000-0004-0000-0000-00007B020000}"/>
    <hyperlink ref="E647" location="A124807841X" display="A124807841X" xr:uid="{00000000-0004-0000-0000-00007C020000}"/>
    <hyperlink ref="E648" location="A124808560W" display="A124808560W" xr:uid="{00000000-0004-0000-0000-00007D020000}"/>
    <hyperlink ref="E649" location="A124809616R" display="A124809616R" xr:uid="{00000000-0004-0000-0000-00007E020000}"/>
    <hyperlink ref="E650" location="A124807504K" display="A124807504K" xr:uid="{00000000-0004-0000-0000-00007F020000}"/>
    <hyperlink ref="E651" location="A124810672F" display="A124810672F" xr:uid="{00000000-0004-0000-0000-000080020000}"/>
    <hyperlink ref="E652" location="A124811728X" display="A124811728X" xr:uid="{00000000-0004-0000-0000-000081020000}"/>
    <hyperlink ref="E653" location="A124808561X" display="A124808561X" xr:uid="{00000000-0004-0000-0000-000082020000}"/>
    <hyperlink ref="E654" location="A124808352C" display="A124808352C" xr:uid="{00000000-0004-0000-0000-000083020000}"/>
    <hyperlink ref="E655" location="A124809408W" display="A124809408W" xr:uid="{00000000-0004-0000-0000-000084020000}"/>
    <hyperlink ref="E656" location="A124807296C" display="A124807296C" xr:uid="{00000000-0004-0000-0000-000085020000}"/>
    <hyperlink ref="E657" location="A124810464L" display="A124810464L" xr:uid="{00000000-0004-0000-0000-000086020000}"/>
    <hyperlink ref="E658" location="A124811520L" display="A124811520L" xr:uid="{00000000-0004-0000-0000-000087020000}"/>
    <hyperlink ref="E659" location="A124808353F" display="A124808353F" xr:uid="{00000000-0004-0000-0000-000088020000}"/>
    <hyperlink ref="E660" location="A124808008T" display="A124808008T" xr:uid="{00000000-0004-0000-0000-000089020000}"/>
    <hyperlink ref="E661" location="A124809064C" display="A124809064C" xr:uid="{00000000-0004-0000-0000-00008A020000}"/>
    <hyperlink ref="E662" location="A124806952W" display="A124806952W" xr:uid="{00000000-0004-0000-0000-00008B020000}"/>
    <hyperlink ref="E663" location="A124810120J" display="A124810120J" xr:uid="{00000000-0004-0000-0000-00008C020000}"/>
    <hyperlink ref="E664" location="A124811176L" display="A124811176L" xr:uid="{00000000-0004-0000-0000-00008D020000}"/>
    <hyperlink ref="E665" location="A124808009V" display="A124808009V" xr:uid="{00000000-0004-0000-0000-00008E020000}"/>
    <hyperlink ref="E666" location="A124808200T" display="A124808200T" xr:uid="{00000000-0004-0000-0000-00008F020000}"/>
    <hyperlink ref="E667" location="A124809256W" display="A124809256W" xr:uid="{00000000-0004-0000-0000-000090020000}"/>
    <hyperlink ref="E668" location="A124807144T" display="A124807144T" xr:uid="{00000000-0004-0000-0000-000091020000}"/>
    <hyperlink ref="E669" location="A124810312A" display="A124810312A" xr:uid="{00000000-0004-0000-0000-000092020000}"/>
    <hyperlink ref="E670" location="A124811368F" display="A124811368F" xr:uid="{00000000-0004-0000-0000-000093020000}"/>
    <hyperlink ref="E671" location="A124808201V" display="A124808201V" xr:uid="{00000000-0004-0000-0000-000094020000}"/>
    <hyperlink ref="E672" location="A124808248C" display="A124808248C" xr:uid="{00000000-0004-0000-0000-000095020000}"/>
    <hyperlink ref="E673" location="A124809304C" display="A124809304C" xr:uid="{00000000-0004-0000-0000-000096020000}"/>
    <hyperlink ref="E674" location="A124807192K" display="A124807192K" xr:uid="{00000000-0004-0000-0000-000097020000}"/>
    <hyperlink ref="E675" location="A124810360V" display="A124810360V" xr:uid="{00000000-0004-0000-0000-000098020000}"/>
    <hyperlink ref="E676" location="A124811416L" display="A124811416L" xr:uid="{00000000-0004-0000-0000-000099020000}"/>
    <hyperlink ref="E677" location="A124808249F" display="A124808249F" xr:uid="{00000000-0004-0000-0000-00009A020000}"/>
    <hyperlink ref="E678" location="A124808152K" display="A124808152K" xr:uid="{00000000-0004-0000-0000-00009B020000}"/>
    <hyperlink ref="E679" location="A124809208C" display="A124809208C" xr:uid="{00000000-0004-0000-0000-00009C020000}"/>
    <hyperlink ref="E680" location="A124807096K" display="A124807096K" xr:uid="{00000000-0004-0000-0000-00009D020000}"/>
    <hyperlink ref="E681" location="A124810264V" display="A124810264V" xr:uid="{00000000-0004-0000-0000-00009E020000}"/>
    <hyperlink ref="E682" location="A124811320V" display="A124811320V" xr:uid="{00000000-0004-0000-0000-00009F020000}"/>
    <hyperlink ref="E683" location="A124808153L" display="A124808153L" xr:uid="{00000000-0004-0000-0000-0000A0020000}"/>
    <hyperlink ref="E684" location="A124808312K" display="A124808312K" xr:uid="{00000000-0004-0000-0000-0000A1020000}"/>
    <hyperlink ref="E685" location="A124809368R" display="A124809368R" xr:uid="{00000000-0004-0000-0000-0000A2020000}"/>
    <hyperlink ref="E686" location="A124807256K" display="A124807256K" xr:uid="{00000000-0004-0000-0000-0000A3020000}"/>
    <hyperlink ref="E687" location="A124810424V" display="A124810424V" xr:uid="{00000000-0004-0000-0000-0000A4020000}"/>
    <hyperlink ref="E688" location="A124811480F" display="A124811480F" xr:uid="{00000000-0004-0000-0000-0000A5020000}"/>
    <hyperlink ref="E689" location="A124808313L" display="A124808313L" xr:uid="{00000000-0004-0000-0000-0000A6020000}"/>
    <hyperlink ref="E690" location="A124807704C" display="A124807704C" xr:uid="{00000000-0004-0000-0000-0000A7020000}"/>
    <hyperlink ref="E691" location="A124808760R" display="A124808760R" xr:uid="{00000000-0004-0000-0000-0000A8020000}"/>
    <hyperlink ref="E692" location="A124806648C" display="A124806648C" xr:uid="{00000000-0004-0000-0000-0000A9020000}"/>
    <hyperlink ref="E693" location="A124809816J" display="A124809816J" xr:uid="{00000000-0004-0000-0000-0000AA020000}"/>
    <hyperlink ref="E694" location="A124810872X" display="A124810872X" xr:uid="{00000000-0004-0000-0000-0000AB020000}"/>
    <hyperlink ref="E695" location="A124807705F" display="A124807705F" xr:uid="{00000000-0004-0000-0000-0000AC020000}"/>
    <hyperlink ref="E696" location="A124808016T" display="A124808016T" xr:uid="{00000000-0004-0000-0000-0000AD020000}"/>
    <hyperlink ref="E697" location="A124809072C" display="A124809072C" xr:uid="{00000000-0004-0000-0000-0000AE020000}"/>
    <hyperlink ref="E698" location="A124806960W" display="A124806960W" xr:uid="{00000000-0004-0000-0000-0000AF020000}"/>
    <hyperlink ref="E699" location="A124810128A" display="A124810128A" xr:uid="{00000000-0004-0000-0000-0000B0020000}"/>
    <hyperlink ref="E700" location="A124811184L" display="A124811184L" xr:uid="{00000000-0004-0000-0000-0000B1020000}"/>
    <hyperlink ref="E701" location="A124808017V" display="A124808017V" xr:uid="{00000000-0004-0000-0000-0000B2020000}"/>
    <hyperlink ref="E702" location="A124807672W" display="A124807672W" xr:uid="{00000000-0004-0000-0000-0000B3020000}"/>
    <hyperlink ref="E703" location="A124808728R" display="A124808728R" xr:uid="{00000000-0004-0000-0000-0000B4020000}"/>
    <hyperlink ref="E704" location="A124806616K" display="A124806616K" xr:uid="{00000000-0004-0000-0000-0000B5020000}"/>
    <hyperlink ref="E705" location="A124809784A" display="A124809784A" xr:uid="{00000000-0004-0000-0000-0000B6020000}"/>
    <hyperlink ref="E706" location="A124810840F" display="A124810840F" xr:uid="{00000000-0004-0000-0000-0000B7020000}"/>
    <hyperlink ref="E707" location="A124807673X" display="A124807673X" xr:uid="{00000000-0004-0000-0000-0000B8020000}"/>
    <hyperlink ref="E708" location="A124808616W" display="A124808616W" xr:uid="{00000000-0004-0000-0000-0000B9020000}"/>
    <hyperlink ref="E709" location="A124809672J" display="A124809672J" xr:uid="{00000000-0004-0000-0000-0000BA020000}"/>
    <hyperlink ref="E710" location="A124807560C" display="A124807560C" xr:uid="{00000000-0004-0000-0000-0000BB020000}"/>
    <hyperlink ref="E711" location="A124810728F" display="A124810728F" xr:uid="{00000000-0004-0000-0000-0000BC020000}"/>
    <hyperlink ref="E712" location="A124811784T" display="A124811784T" xr:uid="{00000000-0004-0000-0000-0000BD020000}"/>
    <hyperlink ref="E713" location="A124808617X" display="A124808617X" xr:uid="{00000000-0004-0000-0000-0000BE020000}"/>
    <hyperlink ref="E714" location="A124807848R" display="A124807848R" xr:uid="{00000000-0004-0000-0000-0000BF020000}"/>
    <hyperlink ref="E715" location="A124808904R" display="A124808904R" xr:uid="{00000000-0004-0000-0000-0000C0020000}"/>
    <hyperlink ref="E716" location="A124806792W" display="A124806792W" xr:uid="{00000000-0004-0000-0000-0000C1020000}"/>
    <hyperlink ref="E717" location="A124809960A" display="A124809960A" xr:uid="{00000000-0004-0000-0000-0000C2020000}"/>
    <hyperlink ref="E718" location="A124811016A" display="A124811016A" xr:uid="{00000000-0004-0000-0000-0000C3020000}"/>
    <hyperlink ref="E719" location="A124807849T" display="A124807849T" xr:uid="{00000000-0004-0000-0000-0000C4020000}"/>
    <hyperlink ref="E720" location="A124807888J" display="A124807888J" xr:uid="{00000000-0004-0000-0000-0000C5020000}"/>
    <hyperlink ref="E721" location="A124808944J" display="A124808944J" xr:uid="{00000000-0004-0000-0000-0000C6020000}"/>
    <hyperlink ref="E722" location="A124806832C" display="A124806832C" xr:uid="{00000000-0004-0000-0000-0000C7020000}"/>
    <hyperlink ref="E723" location="A124810000R" display="A124810000R" xr:uid="{00000000-0004-0000-0000-0000C8020000}"/>
    <hyperlink ref="E724" location="A124811056V" display="A124811056V" xr:uid="{00000000-0004-0000-0000-0000C9020000}"/>
    <hyperlink ref="E725" location="A124807889K" display="A124807889K" xr:uid="{00000000-0004-0000-0000-0000CA020000}"/>
    <hyperlink ref="E726" location="A124807712C" display="A124807712C" xr:uid="{00000000-0004-0000-0000-0000CB020000}"/>
    <hyperlink ref="E727" location="A124808768J" display="A124808768J" xr:uid="{00000000-0004-0000-0000-0000CC020000}"/>
    <hyperlink ref="E728" location="A124806656C" display="A124806656C" xr:uid="{00000000-0004-0000-0000-0000CD020000}"/>
    <hyperlink ref="E729" location="A124809824J" display="A124809824J" xr:uid="{00000000-0004-0000-0000-0000CE020000}"/>
    <hyperlink ref="E730" location="A124810880X" display="A124810880X" xr:uid="{00000000-0004-0000-0000-0000CF020000}"/>
    <hyperlink ref="E731" location="A124807713F" display="A124807713F" xr:uid="{00000000-0004-0000-0000-0000D0020000}"/>
    <hyperlink ref="E732" location="A124808288W" display="A124808288W" xr:uid="{00000000-0004-0000-0000-0000D1020000}"/>
    <hyperlink ref="E733" location="A124809344W" display="A124809344W" xr:uid="{00000000-0004-0000-0000-0000D2020000}"/>
    <hyperlink ref="E734" location="A124807232T" display="A124807232T" xr:uid="{00000000-0004-0000-0000-0000D3020000}"/>
    <hyperlink ref="E735" location="A124810400A" display="A124810400A" xr:uid="{00000000-0004-0000-0000-0000D4020000}"/>
    <hyperlink ref="E736" location="A124811456F" display="A124811456F" xr:uid="{00000000-0004-0000-0000-0000D5020000}"/>
    <hyperlink ref="E737" location="A124808289X" display="A124808289X" xr:uid="{00000000-0004-0000-0000-0000D6020000}"/>
    <hyperlink ref="E738" location="A124808208K" display="A124808208K" xr:uid="{00000000-0004-0000-0000-0000D7020000}"/>
    <hyperlink ref="E739" location="A124809264W" display="A124809264W" xr:uid="{00000000-0004-0000-0000-0000D8020000}"/>
    <hyperlink ref="E740" location="A124807152T" display="A124807152T" xr:uid="{00000000-0004-0000-0000-0000D9020000}"/>
    <hyperlink ref="E741" location="A124810320A" display="A124810320A" xr:uid="{00000000-0004-0000-0000-0000DA020000}"/>
    <hyperlink ref="E742" location="A124811376F" display="A124811376F" xr:uid="{00000000-0004-0000-0000-0000DB020000}"/>
    <hyperlink ref="E743" location="A124808209L" display="A124808209L" xr:uid="{00000000-0004-0000-0000-0000DC020000}"/>
    <hyperlink ref="E744" location="A124808624W" display="A124808624W" xr:uid="{00000000-0004-0000-0000-0000DD020000}"/>
    <hyperlink ref="E745" location="A124809680J" display="A124809680J" xr:uid="{00000000-0004-0000-0000-0000DE020000}"/>
    <hyperlink ref="E746" location="A124807568W" display="A124807568W" xr:uid="{00000000-0004-0000-0000-0000DF020000}"/>
    <hyperlink ref="E747" location="A124810736F" display="A124810736F" xr:uid="{00000000-0004-0000-0000-0000E0020000}"/>
    <hyperlink ref="E748" location="A124811792T" display="A124811792T" xr:uid="{00000000-0004-0000-0000-0000E1020000}"/>
    <hyperlink ref="E749" location="A124808625X" display="A124808625X" xr:uid="{00000000-0004-0000-0000-0000E2020000}"/>
    <hyperlink ref="E750" location="A124808160K" display="A124808160K" xr:uid="{00000000-0004-0000-0000-0000E3020000}"/>
    <hyperlink ref="E751" location="A124809216C" display="A124809216C" xr:uid="{00000000-0004-0000-0000-0000E4020000}"/>
    <hyperlink ref="E752" location="A124807104X" display="A124807104X" xr:uid="{00000000-0004-0000-0000-0000E5020000}"/>
    <hyperlink ref="E753" location="A124810272V" display="A124810272V" xr:uid="{00000000-0004-0000-0000-0000E6020000}"/>
    <hyperlink ref="E754" location="A124811328L" display="A124811328L" xr:uid="{00000000-0004-0000-0000-0000E7020000}"/>
    <hyperlink ref="E755" location="A124808161L" display="A124808161L" xr:uid="{00000000-0004-0000-0000-0000E8020000}"/>
    <hyperlink ref="E756" location="A124807680W" display="A124807680W" xr:uid="{00000000-0004-0000-0000-0000E9020000}"/>
    <hyperlink ref="E757" location="A124808736R" display="A124808736R" xr:uid="{00000000-0004-0000-0000-0000EA020000}"/>
    <hyperlink ref="E758" location="A124806624K" display="A124806624K" xr:uid="{00000000-0004-0000-0000-0000EB020000}"/>
    <hyperlink ref="E759" location="A124809792A" display="A124809792A" xr:uid="{00000000-0004-0000-0000-0000EC020000}"/>
    <hyperlink ref="E760" location="A124810848X" display="A124810848X" xr:uid="{00000000-0004-0000-0000-0000ED020000}"/>
    <hyperlink ref="E761" location="A124807681X" display="A124807681X" xr:uid="{00000000-0004-0000-0000-0000EE020000}"/>
    <hyperlink ref="E762" location="A124807824W" display="A124807824W" xr:uid="{00000000-0004-0000-0000-0000EF020000}"/>
    <hyperlink ref="E763" location="A124808880J" display="A124808880J" xr:uid="{00000000-0004-0000-0000-0000F0020000}"/>
    <hyperlink ref="E764" location="A124806768W" display="A124806768W" xr:uid="{00000000-0004-0000-0000-0000F1020000}"/>
    <hyperlink ref="E765" location="A124809936A" display="A124809936A" xr:uid="{00000000-0004-0000-0000-0000F2020000}"/>
    <hyperlink ref="E766" location="A124810992T" display="A124810992T" xr:uid="{00000000-0004-0000-0000-0000F3020000}"/>
    <hyperlink ref="E767" location="A124807825X" display="A124807825X" xr:uid="{00000000-0004-0000-0000-0000F4020000}"/>
    <hyperlink ref="E768" location="A124808168C" display="A124808168C" xr:uid="{00000000-0004-0000-0000-0000F5020000}"/>
    <hyperlink ref="E769" location="A124809224C" display="A124809224C" xr:uid="{00000000-0004-0000-0000-0000F6020000}"/>
    <hyperlink ref="E770" location="A124807112X" display="A124807112X" xr:uid="{00000000-0004-0000-0000-0000F7020000}"/>
    <hyperlink ref="E771" location="A124810280V" display="A124810280V" xr:uid="{00000000-0004-0000-0000-0000F8020000}"/>
    <hyperlink ref="E772" location="A124811336L" display="A124811336L" xr:uid="{00000000-0004-0000-0000-0000F9020000}"/>
    <hyperlink ref="E773" location="A124808169F" display="A124808169F" xr:uid="{00000000-0004-0000-0000-0000FA020000}"/>
    <hyperlink ref="E774" location="A124807896J" display="A124807896J" xr:uid="{00000000-0004-0000-0000-0000FB020000}"/>
    <hyperlink ref="E775" location="A124808952J" display="A124808952J" xr:uid="{00000000-0004-0000-0000-0000FC020000}"/>
    <hyperlink ref="E776" location="A124806840C" display="A124806840C" xr:uid="{00000000-0004-0000-0000-0000FD020000}"/>
    <hyperlink ref="E777" location="A124810008J" display="A124810008J" xr:uid="{00000000-0004-0000-0000-0000FE020000}"/>
    <hyperlink ref="E778" location="A124811064V" display="A124811064V" xr:uid="{00000000-0004-0000-0000-0000FF020000}"/>
    <hyperlink ref="E779" location="A124807897K" display="A124807897K" xr:uid="{00000000-0004-0000-0000-000000030000}"/>
    <hyperlink ref="E780" location="A124808360C" display="A124808360C" xr:uid="{00000000-0004-0000-0000-000001030000}"/>
    <hyperlink ref="E781" location="A124809416W" display="A124809416W" xr:uid="{00000000-0004-0000-0000-000002030000}"/>
    <hyperlink ref="E782" location="A124807304T" display="A124807304T" xr:uid="{00000000-0004-0000-0000-000003030000}"/>
    <hyperlink ref="E783" location="A124810472L" display="A124810472L" xr:uid="{00000000-0004-0000-0000-000004030000}"/>
    <hyperlink ref="E784" location="A124811528F" display="A124811528F" xr:uid="{00000000-0004-0000-0000-000005030000}"/>
    <hyperlink ref="E785" location="A124808361F" display="A124808361F" xr:uid="{00000000-0004-0000-0000-000006030000}"/>
    <hyperlink ref="E786" location="A124808504C" display="A124808504C" xr:uid="{00000000-0004-0000-0000-000007030000}"/>
    <hyperlink ref="E787" location="A124809560R" display="A124809560R" xr:uid="{00000000-0004-0000-0000-000008030000}"/>
    <hyperlink ref="E788" location="A124807448C" display="A124807448C" xr:uid="{00000000-0004-0000-0000-000009030000}"/>
    <hyperlink ref="E789" location="A124810616L" display="A124810616L" xr:uid="{00000000-0004-0000-0000-00000A030000}"/>
    <hyperlink ref="E790" location="A124811672X" display="A124811672X" xr:uid="{00000000-0004-0000-0000-00000B030000}"/>
    <hyperlink ref="E791" location="A124808505F" display="A124808505F" xr:uid="{00000000-0004-0000-0000-00000C030000}"/>
    <hyperlink ref="E792" location="A124808216K" display="A124808216K" xr:uid="{00000000-0004-0000-0000-00000D030000}"/>
    <hyperlink ref="E793" location="A124809272W" display="A124809272W" xr:uid="{00000000-0004-0000-0000-00000E030000}"/>
    <hyperlink ref="E794" location="A124807160T" display="A124807160T" xr:uid="{00000000-0004-0000-0000-00000F030000}"/>
    <hyperlink ref="E795" location="A124810328V" display="A124810328V" xr:uid="{00000000-0004-0000-0000-000010030000}"/>
    <hyperlink ref="E796" location="A124811384F" display="A124811384F" xr:uid="{00000000-0004-0000-0000-000011030000}"/>
    <hyperlink ref="E797" location="A124808217L" display="A124808217L" xr:uid="{00000000-0004-0000-0000-000012030000}"/>
    <hyperlink ref="E798" location="A124807960R" display="A124807960R" xr:uid="{00000000-0004-0000-0000-000013030000}"/>
    <hyperlink ref="E799" location="A124809016K" display="A124809016K" xr:uid="{00000000-0004-0000-0000-000014030000}"/>
    <hyperlink ref="E800" location="A124806904C" display="A124806904C" xr:uid="{00000000-0004-0000-0000-000015030000}"/>
    <hyperlink ref="E801" location="A124810072A" display="A124810072A" xr:uid="{00000000-0004-0000-0000-000016030000}"/>
    <hyperlink ref="E802" location="A124811128V" display="A124811128V" xr:uid="{00000000-0004-0000-0000-000017030000}"/>
    <hyperlink ref="E803" location="A124807961T" display="A124807961T" xr:uid="{00000000-0004-0000-0000-00001803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  <c r="DL1" s="3" t="s">
        <v>114</v>
      </c>
      <c r="DM1" s="3" t="s">
        <v>115</v>
      </c>
      <c r="DN1" s="3" t="s">
        <v>116</v>
      </c>
      <c r="DO1" s="3" t="s">
        <v>117</v>
      </c>
      <c r="DP1" s="3" t="s">
        <v>118</v>
      </c>
      <c r="DQ1" s="3" t="s">
        <v>119</v>
      </c>
      <c r="DR1" s="3" t="s">
        <v>120</v>
      </c>
      <c r="DS1" s="3" t="s">
        <v>121</v>
      </c>
      <c r="DT1" s="3" t="s">
        <v>122</v>
      </c>
      <c r="DU1" s="3" t="s">
        <v>123</v>
      </c>
      <c r="DV1" s="3" t="s">
        <v>124</v>
      </c>
      <c r="DW1" s="3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3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138</v>
      </c>
      <c r="EK1" s="3" t="s">
        <v>139</v>
      </c>
      <c r="EL1" s="3" t="s">
        <v>140</v>
      </c>
      <c r="EM1" s="3" t="s">
        <v>141</v>
      </c>
      <c r="EN1" s="3" t="s">
        <v>142</v>
      </c>
      <c r="EO1" s="3" t="s">
        <v>143</v>
      </c>
      <c r="EP1" s="3" t="s">
        <v>144</v>
      </c>
      <c r="EQ1" s="3" t="s">
        <v>145</v>
      </c>
      <c r="ER1" s="3" t="s">
        <v>146</v>
      </c>
      <c r="ES1" s="3" t="s">
        <v>147</v>
      </c>
      <c r="ET1" s="3" t="s">
        <v>148</v>
      </c>
      <c r="EU1" s="3" t="s">
        <v>149</v>
      </c>
      <c r="EV1" s="3" t="s">
        <v>150</v>
      </c>
      <c r="EW1" s="3" t="s">
        <v>151</v>
      </c>
      <c r="EX1" s="3" t="s">
        <v>152</v>
      </c>
      <c r="EY1" s="3" t="s">
        <v>153</v>
      </c>
      <c r="EZ1" s="3" t="s">
        <v>154</v>
      </c>
      <c r="FA1" s="3" t="s">
        <v>155</v>
      </c>
      <c r="FB1" s="3" t="s">
        <v>156</v>
      </c>
      <c r="FC1" s="3" t="s">
        <v>157</v>
      </c>
      <c r="FD1" s="3" t="s">
        <v>158</v>
      </c>
      <c r="FE1" s="3" t="s">
        <v>159</v>
      </c>
      <c r="FF1" s="3" t="s">
        <v>160</v>
      </c>
      <c r="FG1" s="3" t="s">
        <v>161</v>
      </c>
      <c r="FH1" s="3" t="s">
        <v>162</v>
      </c>
      <c r="FI1" s="3" t="s">
        <v>163</v>
      </c>
      <c r="FJ1" s="3" t="s">
        <v>164</v>
      </c>
      <c r="FK1" s="3" t="s">
        <v>165</v>
      </c>
      <c r="FL1" s="3" t="s">
        <v>166</v>
      </c>
      <c r="FM1" s="3" t="s">
        <v>167</v>
      </c>
      <c r="FN1" s="3" t="s">
        <v>168</v>
      </c>
      <c r="FO1" s="3" t="s">
        <v>169</v>
      </c>
      <c r="FP1" s="3" t="s">
        <v>170</v>
      </c>
      <c r="FQ1" s="3" t="s">
        <v>171</v>
      </c>
      <c r="FR1" s="3" t="s">
        <v>172</v>
      </c>
      <c r="FS1" s="3" t="s">
        <v>173</v>
      </c>
      <c r="FT1" s="3" t="s">
        <v>174</v>
      </c>
      <c r="FU1" s="3" t="s">
        <v>175</v>
      </c>
      <c r="FV1" s="3" t="s">
        <v>176</v>
      </c>
      <c r="FW1" s="3" t="s">
        <v>177</v>
      </c>
      <c r="FX1" s="3" t="s">
        <v>178</v>
      </c>
      <c r="FY1" s="3" t="s">
        <v>179</v>
      </c>
      <c r="FZ1" s="3" t="s">
        <v>180</v>
      </c>
      <c r="GA1" s="3" t="s">
        <v>181</v>
      </c>
      <c r="GB1" s="3" t="s">
        <v>182</v>
      </c>
      <c r="GC1" s="3" t="s">
        <v>183</v>
      </c>
      <c r="GD1" s="3" t="s">
        <v>184</v>
      </c>
      <c r="GE1" s="3" t="s">
        <v>185</v>
      </c>
      <c r="GF1" s="3" t="s">
        <v>186</v>
      </c>
      <c r="GG1" s="3" t="s">
        <v>187</v>
      </c>
      <c r="GH1" s="3" t="s">
        <v>188</v>
      </c>
      <c r="GI1" s="3" t="s">
        <v>189</v>
      </c>
      <c r="GJ1" s="3" t="s">
        <v>190</v>
      </c>
      <c r="GK1" s="3" t="s">
        <v>191</v>
      </c>
      <c r="GL1" s="3" t="s">
        <v>192</v>
      </c>
      <c r="GM1" s="3" t="s">
        <v>193</v>
      </c>
      <c r="GN1" s="3" t="s">
        <v>194</v>
      </c>
      <c r="GO1" s="3" t="s">
        <v>195</v>
      </c>
      <c r="GP1" s="3" t="s">
        <v>196</v>
      </c>
      <c r="GQ1" s="3" t="s">
        <v>197</v>
      </c>
      <c r="GR1" s="3" t="s">
        <v>198</v>
      </c>
      <c r="GS1" s="3" t="s">
        <v>199</v>
      </c>
      <c r="GT1" s="3" t="s">
        <v>200</v>
      </c>
      <c r="GU1" s="3" t="s">
        <v>201</v>
      </c>
      <c r="GV1" s="3" t="s">
        <v>202</v>
      </c>
      <c r="GW1" s="3" t="s">
        <v>203</v>
      </c>
      <c r="GX1" s="3" t="s">
        <v>204</v>
      </c>
      <c r="GY1" s="3" t="s">
        <v>205</v>
      </c>
      <c r="GZ1" s="3" t="s">
        <v>206</v>
      </c>
      <c r="HA1" s="3" t="s">
        <v>207</v>
      </c>
      <c r="HB1" s="3" t="s">
        <v>208</v>
      </c>
      <c r="HC1" s="3" t="s">
        <v>209</v>
      </c>
      <c r="HD1" s="3" t="s">
        <v>210</v>
      </c>
      <c r="HE1" s="3" t="s">
        <v>211</v>
      </c>
      <c r="HF1" s="3" t="s">
        <v>212</v>
      </c>
      <c r="HG1" s="3" t="s">
        <v>213</v>
      </c>
      <c r="HH1" s="3" t="s">
        <v>214</v>
      </c>
      <c r="HI1" s="3" t="s">
        <v>215</v>
      </c>
      <c r="HJ1" s="3" t="s">
        <v>216</v>
      </c>
      <c r="HK1" s="3" t="s">
        <v>217</v>
      </c>
      <c r="HL1" s="3" t="s">
        <v>218</v>
      </c>
      <c r="HM1" s="3" t="s">
        <v>219</v>
      </c>
      <c r="HN1" s="3" t="s">
        <v>220</v>
      </c>
      <c r="HO1" s="3" t="s">
        <v>221</v>
      </c>
      <c r="HP1" s="3" t="s">
        <v>222</v>
      </c>
      <c r="HQ1" s="3" t="s">
        <v>223</v>
      </c>
      <c r="HR1" s="3" t="s">
        <v>224</v>
      </c>
      <c r="HS1" s="3" t="s">
        <v>225</v>
      </c>
      <c r="HT1" s="3" t="s">
        <v>226</v>
      </c>
      <c r="HU1" s="3" t="s">
        <v>227</v>
      </c>
      <c r="HV1" s="3" t="s">
        <v>228</v>
      </c>
      <c r="HW1" s="3" t="s">
        <v>229</v>
      </c>
      <c r="HX1" s="3" t="s">
        <v>230</v>
      </c>
      <c r="HY1" s="3" t="s">
        <v>231</v>
      </c>
      <c r="HZ1" s="3" t="s">
        <v>232</v>
      </c>
      <c r="IA1" s="3" t="s">
        <v>233</v>
      </c>
      <c r="IB1" s="3" t="s">
        <v>234</v>
      </c>
      <c r="IC1" s="3" t="s">
        <v>235</v>
      </c>
      <c r="ID1" s="3" t="s">
        <v>236</v>
      </c>
      <c r="IE1" s="3" t="s">
        <v>237</v>
      </c>
      <c r="IF1" s="3" t="s">
        <v>238</v>
      </c>
      <c r="IG1" s="3" t="s">
        <v>239</v>
      </c>
      <c r="IH1" s="3" t="s">
        <v>240</v>
      </c>
      <c r="II1" s="3" t="s">
        <v>241</v>
      </c>
      <c r="IJ1" s="3" t="s">
        <v>242</v>
      </c>
      <c r="IK1" s="3" t="s">
        <v>243</v>
      </c>
      <c r="IL1" s="3" t="s">
        <v>244</v>
      </c>
      <c r="IM1" s="3" t="s">
        <v>245</v>
      </c>
      <c r="IN1" s="3" t="s">
        <v>246</v>
      </c>
      <c r="IO1" s="3" t="s">
        <v>247</v>
      </c>
      <c r="IP1" s="3" t="s">
        <v>248</v>
      </c>
      <c r="IQ1" s="3" t="s">
        <v>249</v>
      </c>
    </row>
    <row r="2" spans="1:251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8" t="s">
        <v>267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8" t="s">
        <v>267</v>
      </c>
      <c r="N2" s="7" t="s">
        <v>259</v>
      </c>
      <c r="O2" s="7" t="s">
        <v>259</v>
      </c>
      <c r="P2" s="7" t="s">
        <v>259</v>
      </c>
      <c r="Q2" s="7" t="s">
        <v>259</v>
      </c>
      <c r="R2" s="7" t="s">
        <v>259</v>
      </c>
      <c r="S2" s="8" t="s">
        <v>267</v>
      </c>
      <c r="T2" s="7" t="s">
        <v>259</v>
      </c>
      <c r="U2" s="7" t="s">
        <v>259</v>
      </c>
      <c r="V2" s="7" t="s">
        <v>259</v>
      </c>
      <c r="W2" s="7" t="s">
        <v>259</v>
      </c>
      <c r="X2" s="7" t="s">
        <v>259</v>
      </c>
      <c r="Y2" s="8" t="s">
        <v>267</v>
      </c>
      <c r="Z2" s="7" t="s">
        <v>259</v>
      </c>
      <c r="AA2" s="7" t="s">
        <v>259</v>
      </c>
      <c r="AB2" s="7" t="s">
        <v>259</v>
      </c>
      <c r="AC2" s="7" t="s">
        <v>259</v>
      </c>
      <c r="AD2" s="7" t="s">
        <v>259</v>
      </c>
      <c r="AE2" s="8" t="s">
        <v>267</v>
      </c>
      <c r="AF2" s="7" t="s">
        <v>259</v>
      </c>
      <c r="AG2" s="7" t="s">
        <v>259</v>
      </c>
      <c r="AH2" s="7" t="s">
        <v>259</v>
      </c>
      <c r="AI2" s="7" t="s">
        <v>259</v>
      </c>
      <c r="AJ2" s="7" t="s">
        <v>259</v>
      </c>
      <c r="AK2" s="8" t="s">
        <v>267</v>
      </c>
      <c r="AL2" s="7" t="s">
        <v>259</v>
      </c>
      <c r="AM2" s="7" t="s">
        <v>259</v>
      </c>
      <c r="AN2" s="7" t="s">
        <v>259</v>
      </c>
      <c r="AO2" s="7" t="s">
        <v>259</v>
      </c>
      <c r="AP2" s="7" t="s">
        <v>259</v>
      </c>
      <c r="AQ2" s="8" t="s">
        <v>267</v>
      </c>
      <c r="AR2" s="7" t="s">
        <v>259</v>
      </c>
      <c r="AS2" s="7" t="s">
        <v>259</v>
      </c>
      <c r="AT2" s="7" t="s">
        <v>259</v>
      </c>
      <c r="AU2" s="7" t="s">
        <v>259</v>
      </c>
      <c r="AV2" s="7" t="s">
        <v>259</v>
      </c>
      <c r="AW2" s="8" t="s">
        <v>267</v>
      </c>
      <c r="AX2" s="7" t="s">
        <v>259</v>
      </c>
      <c r="AY2" s="7" t="s">
        <v>259</v>
      </c>
      <c r="AZ2" s="7" t="s">
        <v>259</v>
      </c>
      <c r="BA2" s="7" t="s">
        <v>259</v>
      </c>
      <c r="BB2" s="7" t="s">
        <v>259</v>
      </c>
      <c r="BC2" s="8" t="s">
        <v>267</v>
      </c>
      <c r="BD2" s="7" t="s">
        <v>259</v>
      </c>
      <c r="BE2" s="7" t="s">
        <v>259</v>
      </c>
      <c r="BF2" s="7" t="s">
        <v>259</v>
      </c>
      <c r="BG2" s="7" t="s">
        <v>259</v>
      </c>
      <c r="BH2" s="7" t="s">
        <v>259</v>
      </c>
      <c r="BI2" s="8" t="s">
        <v>267</v>
      </c>
      <c r="BJ2" s="7" t="s">
        <v>259</v>
      </c>
      <c r="BK2" s="7" t="s">
        <v>259</v>
      </c>
      <c r="BL2" s="7" t="s">
        <v>259</v>
      </c>
      <c r="BM2" s="7" t="s">
        <v>259</v>
      </c>
      <c r="BN2" s="7" t="s">
        <v>259</v>
      </c>
      <c r="BO2" s="8" t="s">
        <v>267</v>
      </c>
      <c r="BP2" s="7" t="s">
        <v>259</v>
      </c>
      <c r="BQ2" s="7" t="s">
        <v>259</v>
      </c>
      <c r="BR2" s="7" t="s">
        <v>259</v>
      </c>
      <c r="BS2" s="7" t="s">
        <v>259</v>
      </c>
      <c r="BT2" s="7" t="s">
        <v>259</v>
      </c>
      <c r="BU2" s="8" t="s">
        <v>267</v>
      </c>
      <c r="BV2" s="7" t="s">
        <v>259</v>
      </c>
      <c r="BW2" s="7" t="s">
        <v>259</v>
      </c>
      <c r="BX2" s="7" t="s">
        <v>259</v>
      </c>
      <c r="BY2" s="7" t="s">
        <v>259</v>
      </c>
      <c r="BZ2" s="7" t="s">
        <v>259</v>
      </c>
      <c r="CA2" s="8" t="s">
        <v>267</v>
      </c>
      <c r="CB2" s="7" t="s">
        <v>259</v>
      </c>
      <c r="CC2" s="7" t="s">
        <v>259</v>
      </c>
      <c r="CD2" s="7" t="s">
        <v>259</v>
      </c>
      <c r="CE2" s="7" t="s">
        <v>259</v>
      </c>
      <c r="CF2" s="7" t="s">
        <v>259</v>
      </c>
      <c r="CG2" s="8" t="s">
        <v>267</v>
      </c>
      <c r="CH2" s="7" t="s">
        <v>259</v>
      </c>
      <c r="CI2" s="7" t="s">
        <v>259</v>
      </c>
      <c r="CJ2" s="7" t="s">
        <v>259</v>
      </c>
      <c r="CK2" s="7" t="s">
        <v>259</v>
      </c>
      <c r="CL2" s="7" t="s">
        <v>259</v>
      </c>
      <c r="CM2" s="8" t="s">
        <v>267</v>
      </c>
      <c r="CN2" s="7" t="s">
        <v>259</v>
      </c>
      <c r="CO2" s="7" t="s">
        <v>259</v>
      </c>
      <c r="CP2" s="7" t="s">
        <v>259</v>
      </c>
      <c r="CQ2" s="7" t="s">
        <v>259</v>
      </c>
      <c r="CR2" s="7" t="s">
        <v>259</v>
      </c>
      <c r="CS2" s="8" t="s">
        <v>267</v>
      </c>
      <c r="CT2" s="7" t="s">
        <v>259</v>
      </c>
      <c r="CU2" s="7" t="s">
        <v>259</v>
      </c>
      <c r="CV2" s="7" t="s">
        <v>259</v>
      </c>
      <c r="CW2" s="7" t="s">
        <v>259</v>
      </c>
      <c r="CX2" s="7" t="s">
        <v>259</v>
      </c>
      <c r="CY2" s="8" t="s">
        <v>267</v>
      </c>
      <c r="CZ2" s="7" t="s">
        <v>259</v>
      </c>
      <c r="DA2" s="7" t="s">
        <v>259</v>
      </c>
      <c r="DB2" s="7" t="s">
        <v>259</v>
      </c>
      <c r="DC2" s="7" t="s">
        <v>259</v>
      </c>
      <c r="DD2" s="7" t="s">
        <v>259</v>
      </c>
      <c r="DE2" s="8" t="s">
        <v>267</v>
      </c>
      <c r="DF2" s="7" t="s">
        <v>259</v>
      </c>
      <c r="DG2" s="7" t="s">
        <v>259</v>
      </c>
      <c r="DH2" s="7" t="s">
        <v>259</v>
      </c>
      <c r="DI2" s="7" t="s">
        <v>259</v>
      </c>
      <c r="DJ2" s="7" t="s">
        <v>259</v>
      </c>
      <c r="DK2" s="8" t="s">
        <v>267</v>
      </c>
      <c r="DL2" s="7" t="s">
        <v>259</v>
      </c>
      <c r="DM2" s="7" t="s">
        <v>259</v>
      </c>
      <c r="DN2" s="7" t="s">
        <v>259</v>
      </c>
      <c r="DO2" s="7" t="s">
        <v>259</v>
      </c>
      <c r="DP2" s="7" t="s">
        <v>259</v>
      </c>
      <c r="DQ2" s="8" t="s">
        <v>267</v>
      </c>
      <c r="DR2" s="7" t="s">
        <v>259</v>
      </c>
      <c r="DS2" s="7" t="s">
        <v>259</v>
      </c>
      <c r="DT2" s="7" t="s">
        <v>259</v>
      </c>
      <c r="DU2" s="7" t="s">
        <v>259</v>
      </c>
      <c r="DV2" s="7" t="s">
        <v>259</v>
      </c>
      <c r="DW2" s="8" t="s">
        <v>267</v>
      </c>
      <c r="DX2" s="7" t="s">
        <v>259</v>
      </c>
      <c r="DY2" s="7" t="s">
        <v>259</v>
      </c>
      <c r="DZ2" s="7" t="s">
        <v>259</v>
      </c>
      <c r="EA2" s="7" t="s">
        <v>259</v>
      </c>
      <c r="EB2" s="7" t="s">
        <v>259</v>
      </c>
      <c r="EC2" s="8" t="s">
        <v>267</v>
      </c>
      <c r="ED2" s="7" t="s">
        <v>259</v>
      </c>
      <c r="EE2" s="7" t="s">
        <v>259</v>
      </c>
      <c r="EF2" s="7" t="s">
        <v>259</v>
      </c>
      <c r="EG2" s="7" t="s">
        <v>259</v>
      </c>
      <c r="EH2" s="7" t="s">
        <v>259</v>
      </c>
      <c r="EI2" s="8" t="s">
        <v>267</v>
      </c>
      <c r="EJ2" s="7" t="s">
        <v>259</v>
      </c>
      <c r="EK2" s="7" t="s">
        <v>259</v>
      </c>
      <c r="EL2" s="7" t="s">
        <v>259</v>
      </c>
      <c r="EM2" s="7" t="s">
        <v>259</v>
      </c>
      <c r="EN2" s="7" t="s">
        <v>259</v>
      </c>
      <c r="EO2" s="8" t="s">
        <v>267</v>
      </c>
      <c r="EP2" s="7" t="s">
        <v>259</v>
      </c>
      <c r="EQ2" s="7" t="s">
        <v>259</v>
      </c>
      <c r="ER2" s="7" t="s">
        <v>259</v>
      </c>
      <c r="ES2" s="7" t="s">
        <v>259</v>
      </c>
      <c r="ET2" s="7" t="s">
        <v>259</v>
      </c>
      <c r="EU2" s="8" t="s">
        <v>267</v>
      </c>
      <c r="EV2" s="7" t="s">
        <v>259</v>
      </c>
      <c r="EW2" s="7" t="s">
        <v>259</v>
      </c>
      <c r="EX2" s="7" t="s">
        <v>259</v>
      </c>
      <c r="EY2" s="7" t="s">
        <v>259</v>
      </c>
      <c r="EZ2" s="7" t="s">
        <v>259</v>
      </c>
      <c r="FA2" s="8" t="s">
        <v>267</v>
      </c>
      <c r="FB2" s="7" t="s">
        <v>259</v>
      </c>
      <c r="FC2" s="7" t="s">
        <v>259</v>
      </c>
      <c r="FD2" s="7" t="s">
        <v>259</v>
      </c>
      <c r="FE2" s="7" t="s">
        <v>259</v>
      </c>
      <c r="FF2" s="7" t="s">
        <v>259</v>
      </c>
      <c r="FG2" s="8" t="s">
        <v>267</v>
      </c>
      <c r="FH2" s="7" t="s">
        <v>259</v>
      </c>
      <c r="FI2" s="7" t="s">
        <v>259</v>
      </c>
      <c r="FJ2" s="7" t="s">
        <v>259</v>
      </c>
      <c r="FK2" s="7" t="s">
        <v>259</v>
      </c>
      <c r="FL2" s="7" t="s">
        <v>259</v>
      </c>
      <c r="FM2" s="8" t="s">
        <v>267</v>
      </c>
      <c r="FN2" s="7" t="s">
        <v>259</v>
      </c>
      <c r="FO2" s="7" t="s">
        <v>259</v>
      </c>
      <c r="FP2" s="7" t="s">
        <v>259</v>
      </c>
      <c r="FQ2" s="7" t="s">
        <v>259</v>
      </c>
      <c r="FR2" s="7" t="s">
        <v>259</v>
      </c>
      <c r="FS2" s="8" t="s">
        <v>267</v>
      </c>
      <c r="FT2" s="7" t="s">
        <v>259</v>
      </c>
      <c r="FU2" s="7" t="s">
        <v>259</v>
      </c>
      <c r="FV2" s="7" t="s">
        <v>259</v>
      </c>
      <c r="FW2" s="7" t="s">
        <v>259</v>
      </c>
      <c r="FX2" s="7" t="s">
        <v>259</v>
      </c>
      <c r="FY2" s="8" t="s">
        <v>267</v>
      </c>
      <c r="FZ2" s="7" t="s">
        <v>259</v>
      </c>
      <c r="GA2" s="7" t="s">
        <v>259</v>
      </c>
      <c r="GB2" s="7" t="s">
        <v>259</v>
      </c>
      <c r="GC2" s="7" t="s">
        <v>259</v>
      </c>
      <c r="GD2" s="7" t="s">
        <v>259</v>
      </c>
      <c r="GE2" s="8" t="s">
        <v>267</v>
      </c>
      <c r="GF2" s="7" t="s">
        <v>259</v>
      </c>
      <c r="GG2" s="7" t="s">
        <v>259</v>
      </c>
      <c r="GH2" s="7" t="s">
        <v>259</v>
      </c>
      <c r="GI2" s="7" t="s">
        <v>259</v>
      </c>
      <c r="GJ2" s="7" t="s">
        <v>259</v>
      </c>
      <c r="GK2" s="8" t="s">
        <v>267</v>
      </c>
      <c r="GL2" s="7" t="s">
        <v>259</v>
      </c>
      <c r="GM2" s="7" t="s">
        <v>259</v>
      </c>
      <c r="GN2" s="7" t="s">
        <v>259</v>
      </c>
      <c r="GO2" s="7" t="s">
        <v>259</v>
      </c>
      <c r="GP2" s="7" t="s">
        <v>259</v>
      </c>
      <c r="GQ2" s="8" t="s">
        <v>267</v>
      </c>
      <c r="GR2" s="7" t="s">
        <v>259</v>
      </c>
      <c r="GS2" s="7" t="s">
        <v>259</v>
      </c>
      <c r="GT2" s="7" t="s">
        <v>259</v>
      </c>
      <c r="GU2" s="7" t="s">
        <v>259</v>
      </c>
      <c r="GV2" s="7" t="s">
        <v>259</v>
      </c>
      <c r="GW2" s="8" t="s">
        <v>267</v>
      </c>
      <c r="GX2" s="7" t="s">
        <v>259</v>
      </c>
      <c r="GY2" s="7" t="s">
        <v>259</v>
      </c>
      <c r="GZ2" s="7" t="s">
        <v>259</v>
      </c>
      <c r="HA2" s="7" t="s">
        <v>259</v>
      </c>
      <c r="HB2" s="7" t="s">
        <v>259</v>
      </c>
      <c r="HC2" s="8" t="s">
        <v>267</v>
      </c>
      <c r="HD2" s="7" t="s">
        <v>259</v>
      </c>
      <c r="HE2" s="7" t="s">
        <v>259</v>
      </c>
      <c r="HF2" s="7" t="s">
        <v>259</v>
      </c>
      <c r="HG2" s="7" t="s">
        <v>259</v>
      </c>
      <c r="HH2" s="7" t="s">
        <v>259</v>
      </c>
      <c r="HI2" s="8" t="s">
        <v>267</v>
      </c>
      <c r="HJ2" s="7" t="s">
        <v>259</v>
      </c>
      <c r="HK2" s="7" t="s">
        <v>259</v>
      </c>
      <c r="HL2" s="7" t="s">
        <v>259</v>
      </c>
      <c r="HM2" s="7" t="s">
        <v>259</v>
      </c>
      <c r="HN2" s="7" t="s">
        <v>259</v>
      </c>
      <c r="HO2" s="8" t="s">
        <v>267</v>
      </c>
      <c r="HP2" s="7" t="s">
        <v>259</v>
      </c>
      <c r="HQ2" s="7" t="s">
        <v>259</v>
      </c>
      <c r="HR2" s="7" t="s">
        <v>259</v>
      </c>
      <c r="HS2" s="7" t="s">
        <v>259</v>
      </c>
      <c r="HT2" s="7" t="s">
        <v>259</v>
      </c>
      <c r="HU2" s="8" t="s">
        <v>267</v>
      </c>
      <c r="HV2" s="7" t="s">
        <v>259</v>
      </c>
      <c r="HW2" s="7" t="s">
        <v>259</v>
      </c>
      <c r="HX2" s="7" t="s">
        <v>259</v>
      </c>
      <c r="HY2" s="7" t="s">
        <v>259</v>
      </c>
      <c r="HZ2" s="7" t="s">
        <v>259</v>
      </c>
      <c r="IA2" s="8" t="s">
        <v>267</v>
      </c>
      <c r="IB2" s="7" t="s">
        <v>259</v>
      </c>
      <c r="IC2" s="7" t="s">
        <v>259</v>
      </c>
      <c r="ID2" s="7" t="s">
        <v>259</v>
      </c>
      <c r="IE2" s="7" t="s">
        <v>259</v>
      </c>
      <c r="IF2" s="7" t="s">
        <v>259</v>
      </c>
      <c r="IG2" s="8" t="s">
        <v>267</v>
      </c>
      <c r="IH2" s="7" t="s">
        <v>259</v>
      </c>
      <c r="II2" s="7" t="s">
        <v>259</v>
      </c>
      <c r="IJ2" s="7" t="s">
        <v>259</v>
      </c>
      <c r="IK2" s="7" t="s">
        <v>259</v>
      </c>
      <c r="IL2" s="7" t="s">
        <v>259</v>
      </c>
      <c r="IM2" s="8" t="s">
        <v>267</v>
      </c>
      <c r="IN2" s="7" t="s">
        <v>259</v>
      </c>
      <c r="IO2" s="7" t="s">
        <v>259</v>
      </c>
      <c r="IP2" s="7" t="s">
        <v>259</v>
      </c>
      <c r="IQ2" s="7" t="s">
        <v>259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1606</v>
      </c>
      <c r="C5" s="8" t="s">
        <v>1606</v>
      </c>
      <c r="D5" s="8" t="s">
        <v>1606</v>
      </c>
      <c r="E5" s="8" t="s">
        <v>1606</v>
      </c>
      <c r="F5" s="8" t="s">
        <v>1606</v>
      </c>
      <c r="G5" s="8" t="s">
        <v>1606</v>
      </c>
      <c r="H5" s="8" t="s">
        <v>1606</v>
      </c>
      <c r="I5" s="8" t="s">
        <v>1606</v>
      </c>
      <c r="J5" s="8" t="s">
        <v>1606</v>
      </c>
      <c r="K5" s="8" t="s">
        <v>1606</v>
      </c>
      <c r="L5" s="8" t="s">
        <v>1606</v>
      </c>
      <c r="M5" s="8" t="s">
        <v>1606</v>
      </c>
      <c r="N5" s="8" t="s">
        <v>1606</v>
      </c>
      <c r="O5" s="8" t="s">
        <v>1606</v>
      </c>
      <c r="P5" s="8" t="s">
        <v>1606</v>
      </c>
      <c r="Q5" s="8" t="s">
        <v>1606</v>
      </c>
      <c r="R5" s="8" t="s">
        <v>1606</v>
      </c>
      <c r="S5" s="8" t="s">
        <v>1606</v>
      </c>
      <c r="T5" s="8" t="s">
        <v>1606</v>
      </c>
      <c r="U5" s="8" t="s">
        <v>1606</v>
      </c>
      <c r="V5" s="8" t="s">
        <v>1606</v>
      </c>
      <c r="W5" s="8" t="s">
        <v>1606</v>
      </c>
      <c r="X5" s="8" t="s">
        <v>1606</v>
      </c>
      <c r="Y5" s="8" t="s">
        <v>1606</v>
      </c>
      <c r="Z5" s="8" t="s">
        <v>1606</v>
      </c>
      <c r="AA5" s="8" t="s">
        <v>1606</v>
      </c>
      <c r="AB5" s="8" t="s">
        <v>1606</v>
      </c>
      <c r="AC5" s="8" t="s">
        <v>1606</v>
      </c>
      <c r="AD5" s="8" t="s">
        <v>1606</v>
      </c>
      <c r="AE5" s="8" t="s">
        <v>1606</v>
      </c>
      <c r="AF5" s="8" t="s">
        <v>1606</v>
      </c>
      <c r="AG5" s="8" t="s">
        <v>1606</v>
      </c>
      <c r="AH5" s="8" t="s">
        <v>1606</v>
      </c>
      <c r="AI5" s="8" t="s">
        <v>1606</v>
      </c>
      <c r="AJ5" s="8" t="s">
        <v>1606</v>
      </c>
      <c r="AK5" s="8" t="s">
        <v>1606</v>
      </c>
      <c r="AL5" s="8" t="s">
        <v>1606</v>
      </c>
      <c r="AM5" s="8" t="s">
        <v>1606</v>
      </c>
      <c r="AN5" s="8" t="s">
        <v>1606</v>
      </c>
      <c r="AO5" s="8" t="s">
        <v>1606</v>
      </c>
      <c r="AP5" s="8" t="s">
        <v>1606</v>
      </c>
      <c r="AQ5" s="8" t="s">
        <v>1606</v>
      </c>
      <c r="AR5" s="8" t="s">
        <v>1606</v>
      </c>
      <c r="AS5" s="8" t="s">
        <v>1606</v>
      </c>
      <c r="AT5" s="8" t="s">
        <v>1606</v>
      </c>
      <c r="AU5" s="8" t="s">
        <v>1606</v>
      </c>
      <c r="AV5" s="8" t="s">
        <v>1606</v>
      </c>
      <c r="AW5" s="8" t="s">
        <v>1606</v>
      </c>
      <c r="AX5" s="8" t="s">
        <v>1606</v>
      </c>
      <c r="AY5" s="8" t="s">
        <v>1606</v>
      </c>
      <c r="AZ5" s="8" t="s">
        <v>1606</v>
      </c>
      <c r="BA5" s="8" t="s">
        <v>1606</v>
      </c>
      <c r="BB5" s="8" t="s">
        <v>1606</v>
      </c>
      <c r="BC5" s="8" t="s">
        <v>1606</v>
      </c>
      <c r="BD5" s="8" t="s">
        <v>1606</v>
      </c>
      <c r="BE5" s="8" t="s">
        <v>1606</v>
      </c>
      <c r="BF5" s="8" t="s">
        <v>1606</v>
      </c>
      <c r="BG5" s="8" t="s">
        <v>1606</v>
      </c>
      <c r="BH5" s="8" t="s">
        <v>1606</v>
      </c>
      <c r="BI5" s="8" t="s">
        <v>1606</v>
      </c>
      <c r="BJ5" s="8" t="s">
        <v>1606</v>
      </c>
      <c r="BK5" s="8" t="s">
        <v>1606</v>
      </c>
      <c r="BL5" s="8" t="s">
        <v>1606</v>
      </c>
      <c r="BM5" s="8" t="s">
        <v>1606</v>
      </c>
      <c r="BN5" s="8" t="s">
        <v>1606</v>
      </c>
      <c r="BO5" s="8" t="s">
        <v>1606</v>
      </c>
      <c r="BP5" s="8" t="s">
        <v>1606</v>
      </c>
      <c r="BQ5" s="8" t="s">
        <v>1606</v>
      </c>
      <c r="BR5" s="8" t="s">
        <v>1606</v>
      </c>
      <c r="BS5" s="8" t="s">
        <v>1606</v>
      </c>
      <c r="BT5" s="8" t="s">
        <v>1606</v>
      </c>
      <c r="BU5" s="8" t="s">
        <v>1606</v>
      </c>
      <c r="BV5" s="8" t="s">
        <v>1606</v>
      </c>
      <c r="BW5" s="8" t="s">
        <v>1606</v>
      </c>
      <c r="BX5" s="8" t="s">
        <v>1606</v>
      </c>
      <c r="BY5" s="8" t="s">
        <v>1606</v>
      </c>
      <c r="BZ5" s="8" t="s">
        <v>1606</v>
      </c>
      <c r="CA5" s="8" t="s">
        <v>1606</v>
      </c>
      <c r="CB5" s="8" t="s">
        <v>1606</v>
      </c>
      <c r="CC5" s="8" t="s">
        <v>1606</v>
      </c>
      <c r="CD5" s="8" t="s">
        <v>1606</v>
      </c>
      <c r="CE5" s="8" t="s">
        <v>1606</v>
      </c>
      <c r="CF5" s="8" t="s">
        <v>1606</v>
      </c>
      <c r="CG5" s="8" t="s">
        <v>1606</v>
      </c>
      <c r="CH5" s="8" t="s">
        <v>1606</v>
      </c>
      <c r="CI5" s="8" t="s">
        <v>1606</v>
      </c>
      <c r="CJ5" s="8" t="s">
        <v>1606</v>
      </c>
      <c r="CK5" s="8" t="s">
        <v>1606</v>
      </c>
      <c r="CL5" s="8" t="s">
        <v>1606</v>
      </c>
      <c r="CM5" s="8" t="s">
        <v>1606</v>
      </c>
      <c r="CN5" s="8" t="s">
        <v>1606</v>
      </c>
      <c r="CO5" s="8" t="s">
        <v>1606</v>
      </c>
      <c r="CP5" s="8" t="s">
        <v>1606</v>
      </c>
      <c r="CQ5" s="8" t="s">
        <v>1606</v>
      </c>
      <c r="CR5" s="8" t="s">
        <v>1606</v>
      </c>
      <c r="CS5" s="8" t="s">
        <v>1606</v>
      </c>
      <c r="CT5" s="8" t="s">
        <v>1606</v>
      </c>
      <c r="CU5" s="8" t="s">
        <v>1606</v>
      </c>
      <c r="CV5" s="8" t="s">
        <v>1606</v>
      </c>
      <c r="CW5" s="8" t="s">
        <v>1606</v>
      </c>
      <c r="CX5" s="8" t="s">
        <v>1606</v>
      </c>
      <c r="CY5" s="8" t="s">
        <v>1606</v>
      </c>
      <c r="CZ5" s="8" t="s">
        <v>1606</v>
      </c>
      <c r="DA5" s="8" t="s">
        <v>1606</v>
      </c>
      <c r="DB5" s="8" t="s">
        <v>1606</v>
      </c>
      <c r="DC5" s="8" t="s">
        <v>1606</v>
      </c>
      <c r="DD5" s="8" t="s">
        <v>1606</v>
      </c>
      <c r="DE5" s="8" t="s">
        <v>1606</v>
      </c>
      <c r="DF5" s="8" t="s">
        <v>1606</v>
      </c>
      <c r="DG5" s="8" t="s">
        <v>1606</v>
      </c>
      <c r="DH5" s="8" t="s">
        <v>1606</v>
      </c>
      <c r="DI5" s="8" t="s">
        <v>1606</v>
      </c>
      <c r="DJ5" s="8" t="s">
        <v>1606</v>
      </c>
      <c r="DK5" s="8" t="s">
        <v>1606</v>
      </c>
      <c r="DL5" s="8" t="s">
        <v>1606</v>
      </c>
      <c r="DM5" s="8" t="s">
        <v>1606</v>
      </c>
      <c r="DN5" s="8" t="s">
        <v>1606</v>
      </c>
      <c r="DO5" s="8" t="s">
        <v>1606</v>
      </c>
      <c r="DP5" s="8" t="s">
        <v>1606</v>
      </c>
      <c r="DQ5" s="8" t="s">
        <v>1606</v>
      </c>
      <c r="DR5" s="8" t="s">
        <v>1606</v>
      </c>
      <c r="DS5" s="8" t="s">
        <v>1606</v>
      </c>
      <c r="DT5" s="8" t="s">
        <v>1606</v>
      </c>
      <c r="DU5" s="8" t="s">
        <v>1606</v>
      </c>
      <c r="DV5" s="8" t="s">
        <v>1606</v>
      </c>
      <c r="DW5" s="8" t="s">
        <v>1606</v>
      </c>
      <c r="DX5" s="8" t="s">
        <v>1606</v>
      </c>
      <c r="DY5" s="8" t="s">
        <v>1606</v>
      </c>
      <c r="DZ5" s="8" t="s">
        <v>1606</v>
      </c>
      <c r="EA5" s="8" t="s">
        <v>1606</v>
      </c>
      <c r="EB5" s="8" t="s">
        <v>1606</v>
      </c>
      <c r="EC5" s="8" t="s">
        <v>1606</v>
      </c>
      <c r="ED5" s="8" t="s">
        <v>1606</v>
      </c>
      <c r="EE5" s="8" t="s">
        <v>1606</v>
      </c>
      <c r="EF5" s="8" t="s">
        <v>1606</v>
      </c>
      <c r="EG5" s="8" t="s">
        <v>1606</v>
      </c>
      <c r="EH5" s="8" t="s">
        <v>1606</v>
      </c>
      <c r="EI5" s="8" t="s">
        <v>1606</v>
      </c>
      <c r="EJ5" s="8" t="s">
        <v>1606</v>
      </c>
      <c r="EK5" s="8" t="s">
        <v>1606</v>
      </c>
      <c r="EL5" s="8" t="s">
        <v>1606</v>
      </c>
      <c r="EM5" s="8" t="s">
        <v>1606</v>
      </c>
      <c r="EN5" s="8" t="s">
        <v>1606</v>
      </c>
      <c r="EO5" s="8" t="s">
        <v>1606</v>
      </c>
      <c r="EP5" s="8" t="s">
        <v>1606</v>
      </c>
      <c r="EQ5" s="8" t="s">
        <v>1606</v>
      </c>
      <c r="ER5" s="8" t="s">
        <v>1606</v>
      </c>
      <c r="ES5" s="8" t="s">
        <v>1606</v>
      </c>
      <c r="ET5" s="8" t="s">
        <v>1606</v>
      </c>
      <c r="EU5" s="8" t="s">
        <v>1606</v>
      </c>
      <c r="EV5" s="8" t="s">
        <v>1606</v>
      </c>
      <c r="EW5" s="8" t="s">
        <v>1606</v>
      </c>
      <c r="EX5" s="8" t="s">
        <v>1606</v>
      </c>
      <c r="EY5" s="8" t="s">
        <v>1606</v>
      </c>
      <c r="EZ5" s="8" t="s">
        <v>1606</v>
      </c>
      <c r="FA5" s="8" t="s">
        <v>1606</v>
      </c>
      <c r="FB5" s="8" t="s">
        <v>1606</v>
      </c>
      <c r="FC5" s="8" t="s">
        <v>1606</v>
      </c>
      <c r="FD5" s="8" t="s">
        <v>1606</v>
      </c>
      <c r="FE5" s="8" t="s">
        <v>1606</v>
      </c>
      <c r="FF5" s="8" t="s">
        <v>1606</v>
      </c>
      <c r="FG5" s="8" t="s">
        <v>1606</v>
      </c>
      <c r="FH5" s="8" t="s">
        <v>1606</v>
      </c>
      <c r="FI5" s="8" t="s">
        <v>1606</v>
      </c>
      <c r="FJ5" s="8" t="s">
        <v>1606</v>
      </c>
      <c r="FK5" s="8" t="s">
        <v>1606</v>
      </c>
      <c r="FL5" s="8" t="s">
        <v>1606</v>
      </c>
      <c r="FM5" s="8" t="s">
        <v>1606</v>
      </c>
      <c r="FN5" s="8" t="s">
        <v>1606</v>
      </c>
      <c r="FO5" s="8" t="s">
        <v>1606</v>
      </c>
      <c r="FP5" s="8" t="s">
        <v>1606</v>
      </c>
      <c r="FQ5" s="8" t="s">
        <v>1606</v>
      </c>
      <c r="FR5" s="8" t="s">
        <v>1606</v>
      </c>
      <c r="FS5" s="8" t="s">
        <v>1606</v>
      </c>
      <c r="FT5" s="8" t="s">
        <v>1606</v>
      </c>
      <c r="FU5" s="8" t="s">
        <v>1606</v>
      </c>
      <c r="FV5" s="8" t="s">
        <v>1606</v>
      </c>
      <c r="FW5" s="8" t="s">
        <v>1606</v>
      </c>
      <c r="FX5" s="8" t="s">
        <v>1606</v>
      </c>
      <c r="FY5" s="8" t="s">
        <v>1606</v>
      </c>
      <c r="FZ5" s="8" t="s">
        <v>1606</v>
      </c>
      <c r="GA5" s="8" t="s">
        <v>1606</v>
      </c>
      <c r="GB5" s="8" t="s">
        <v>1606</v>
      </c>
      <c r="GC5" s="8" t="s">
        <v>1606</v>
      </c>
      <c r="GD5" s="8" t="s">
        <v>1606</v>
      </c>
      <c r="GE5" s="8" t="s">
        <v>1606</v>
      </c>
      <c r="GF5" s="8" t="s">
        <v>1606</v>
      </c>
      <c r="GG5" s="8" t="s">
        <v>1606</v>
      </c>
      <c r="GH5" s="8" t="s">
        <v>1606</v>
      </c>
      <c r="GI5" s="8" t="s">
        <v>1606</v>
      </c>
      <c r="GJ5" s="8" t="s">
        <v>1606</v>
      </c>
      <c r="GK5" s="8" t="s">
        <v>1606</v>
      </c>
      <c r="GL5" s="8" t="s">
        <v>1606</v>
      </c>
      <c r="GM5" s="8" t="s">
        <v>1606</v>
      </c>
      <c r="GN5" s="8" t="s">
        <v>1606</v>
      </c>
      <c r="GO5" s="8" t="s">
        <v>1606</v>
      </c>
      <c r="GP5" s="8" t="s">
        <v>1606</v>
      </c>
      <c r="GQ5" s="8" t="s">
        <v>1606</v>
      </c>
      <c r="GR5" s="8" t="s">
        <v>1606</v>
      </c>
      <c r="GS5" s="8" t="s">
        <v>1606</v>
      </c>
      <c r="GT5" s="8" t="s">
        <v>1606</v>
      </c>
      <c r="GU5" s="8" t="s">
        <v>1606</v>
      </c>
      <c r="GV5" s="8" t="s">
        <v>1606</v>
      </c>
      <c r="GW5" s="8" t="s">
        <v>1606</v>
      </c>
      <c r="GX5" s="8" t="s">
        <v>1606</v>
      </c>
      <c r="GY5" s="8" t="s">
        <v>1606</v>
      </c>
      <c r="GZ5" s="8" t="s">
        <v>1606</v>
      </c>
      <c r="HA5" s="8" t="s">
        <v>1606</v>
      </c>
      <c r="HB5" s="8" t="s">
        <v>1606</v>
      </c>
      <c r="HC5" s="8" t="s">
        <v>1606</v>
      </c>
      <c r="HD5" s="8" t="s">
        <v>1606</v>
      </c>
      <c r="HE5" s="8" t="s">
        <v>1606</v>
      </c>
      <c r="HF5" s="8" t="s">
        <v>1606</v>
      </c>
      <c r="HG5" s="8" t="s">
        <v>1606</v>
      </c>
      <c r="HH5" s="8" t="s">
        <v>1606</v>
      </c>
      <c r="HI5" s="8" t="s">
        <v>1606</v>
      </c>
      <c r="HJ5" s="8" t="s">
        <v>1606</v>
      </c>
      <c r="HK5" s="8" t="s">
        <v>1606</v>
      </c>
      <c r="HL5" s="8" t="s">
        <v>1606</v>
      </c>
      <c r="HM5" s="8" t="s">
        <v>1606</v>
      </c>
      <c r="HN5" s="8" t="s">
        <v>1606</v>
      </c>
      <c r="HO5" s="8" t="s">
        <v>1606</v>
      </c>
      <c r="HP5" s="8" t="s">
        <v>1606</v>
      </c>
      <c r="HQ5" s="8" t="s">
        <v>1606</v>
      </c>
      <c r="HR5" s="8" t="s">
        <v>1606</v>
      </c>
      <c r="HS5" s="8" t="s">
        <v>1606</v>
      </c>
      <c r="HT5" s="8" t="s">
        <v>1606</v>
      </c>
      <c r="HU5" s="8" t="s">
        <v>1606</v>
      </c>
      <c r="HV5" s="8" t="s">
        <v>1606</v>
      </c>
      <c r="HW5" s="8" t="s">
        <v>1606</v>
      </c>
      <c r="HX5" s="8" t="s">
        <v>1606</v>
      </c>
      <c r="HY5" s="8" t="s">
        <v>1606</v>
      </c>
      <c r="HZ5" s="8" t="s">
        <v>1606</v>
      </c>
      <c r="IA5" s="8" t="s">
        <v>1606</v>
      </c>
      <c r="IB5" s="8" t="s">
        <v>1606</v>
      </c>
      <c r="IC5" s="8" t="s">
        <v>1606</v>
      </c>
      <c r="ID5" s="8" t="s">
        <v>1606</v>
      </c>
      <c r="IE5" s="8" t="s">
        <v>1606</v>
      </c>
      <c r="IF5" s="8" t="s">
        <v>1606</v>
      </c>
      <c r="IG5" s="8" t="s">
        <v>1606</v>
      </c>
      <c r="IH5" s="8" t="s">
        <v>1606</v>
      </c>
      <c r="II5" s="8" t="s">
        <v>1606</v>
      </c>
      <c r="IJ5" s="8" t="s">
        <v>1606</v>
      </c>
      <c r="IK5" s="8" t="s">
        <v>1606</v>
      </c>
      <c r="IL5" s="8" t="s">
        <v>1606</v>
      </c>
      <c r="IM5" s="8" t="s">
        <v>1606</v>
      </c>
      <c r="IN5" s="8" t="s">
        <v>1606</v>
      </c>
      <c r="IO5" s="8" t="s">
        <v>1606</v>
      </c>
      <c r="IP5" s="8" t="s">
        <v>1606</v>
      </c>
      <c r="IQ5" s="8" t="s">
        <v>1606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6</v>
      </c>
      <c r="C9" s="1">
        <v>6</v>
      </c>
      <c r="D9" s="1">
        <v>6</v>
      </c>
      <c r="E9" s="1">
        <v>6</v>
      </c>
      <c r="F9" s="1">
        <v>6</v>
      </c>
      <c r="G9" s="1">
        <v>6</v>
      </c>
      <c r="H9" s="1">
        <v>6</v>
      </c>
      <c r="I9" s="1">
        <v>6</v>
      </c>
      <c r="J9" s="1">
        <v>6</v>
      </c>
      <c r="K9" s="1">
        <v>6</v>
      </c>
      <c r="L9" s="1">
        <v>6</v>
      </c>
      <c r="M9" s="1">
        <v>6</v>
      </c>
      <c r="N9" s="1">
        <v>6</v>
      </c>
      <c r="O9" s="1">
        <v>6</v>
      </c>
      <c r="P9" s="1">
        <v>6</v>
      </c>
      <c r="Q9" s="1">
        <v>6</v>
      </c>
      <c r="R9" s="1">
        <v>6</v>
      </c>
      <c r="S9" s="1">
        <v>6</v>
      </c>
      <c r="T9" s="1">
        <v>6</v>
      </c>
      <c r="U9" s="1">
        <v>6</v>
      </c>
      <c r="V9" s="1">
        <v>6</v>
      </c>
      <c r="W9" s="1">
        <v>6</v>
      </c>
      <c r="X9" s="1">
        <v>6</v>
      </c>
      <c r="Y9" s="1">
        <v>6</v>
      </c>
      <c r="Z9" s="1">
        <v>6</v>
      </c>
      <c r="AA9" s="1">
        <v>6</v>
      </c>
      <c r="AB9" s="1">
        <v>6</v>
      </c>
      <c r="AC9" s="1">
        <v>6</v>
      </c>
      <c r="AD9" s="1">
        <v>6</v>
      </c>
      <c r="AE9" s="1">
        <v>6</v>
      </c>
      <c r="AF9" s="1">
        <v>6</v>
      </c>
      <c r="AG9" s="1">
        <v>6</v>
      </c>
      <c r="AH9" s="1">
        <v>6</v>
      </c>
      <c r="AI9" s="1">
        <v>6</v>
      </c>
      <c r="AJ9" s="1">
        <v>6</v>
      </c>
      <c r="AK9" s="1">
        <v>6</v>
      </c>
      <c r="AL9" s="1">
        <v>6</v>
      </c>
      <c r="AM9" s="1">
        <v>6</v>
      </c>
      <c r="AN9" s="1">
        <v>6</v>
      </c>
      <c r="AO9" s="1">
        <v>6</v>
      </c>
      <c r="AP9" s="1">
        <v>6</v>
      </c>
      <c r="AQ9" s="1">
        <v>6</v>
      </c>
      <c r="AR9" s="1">
        <v>6</v>
      </c>
      <c r="AS9" s="1">
        <v>6</v>
      </c>
      <c r="AT9" s="1">
        <v>6</v>
      </c>
      <c r="AU9" s="1">
        <v>6</v>
      </c>
      <c r="AV9" s="1">
        <v>6</v>
      </c>
      <c r="AW9" s="1">
        <v>6</v>
      </c>
      <c r="AX9" s="1">
        <v>6</v>
      </c>
      <c r="AY9" s="1">
        <v>6</v>
      </c>
      <c r="AZ9" s="1">
        <v>6</v>
      </c>
      <c r="BA9" s="1">
        <v>6</v>
      </c>
      <c r="BB9" s="1">
        <v>6</v>
      </c>
      <c r="BC9" s="1">
        <v>6</v>
      </c>
      <c r="BD9" s="1">
        <v>6</v>
      </c>
      <c r="BE9" s="1">
        <v>6</v>
      </c>
      <c r="BF9" s="1">
        <v>6</v>
      </c>
      <c r="BG9" s="1">
        <v>6</v>
      </c>
      <c r="BH9" s="1">
        <v>6</v>
      </c>
      <c r="BI9" s="1">
        <v>6</v>
      </c>
      <c r="BJ9" s="1">
        <v>6</v>
      </c>
      <c r="BK9" s="1">
        <v>6</v>
      </c>
      <c r="BL9" s="1">
        <v>6</v>
      </c>
      <c r="BM9" s="1">
        <v>6</v>
      </c>
      <c r="BN9" s="1">
        <v>6</v>
      </c>
      <c r="BO9" s="1">
        <v>6</v>
      </c>
      <c r="BP9" s="1">
        <v>6</v>
      </c>
      <c r="BQ9" s="1">
        <v>6</v>
      </c>
      <c r="BR9" s="1">
        <v>6</v>
      </c>
      <c r="BS9" s="1">
        <v>6</v>
      </c>
      <c r="BT9" s="1">
        <v>6</v>
      </c>
      <c r="BU9" s="1">
        <v>6</v>
      </c>
      <c r="BV9" s="1">
        <v>6</v>
      </c>
      <c r="BW9" s="1">
        <v>6</v>
      </c>
      <c r="BX9" s="1">
        <v>6</v>
      </c>
      <c r="BY9" s="1">
        <v>6</v>
      </c>
      <c r="BZ9" s="1">
        <v>6</v>
      </c>
      <c r="CA9" s="1">
        <v>6</v>
      </c>
      <c r="CB9" s="1">
        <v>6</v>
      </c>
      <c r="CC9" s="1">
        <v>6</v>
      </c>
      <c r="CD9" s="1">
        <v>6</v>
      </c>
      <c r="CE9" s="1">
        <v>6</v>
      </c>
      <c r="CF9" s="1">
        <v>6</v>
      </c>
      <c r="CG9" s="1">
        <v>6</v>
      </c>
      <c r="CH9" s="1">
        <v>6</v>
      </c>
      <c r="CI9" s="1">
        <v>6</v>
      </c>
      <c r="CJ9" s="1">
        <v>6</v>
      </c>
      <c r="CK9" s="1">
        <v>6</v>
      </c>
      <c r="CL9" s="1">
        <v>6</v>
      </c>
      <c r="CM9" s="1">
        <v>6</v>
      </c>
      <c r="CN9" s="1">
        <v>6</v>
      </c>
      <c r="CO9" s="1">
        <v>6</v>
      </c>
      <c r="CP9" s="1">
        <v>6</v>
      </c>
      <c r="CQ9" s="1">
        <v>6</v>
      </c>
      <c r="CR9" s="1">
        <v>6</v>
      </c>
      <c r="CS9" s="1">
        <v>6</v>
      </c>
      <c r="CT9" s="1">
        <v>6</v>
      </c>
      <c r="CU9" s="1">
        <v>6</v>
      </c>
      <c r="CV9" s="1">
        <v>6</v>
      </c>
      <c r="CW9" s="1">
        <v>6</v>
      </c>
      <c r="CX9" s="1">
        <v>6</v>
      </c>
      <c r="CY9" s="1">
        <v>6</v>
      </c>
      <c r="CZ9" s="1">
        <v>6</v>
      </c>
      <c r="DA9" s="1">
        <v>6</v>
      </c>
      <c r="DB9" s="1">
        <v>6</v>
      </c>
      <c r="DC9" s="1">
        <v>6</v>
      </c>
      <c r="DD9" s="1">
        <v>6</v>
      </c>
      <c r="DE9" s="1">
        <v>6</v>
      </c>
      <c r="DF9" s="1">
        <v>6</v>
      </c>
      <c r="DG9" s="1">
        <v>6</v>
      </c>
      <c r="DH9" s="1">
        <v>6</v>
      </c>
      <c r="DI9" s="1">
        <v>6</v>
      </c>
      <c r="DJ9" s="1">
        <v>6</v>
      </c>
      <c r="DK9" s="1">
        <v>6</v>
      </c>
      <c r="DL9" s="1">
        <v>6</v>
      </c>
      <c r="DM9" s="1">
        <v>6</v>
      </c>
      <c r="DN9" s="1">
        <v>6</v>
      </c>
      <c r="DO9" s="1">
        <v>6</v>
      </c>
      <c r="DP9" s="1">
        <v>6</v>
      </c>
      <c r="DQ9" s="1">
        <v>6</v>
      </c>
      <c r="DR9" s="1">
        <v>6</v>
      </c>
      <c r="DS9" s="1">
        <v>6</v>
      </c>
      <c r="DT9" s="1">
        <v>6</v>
      </c>
      <c r="DU9" s="1">
        <v>6</v>
      </c>
      <c r="DV9" s="1">
        <v>6</v>
      </c>
      <c r="DW9" s="1">
        <v>6</v>
      </c>
      <c r="DX9" s="1">
        <v>6</v>
      </c>
      <c r="DY9" s="1">
        <v>6</v>
      </c>
      <c r="DZ9" s="1">
        <v>6</v>
      </c>
      <c r="EA9" s="1">
        <v>6</v>
      </c>
      <c r="EB9" s="1">
        <v>6</v>
      </c>
      <c r="EC9" s="1">
        <v>6</v>
      </c>
      <c r="ED9" s="1">
        <v>6</v>
      </c>
      <c r="EE9" s="1">
        <v>6</v>
      </c>
      <c r="EF9" s="1">
        <v>6</v>
      </c>
      <c r="EG9" s="1">
        <v>6</v>
      </c>
      <c r="EH9" s="1">
        <v>6</v>
      </c>
      <c r="EI9" s="1">
        <v>6</v>
      </c>
      <c r="EJ9" s="1">
        <v>6</v>
      </c>
      <c r="EK9" s="1">
        <v>6</v>
      </c>
      <c r="EL9" s="1">
        <v>6</v>
      </c>
      <c r="EM9" s="1">
        <v>6</v>
      </c>
      <c r="EN9" s="1">
        <v>6</v>
      </c>
      <c r="EO9" s="1">
        <v>6</v>
      </c>
      <c r="EP9" s="1">
        <v>6</v>
      </c>
      <c r="EQ9" s="1">
        <v>6</v>
      </c>
      <c r="ER9" s="1">
        <v>6</v>
      </c>
      <c r="ES9" s="1">
        <v>6</v>
      </c>
      <c r="ET9" s="1">
        <v>6</v>
      </c>
      <c r="EU9" s="1">
        <v>6</v>
      </c>
      <c r="EV9" s="1">
        <v>6</v>
      </c>
      <c r="EW9" s="1">
        <v>6</v>
      </c>
      <c r="EX9" s="1">
        <v>6</v>
      </c>
      <c r="EY9" s="1">
        <v>6</v>
      </c>
      <c r="EZ9" s="1">
        <v>6</v>
      </c>
      <c r="FA9" s="1">
        <v>6</v>
      </c>
      <c r="FB9" s="1">
        <v>6</v>
      </c>
      <c r="FC9" s="1">
        <v>6</v>
      </c>
      <c r="FD9" s="1">
        <v>6</v>
      </c>
      <c r="FE9" s="1">
        <v>6</v>
      </c>
      <c r="FF9" s="1">
        <v>6</v>
      </c>
      <c r="FG9" s="1">
        <v>6</v>
      </c>
      <c r="FH9" s="1">
        <v>6</v>
      </c>
      <c r="FI9" s="1">
        <v>6</v>
      </c>
      <c r="FJ9" s="1">
        <v>6</v>
      </c>
      <c r="FK9" s="1">
        <v>6</v>
      </c>
      <c r="FL9" s="1">
        <v>6</v>
      </c>
      <c r="FM9" s="1">
        <v>6</v>
      </c>
      <c r="FN9" s="1">
        <v>6</v>
      </c>
      <c r="FO9" s="1">
        <v>6</v>
      </c>
      <c r="FP9" s="1">
        <v>6</v>
      </c>
      <c r="FQ9" s="1">
        <v>6</v>
      </c>
      <c r="FR9" s="1">
        <v>6</v>
      </c>
      <c r="FS9" s="1">
        <v>6</v>
      </c>
      <c r="FT9" s="1">
        <v>6</v>
      </c>
      <c r="FU9" s="1">
        <v>6</v>
      </c>
      <c r="FV9" s="1">
        <v>6</v>
      </c>
      <c r="FW9" s="1">
        <v>6</v>
      </c>
      <c r="FX9" s="1">
        <v>6</v>
      </c>
      <c r="FY9" s="1">
        <v>6</v>
      </c>
      <c r="FZ9" s="1">
        <v>6</v>
      </c>
      <c r="GA9" s="1">
        <v>6</v>
      </c>
      <c r="GB9" s="1">
        <v>6</v>
      </c>
      <c r="GC9" s="1">
        <v>6</v>
      </c>
      <c r="GD9" s="1">
        <v>6</v>
      </c>
      <c r="GE9" s="1">
        <v>6</v>
      </c>
      <c r="GF9" s="1">
        <v>6</v>
      </c>
      <c r="GG9" s="1">
        <v>6</v>
      </c>
      <c r="GH9" s="1">
        <v>6</v>
      </c>
      <c r="GI9" s="1">
        <v>6</v>
      </c>
      <c r="GJ9" s="1">
        <v>6</v>
      </c>
      <c r="GK9" s="1">
        <v>6</v>
      </c>
      <c r="GL9" s="1">
        <v>6</v>
      </c>
      <c r="GM9" s="1">
        <v>6</v>
      </c>
      <c r="GN9" s="1">
        <v>6</v>
      </c>
      <c r="GO9" s="1">
        <v>6</v>
      </c>
      <c r="GP9" s="1">
        <v>6</v>
      </c>
      <c r="GQ9" s="1">
        <v>6</v>
      </c>
      <c r="GR9" s="1">
        <v>6</v>
      </c>
      <c r="GS9" s="1">
        <v>6</v>
      </c>
      <c r="GT9" s="1">
        <v>6</v>
      </c>
      <c r="GU9" s="1">
        <v>6</v>
      </c>
      <c r="GV9" s="1">
        <v>6</v>
      </c>
      <c r="GW9" s="1">
        <v>6</v>
      </c>
      <c r="GX9" s="1">
        <v>6</v>
      </c>
      <c r="GY9" s="1">
        <v>6</v>
      </c>
      <c r="GZ9" s="1">
        <v>6</v>
      </c>
      <c r="HA9" s="1">
        <v>6</v>
      </c>
      <c r="HB9" s="1">
        <v>6</v>
      </c>
      <c r="HC9" s="1">
        <v>6</v>
      </c>
      <c r="HD9" s="1">
        <v>6</v>
      </c>
      <c r="HE9" s="1">
        <v>6</v>
      </c>
      <c r="HF9" s="1">
        <v>6</v>
      </c>
      <c r="HG9" s="1">
        <v>6</v>
      </c>
      <c r="HH9" s="1">
        <v>6</v>
      </c>
      <c r="HI9" s="1">
        <v>6</v>
      </c>
      <c r="HJ9" s="1">
        <v>6</v>
      </c>
      <c r="HK9" s="1">
        <v>6</v>
      </c>
      <c r="HL9" s="1">
        <v>6</v>
      </c>
      <c r="HM9" s="1">
        <v>6</v>
      </c>
      <c r="HN9" s="1">
        <v>6</v>
      </c>
      <c r="HO9" s="1">
        <v>6</v>
      </c>
      <c r="HP9" s="1">
        <v>6</v>
      </c>
      <c r="HQ9" s="1">
        <v>6</v>
      </c>
      <c r="HR9" s="1">
        <v>6</v>
      </c>
      <c r="HS9" s="1">
        <v>6</v>
      </c>
      <c r="HT9" s="1">
        <v>6</v>
      </c>
      <c r="HU9" s="1">
        <v>6</v>
      </c>
      <c r="HV9" s="1">
        <v>6</v>
      </c>
      <c r="HW9" s="1">
        <v>6</v>
      </c>
      <c r="HX9" s="1">
        <v>6</v>
      </c>
      <c r="HY9" s="1">
        <v>6</v>
      </c>
      <c r="HZ9" s="1">
        <v>6</v>
      </c>
      <c r="IA9" s="1">
        <v>6</v>
      </c>
      <c r="IB9" s="1">
        <v>6</v>
      </c>
      <c r="IC9" s="1">
        <v>6</v>
      </c>
      <c r="ID9" s="1">
        <v>6</v>
      </c>
      <c r="IE9" s="1">
        <v>6</v>
      </c>
      <c r="IF9" s="1">
        <v>6</v>
      </c>
      <c r="IG9" s="1">
        <v>6</v>
      </c>
      <c r="IH9" s="1">
        <v>6</v>
      </c>
      <c r="II9" s="1">
        <v>6</v>
      </c>
      <c r="IJ9" s="1">
        <v>6</v>
      </c>
      <c r="IK9" s="1">
        <v>6</v>
      </c>
      <c r="IL9" s="1">
        <v>6</v>
      </c>
      <c r="IM9" s="1">
        <v>6</v>
      </c>
      <c r="IN9" s="1">
        <v>6</v>
      </c>
      <c r="IO9" s="1">
        <v>6</v>
      </c>
      <c r="IP9" s="1">
        <v>6</v>
      </c>
      <c r="IQ9" s="1">
        <v>6</v>
      </c>
    </row>
    <row r="10" spans="1:251">
      <c r="A10" s="4" t="s">
        <v>258</v>
      </c>
      <c r="B10" s="8" t="s">
        <v>262</v>
      </c>
      <c r="C10" s="8" t="s">
        <v>263</v>
      </c>
      <c r="D10" s="8" t="s">
        <v>264</v>
      </c>
      <c r="E10" s="8" t="s">
        <v>265</v>
      </c>
      <c r="F10" s="8" t="s">
        <v>266</v>
      </c>
      <c r="G10" s="8" t="s">
        <v>268</v>
      </c>
      <c r="H10" s="8" t="s">
        <v>269</v>
      </c>
      <c r="I10" s="8" t="s">
        <v>270</v>
      </c>
      <c r="J10" s="8" t="s">
        <v>271</v>
      </c>
      <c r="K10" s="8" t="s">
        <v>272</v>
      </c>
      <c r="L10" s="8" t="s">
        <v>273</v>
      </c>
      <c r="M10" s="8" t="s">
        <v>274</v>
      </c>
      <c r="N10" s="8" t="s">
        <v>275</v>
      </c>
      <c r="O10" s="8" t="s">
        <v>276</v>
      </c>
      <c r="P10" s="8" t="s">
        <v>277</v>
      </c>
      <c r="Q10" s="8" t="s">
        <v>278</v>
      </c>
      <c r="R10" s="8" t="s">
        <v>279</v>
      </c>
      <c r="S10" s="8" t="s">
        <v>280</v>
      </c>
      <c r="T10" s="8" t="s">
        <v>281</v>
      </c>
      <c r="U10" s="8" t="s">
        <v>282</v>
      </c>
      <c r="V10" s="8" t="s">
        <v>283</v>
      </c>
      <c r="W10" s="8" t="s">
        <v>284</v>
      </c>
      <c r="X10" s="8" t="s">
        <v>285</v>
      </c>
      <c r="Y10" s="8" t="s">
        <v>286</v>
      </c>
      <c r="Z10" s="8" t="s">
        <v>287</v>
      </c>
      <c r="AA10" s="8" t="s">
        <v>288</v>
      </c>
      <c r="AB10" s="8" t="s">
        <v>289</v>
      </c>
      <c r="AC10" s="8" t="s">
        <v>290</v>
      </c>
      <c r="AD10" s="8" t="s">
        <v>291</v>
      </c>
      <c r="AE10" s="8" t="s">
        <v>292</v>
      </c>
      <c r="AF10" s="8" t="s">
        <v>293</v>
      </c>
      <c r="AG10" s="8" t="s">
        <v>294</v>
      </c>
      <c r="AH10" s="8" t="s">
        <v>295</v>
      </c>
      <c r="AI10" s="8" t="s">
        <v>296</v>
      </c>
      <c r="AJ10" s="8" t="s">
        <v>297</v>
      </c>
      <c r="AK10" s="8" t="s">
        <v>298</v>
      </c>
      <c r="AL10" s="8" t="s">
        <v>299</v>
      </c>
      <c r="AM10" s="8" t="s">
        <v>300</v>
      </c>
      <c r="AN10" s="8" t="s">
        <v>301</v>
      </c>
      <c r="AO10" s="8" t="s">
        <v>302</v>
      </c>
      <c r="AP10" s="8" t="s">
        <v>303</v>
      </c>
      <c r="AQ10" s="8" t="s">
        <v>304</v>
      </c>
      <c r="AR10" s="8" t="s">
        <v>305</v>
      </c>
      <c r="AS10" s="8" t="s">
        <v>306</v>
      </c>
      <c r="AT10" s="8" t="s">
        <v>307</v>
      </c>
      <c r="AU10" s="8" t="s">
        <v>308</v>
      </c>
      <c r="AV10" s="8" t="s">
        <v>309</v>
      </c>
      <c r="AW10" s="8" t="s">
        <v>310</v>
      </c>
      <c r="AX10" s="8" t="s">
        <v>311</v>
      </c>
      <c r="AY10" s="8" t="s">
        <v>312</v>
      </c>
      <c r="AZ10" s="8" t="s">
        <v>313</v>
      </c>
      <c r="BA10" s="8" t="s">
        <v>314</v>
      </c>
      <c r="BB10" s="8" t="s">
        <v>315</v>
      </c>
      <c r="BC10" s="8" t="s">
        <v>316</v>
      </c>
      <c r="BD10" s="8" t="s">
        <v>317</v>
      </c>
      <c r="BE10" s="8" t="s">
        <v>318</v>
      </c>
      <c r="BF10" s="8" t="s">
        <v>319</v>
      </c>
      <c r="BG10" s="8" t="s">
        <v>320</v>
      </c>
      <c r="BH10" s="8" t="s">
        <v>321</v>
      </c>
      <c r="BI10" s="8" t="s">
        <v>322</v>
      </c>
      <c r="BJ10" s="8" t="s">
        <v>323</v>
      </c>
      <c r="BK10" s="8" t="s">
        <v>324</v>
      </c>
      <c r="BL10" s="8" t="s">
        <v>325</v>
      </c>
      <c r="BM10" s="8" t="s">
        <v>326</v>
      </c>
      <c r="BN10" s="8" t="s">
        <v>327</v>
      </c>
      <c r="BO10" s="8" t="s">
        <v>328</v>
      </c>
      <c r="BP10" s="8" t="s">
        <v>329</v>
      </c>
      <c r="BQ10" s="8" t="s">
        <v>330</v>
      </c>
      <c r="BR10" s="8" t="s">
        <v>331</v>
      </c>
      <c r="BS10" s="8" t="s">
        <v>332</v>
      </c>
      <c r="BT10" s="8" t="s">
        <v>333</v>
      </c>
      <c r="BU10" s="8" t="s">
        <v>334</v>
      </c>
      <c r="BV10" s="8" t="s">
        <v>335</v>
      </c>
      <c r="BW10" s="8" t="s">
        <v>336</v>
      </c>
      <c r="BX10" s="8" t="s">
        <v>337</v>
      </c>
      <c r="BY10" s="8" t="s">
        <v>338</v>
      </c>
      <c r="BZ10" s="8" t="s">
        <v>339</v>
      </c>
      <c r="CA10" s="8" t="s">
        <v>340</v>
      </c>
      <c r="CB10" s="8" t="s">
        <v>341</v>
      </c>
      <c r="CC10" s="8" t="s">
        <v>342</v>
      </c>
      <c r="CD10" s="8" t="s">
        <v>343</v>
      </c>
      <c r="CE10" s="8" t="s">
        <v>344</v>
      </c>
      <c r="CF10" s="8" t="s">
        <v>345</v>
      </c>
      <c r="CG10" s="8" t="s">
        <v>346</v>
      </c>
      <c r="CH10" s="8" t="s">
        <v>347</v>
      </c>
      <c r="CI10" s="8" t="s">
        <v>348</v>
      </c>
      <c r="CJ10" s="8" t="s">
        <v>349</v>
      </c>
      <c r="CK10" s="8" t="s">
        <v>350</v>
      </c>
      <c r="CL10" s="8" t="s">
        <v>351</v>
      </c>
      <c r="CM10" s="8" t="s">
        <v>352</v>
      </c>
      <c r="CN10" s="8" t="s">
        <v>353</v>
      </c>
      <c r="CO10" s="8" t="s">
        <v>354</v>
      </c>
      <c r="CP10" s="8" t="s">
        <v>355</v>
      </c>
      <c r="CQ10" s="8" t="s">
        <v>356</v>
      </c>
      <c r="CR10" s="8" t="s">
        <v>357</v>
      </c>
      <c r="CS10" s="8" t="s">
        <v>358</v>
      </c>
      <c r="CT10" s="8" t="s">
        <v>359</v>
      </c>
      <c r="CU10" s="8" t="s">
        <v>360</v>
      </c>
      <c r="CV10" s="8" t="s">
        <v>361</v>
      </c>
      <c r="CW10" s="8" t="s">
        <v>362</v>
      </c>
      <c r="CX10" s="8" t="s">
        <v>363</v>
      </c>
      <c r="CY10" s="8" t="s">
        <v>364</v>
      </c>
      <c r="CZ10" s="8" t="s">
        <v>365</v>
      </c>
      <c r="DA10" s="8" t="s">
        <v>366</v>
      </c>
      <c r="DB10" s="8" t="s">
        <v>367</v>
      </c>
      <c r="DC10" s="8" t="s">
        <v>368</v>
      </c>
      <c r="DD10" s="8" t="s">
        <v>369</v>
      </c>
      <c r="DE10" s="8" t="s">
        <v>370</v>
      </c>
      <c r="DF10" s="8" t="s">
        <v>371</v>
      </c>
      <c r="DG10" s="8" t="s">
        <v>372</v>
      </c>
      <c r="DH10" s="8" t="s">
        <v>373</v>
      </c>
      <c r="DI10" s="8" t="s">
        <v>374</v>
      </c>
      <c r="DJ10" s="8" t="s">
        <v>375</v>
      </c>
      <c r="DK10" s="8" t="s">
        <v>376</v>
      </c>
      <c r="DL10" s="8" t="s">
        <v>377</v>
      </c>
      <c r="DM10" s="8" t="s">
        <v>378</v>
      </c>
      <c r="DN10" s="8" t="s">
        <v>379</v>
      </c>
      <c r="DO10" s="8" t="s">
        <v>380</v>
      </c>
      <c r="DP10" s="8" t="s">
        <v>381</v>
      </c>
      <c r="DQ10" s="8" t="s">
        <v>382</v>
      </c>
      <c r="DR10" s="8" t="s">
        <v>383</v>
      </c>
      <c r="DS10" s="8" t="s">
        <v>384</v>
      </c>
      <c r="DT10" s="8" t="s">
        <v>385</v>
      </c>
      <c r="DU10" s="8" t="s">
        <v>386</v>
      </c>
      <c r="DV10" s="8" t="s">
        <v>387</v>
      </c>
      <c r="DW10" s="8" t="s">
        <v>388</v>
      </c>
      <c r="DX10" s="8" t="s">
        <v>389</v>
      </c>
      <c r="DY10" s="8" t="s">
        <v>390</v>
      </c>
      <c r="DZ10" s="8" t="s">
        <v>391</v>
      </c>
      <c r="EA10" s="8" t="s">
        <v>392</v>
      </c>
      <c r="EB10" s="8" t="s">
        <v>393</v>
      </c>
      <c r="EC10" s="8" t="s">
        <v>394</v>
      </c>
      <c r="ED10" s="8" t="s">
        <v>395</v>
      </c>
      <c r="EE10" s="8" t="s">
        <v>396</v>
      </c>
      <c r="EF10" s="8" t="s">
        <v>397</v>
      </c>
      <c r="EG10" s="8" t="s">
        <v>398</v>
      </c>
      <c r="EH10" s="8" t="s">
        <v>399</v>
      </c>
      <c r="EI10" s="8" t="s">
        <v>400</v>
      </c>
      <c r="EJ10" s="8" t="s">
        <v>401</v>
      </c>
      <c r="EK10" s="8" t="s">
        <v>402</v>
      </c>
      <c r="EL10" s="8" t="s">
        <v>403</v>
      </c>
      <c r="EM10" s="8" t="s">
        <v>404</v>
      </c>
      <c r="EN10" s="8" t="s">
        <v>405</v>
      </c>
      <c r="EO10" s="8" t="s">
        <v>406</v>
      </c>
      <c r="EP10" s="8" t="s">
        <v>407</v>
      </c>
      <c r="EQ10" s="8" t="s">
        <v>408</v>
      </c>
      <c r="ER10" s="8" t="s">
        <v>409</v>
      </c>
      <c r="ES10" s="8" t="s">
        <v>410</v>
      </c>
      <c r="ET10" s="8" t="s">
        <v>411</v>
      </c>
      <c r="EU10" s="8" t="s">
        <v>412</v>
      </c>
      <c r="EV10" s="8" t="s">
        <v>413</v>
      </c>
      <c r="EW10" s="8" t="s">
        <v>414</v>
      </c>
      <c r="EX10" s="8" t="s">
        <v>415</v>
      </c>
      <c r="EY10" s="8" t="s">
        <v>416</v>
      </c>
      <c r="EZ10" s="8" t="s">
        <v>417</v>
      </c>
      <c r="FA10" s="8" t="s">
        <v>418</v>
      </c>
      <c r="FB10" s="8" t="s">
        <v>419</v>
      </c>
      <c r="FC10" s="8" t="s">
        <v>420</v>
      </c>
      <c r="FD10" s="8" t="s">
        <v>421</v>
      </c>
      <c r="FE10" s="8" t="s">
        <v>422</v>
      </c>
      <c r="FF10" s="8" t="s">
        <v>423</v>
      </c>
      <c r="FG10" s="8" t="s">
        <v>424</v>
      </c>
      <c r="FH10" s="8" t="s">
        <v>425</v>
      </c>
      <c r="FI10" s="8" t="s">
        <v>426</v>
      </c>
      <c r="FJ10" s="8" t="s">
        <v>427</v>
      </c>
      <c r="FK10" s="8" t="s">
        <v>428</v>
      </c>
      <c r="FL10" s="8" t="s">
        <v>429</v>
      </c>
      <c r="FM10" s="8" t="s">
        <v>430</v>
      </c>
      <c r="FN10" s="8" t="s">
        <v>431</v>
      </c>
      <c r="FO10" s="8" t="s">
        <v>432</v>
      </c>
      <c r="FP10" s="8" t="s">
        <v>433</v>
      </c>
      <c r="FQ10" s="8" t="s">
        <v>434</v>
      </c>
      <c r="FR10" s="8" t="s">
        <v>435</v>
      </c>
      <c r="FS10" s="8" t="s">
        <v>436</v>
      </c>
      <c r="FT10" s="8" t="s">
        <v>437</v>
      </c>
      <c r="FU10" s="8" t="s">
        <v>438</v>
      </c>
      <c r="FV10" s="8" t="s">
        <v>439</v>
      </c>
      <c r="FW10" s="8" t="s">
        <v>440</v>
      </c>
      <c r="FX10" s="8" t="s">
        <v>441</v>
      </c>
      <c r="FY10" s="8" t="s">
        <v>442</v>
      </c>
      <c r="FZ10" s="8" t="s">
        <v>443</v>
      </c>
      <c r="GA10" s="8" t="s">
        <v>444</v>
      </c>
      <c r="GB10" s="8" t="s">
        <v>445</v>
      </c>
      <c r="GC10" s="8" t="s">
        <v>446</v>
      </c>
      <c r="GD10" s="8" t="s">
        <v>447</v>
      </c>
      <c r="GE10" s="8" t="s">
        <v>448</v>
      </c>
      <c r="GF10" s="8" t="s">
        <v>449</v>
      </c>
      <c r="GG10" s="8" t="s">
        <v>450</v>
      </c>
      <c r="GH10" s="8" t="s">
        <v>451</v>
      </c>
      <c r="GI10" s="8" t="s">
        <v>452</v>
      </c>
      <c r="GJ10" s="8" t="s">
        <v>453</v>
      </c>
      <c r="GK10" s="8" t="s">
        <v>454</v>
      </c>
      <c r="GL10" s="8" t="s">
        <v>455</v>
      </c>
      <c r="GM10" s="8" t="s">
        <v>456</v>
      </c>
      <c r="GN10" s="8" t="s">
        <v>457</v>
      </c>
      <c r="GO10" s="8" t="s">
        <v>458</v>
      </c>
      <c r="GP10" s="8" t="s">
        <v>459</v>
      </c>
      <c r="GQ10" s="8" t="s">
        <v>460</v>
      </c>
      <c r="GR10" s="8" t="s">
        <v>461</v>
      </c>
      <c r="GS10" s="8" t="s">
        <v>462</v>
      </c>
      <c r="GT10" s="8" t="s">
        <v>463</v>
      </c>
      <c r="GU10" s="8" t="s">
        <v>464</v>
      </c>
      <c r="GV10" s="8" t="s">
        <v>465</v>
      </c>
      <c r="GW10" s="8" t="s">
        <v>466</v>
      </c>
      <c r="GX10" s="8" t="s">
        <v>467</v>
      </c>
      <c r="GY10" s="8" t="s">
        <v>468</v>
      </c>
      <c r="GZ10" s="8" t="s">
        <v>469</v>
      </c>
      <c r="HA10" s="8" t="s">
        <v>470</v>
      </c>
      <c r="HB10" s="8" t="s">
        <v>471</v>
      </c>
      <c r="HC10" s="8" t="s">
        <v>472</v>
      </c>
      <c r="HD10" s="8" t="s">
        <v>473</v>
      </c>
      <c r="HE10" s="8" t="s">
        <v>474</v>
      </c>
      <c r="HF10" s="8" t="s">
        <v>475</v>
      </c>
      <c r="HG10" s="8" t="s">
        <v>476</v>
      </c>
      <c r="HH10" s="8" t="s">
        <v>477</v>
      </c>
      <c r="HI10" s="8" t="s">
        <v>478</v>
      </c>
      <c r="HJ10" s="8" t="s">
        <v>479</v>
      </c>
      <c r="HK10" s="8" t="s">
        <v>480</v>
      </c>
      <c r="HL10" s="8" t="s">
        <v>481</v>
      </c>
      <c r="HM10" s="8" t="s">
        <v>482</v>
      </c>
      <c r="HN10" s="8" t="s">
        <v>483</v>
      </c>
      <c r="HO10" s="8" t="s">
        <v>484</v>
      </c>
      <c r="HP10" s="8" t="s">
        <v>485</v>
      </c>
      <c r="HQ10" s="8" t="s">
        <v>486</v>
      </c>
      <c r="HR10" s="8" t="s">
        <v>487</v>
      </c>
      <c r="HS10" s="8" t="s">
        <v>488</v>
      </c>
      <c r="HT10" s="8" t="s">
        <v>489</v>
      </c>
      <c r="HU10" s="8" t="s">
        <v>490</v>
      </c>
      <c r="HV10" s="8" t="s">
        <v>491</v>
      </c>
      <c r="HW10" s="8" t="s">
        <v>492</v>
      </c>
      <c r="HX10" s="8" t="s">
        <v>493</v>
      </c>
      <c r="HY10" s="8" t="s">
        <v>494</v>
      </c>
      <c r="HZ10" s="8" t="s">
        <v>495</v>
      </c>
      <c r="IA10" s="8" t="s">
        <v>496</v>
      </c>
      <c r="IB10" s="8" t="s">
        <v>497</v>
      </c>
      <c r="IC10" s="8" t="s">
        <v>498</v>
      </c>
      <c r="ID10" s="8" t="s">
        <v>499</v>
      </c>
      <c r="IE10" s="8" t="s">
        <v>500</v>
      </c>
      <c r="IF10" s="8" t="s">
        <v>501</v>
      </c>
      <c r="IG10" s="8" t="s">
        <v>502</v>
      </c>
      <c r="IH10" s="8" t="s">
        <v>503</v>
      </c>
      <c r="II10" s="8" t="s">
        <v>504</v>
      </c>
      <c r="IJ10" s="8" t="s">
        <v>505</v>
      </c>
      <c r="IK10" s="8" t="s">
        <v>506</v>
      </c>
      <c r="IL10" s="8" t="s">
        <v>507</v>
      </c>
      <c r="IM10" s="8" t="s">
        <v>508</v>
      </c>
      <c r="IN10" s="8" t="s">
        <v>509</v>
      </c>
      <c r="IO10" s="8" t="s">
        <v>510</v>
      </c>
      <c r="IP10" s="8" t="s">
        <v>511</v>
      </c>
      <c r="IQ10" s="8" t="s">
        <v>512</v>
      </c>
    </row>
    <row r="11" spans="1:251">
      <c r="A11" s="10">
        <v>42036</v>
      </c>
      <c r="B11" s="9">
        <v>980.69299999999998</v>
      </c>
      <c r="C11" s="9">
        <v>100.405</v>
      </c>
      <c r="D11" s="9">
        <v>176.54300000000001</v>
      </c>
      <c r="E11" s="9">
        <v>248.821</v>
      </c>
      <c r="F11" s="9">
        <v>454.923</v>
      </c>
      <c r="G11" s="9">
        <v>40</v>
      </c>
      <c r="H11" s="9">
        <v>378.30500000000001</v>
      </c>
      <c r="I11" s="9">
        <v>38.621000000000002</v>
      </c>
      <c r="J11" s="9">
        <v>75.873000000000005</v>
      </c>
      <c r="K11" s="9">
        <v>103.039</v>
      </c>
      <c r="L11" s="9">
        <v>160.77199999999999</v>
      </c>
      <c r="M11" s="9">
        <v>29.475000000000001</v>
      </c>
      <c r="N11" s="9">
        <v>602.38800000000003</v>
      </c>
      <c r="O11" s="9">
        <v>61.783999999999999</v>
      </c>
      <c r="P11" s="9">
        <v>100.67</v>
      </c>
      <c r="Q11" s="9">
        <v>145.78200000000001</v>
      </c>
      <c r="R11" s="9">
        <v>294.15100000000001</v>
      </c>
      <c r="S11" s="9">
        <v>48</v>
      </c>
      <c r="T11" s="9">
        <v>288.36900000000003</v>
      </c>
      <c r="U11" s="9">
        <v>22.715</v>
      </c>
      <c r="V11" s="9">
        <v>55.988999999999997</v>
      </c>
      <c r="W11" s="9">
        <v>72.075000000000003</v>
      </c>
      <c r="X11" s="9">
        <v>137.59</v>
      </c>
      <c r="Y11" s="9">
        <v>41.585999999999999</v>
      </c>
      <c r="Z11" s="9">
        <v>110.348</v>
      </c>
      <c r="AA11" s="9">
        <v>6.2380000000000004</v>
      </c>
      <c r="AB11" s="9">
        <v>25.762</v>
      </c>
      <c r="AC11" s="9">
        <v>29.704000000000001</v>
      </c>
      <c r="AD11" s="9">
        <v>48.643999999999998</v>
      </c>
      <c r="AE11" s="9">
        <v>32</v>
      </c>
      <c r="AF11" s="9">
        <v>178.02099999999999</v>
      </c>
      <c r="AG11" s="9">
        <v>16.477</v>
      </c>
      <c r="AH11" s="9">
        <v>30.227</v>
      </c>
      <c r="AI11" s="9">
        <v>42.37</v>
      </c>
      <c r="AJ11" s="9">
        <v>88.947000000000003</v>
      </c>
      <c r="AK11" s="9">
        <v>50.761000000000003</v>
      </c>
      <c r="AL11" s="9">
        <v>267.87400000000002</v>
      </c>
      <c r="AM11" s="9">
        <v>34.097999999999999</v>
      </c>
      <c r="AN11" s="9">
        <v>44.048000000000002</v>
      </c>
      <c r="AO11" s="9">
        <v>60.561</v>
      </c>
      <c r="AP11" s="9">
        <v>129.16800000000001</v>
      </c>
      <c r="AQ11" s="9">
        <v>48</v>
      </c>
      <c r="AR11" s="9">
        <v>102.63</v>
      </c>
      <c r="AS11" s="9">
        <v>14.073</v>
      </c>
      <c r="AT11" s="9">
        <v>18.672999999999998</v>
      </c>
      <c r="AU11" s="9">
        <v>27.08</v>
      </c>
      <c r="AV11" s="9">
        <v>42.804000000000002</v>
      </c>
      <c r="AW11" s="9">
        <v>26</v>
      </c>
      <c r="AX11" s="9">
        <v>165.244</v>
      </c>
      <c r="AY11" s="9">
        <v>20.024999999999999</v>
      </c>
      <c r="AZ11" s="9">
        <v>25.375</v>
      </c>
      <c r="BA11" s="9">
        <v>33.481000000000002</v>
      </c>
      <c r="BB11" s="9">
        <v>86.364000000000004</v>
      </c>
      <c r="BC11" s="9">
        <v>52</v>
      </c>
      <c r="BD11" s="9">
        <v>205.93299999999999</v>
      </c>
      <c r="BE11" s="9">
        <v>22.33</v>
      </c>
      <c r="BF11" s="9">
        <v>39.305</v>
      </c>
      <c r="BG11" s="9">
        <v>56.712000000000003</v>
      </c>
      <c r="BH11" s="9">
        <v>87.585999999999999</v>
      </c>
      <c r="BI11" s="9">
        <v>34</v>
      </c>
      <c r="BJ11" s="9">
        <v>83.441000000000003</v>
      </c>
      <c r="BK11" s="9">
        <v>9.875</v>
      </c>
      <c r="BL11" s="9">
        <v>15.606</v>
      </c>
      <c r="BM11" s="9">
        <v>21.904</v>
      </c>
      <c r="BN11" s="9">
        <v>36.055999999999997</v>
      </c>
      <c r="BO11" s="9">
        <v>34</v>
      </c>
      <c r="BP11" s="9">
        <v>122.492</v>
      </c>
      <c r="BQ11" s="9">
        <v>12.455</v>
      </c>
      <c r="BR11" s="9">
        <v>23.699000000000002</v>
      </c>
      <c r="BS11" s="9">
        <v>34.808</v>
      </c>
      <c r="BT11" s="9">
        <v>51.53</v>
      </c>
      <c r="BU11" s="9">
        <v>30</v>
      </c>
      <c r="BV11" s="9">
        <v>74.325000000000003</v>
      </c>
      <c r="BW11" s="9">
        <v>5.9249999999999998</v>
      </c>
      <c r="BX11" s="9">
        <v>15.33</v>
      </c>
      <c r="BY11" s="9">
        <v>18.766999999999999</v>
      </c>
      <c r="BZ11" s="9">
        <v>34.302999999999997</v>
      </c>
      <c r="CA11" s="9">
        <v>40.340000000000003</v>
      </c>
      <c r="CB11" s="9">
        <v>25.981000000000002</v>
      </c>
      <c r="CC11" s="9">
        <v>3.0680000000000001</v>
      </c>
      <c r="CD11" s="9">
        <v>5.5620000000000003</v>
      </c>
      <c r="CE11" s="9">
        <v>6.4329999999999998</v>
      </c>
      <c r="CF11" s="9">
        <v>10.917</v>
      </c>
      <c r="CG11" s="9">
        <v>28.376999999999999</v>
      </c>
      <c r="CH11" s="9">
        <v>48.344000000000001</v>
      </c>
      <c r="CI11" s="9">
        <v>2.8570000000000002</v>
      </c>
      <c r="CJ11" s="9">
        <v>9.7669999999999995</v>
      </c>
      <c r="CK11" s="9">
        <v>12.334</v>
      </c>
      <c r="CL11" s="9">
        <v>23.385999999999999</v>
      </c>
      <c r="CM11" s="9">
        <v>47.360999999999997</v>
      </c>
      <c r="CN11" s="9">
        <v>98.01</v>
      </c>
      <c r="CO11" s="9">
        <v>11.096</v>
      </c>
      <c r="CP11" s="9">
        <v>14.766</v>
      </c>
      <c r="CQ11" s="9">
        <v>29.707000000000001</v>
      </c>
      <c r="CR11" s="9">
        <v>42.442</v>
      </c>
      <c r="CS11" s="9">
        <v>30</v>
      </c>
      <c r="CT11" s="9">
        <v>36.927</v>
      </c>
      <c r="CU11" s="9">
        <v>3.8220000000000001</v>
      </c>
      <c r="CV11" s="9">
        <v>6.7240000000000002</v>
      </c>
      <c r="CW11" s="9">
        <v>13.12</v>
      </c>
      <c r="CX11" s="9">
        <v>13.260999999999999</v>
      </c>
      <c r="CY11" s="9">
        <v>26</v>
      </c>
      <c r="CZ11" s="9">
        <v>61.082999999999998</v>
      </c>
      <c r="DA11" s="9">
        <v>7.274</v>
      </c>
      <c r="DB11" s="9">
        <v>8.0410000000000004</v>
      </c>
      <c r="DC11" s="9">
        <v>16.587</v>
      </c>
      <c r="DD11" s="9">
        <v>29.181000000000001</v>
      </c>
      <c r="DE11" s="9">
        <v>43</v>
      </c>
      <c r="DF11" s="9">
        <v>26.852</v>
      </c>
      <c r="DG11" s="9">
        <v>1.9770000000000001</v>
      </c>
      <c r="DH11" s="9">
        <v>3.2850000000000001</v>
      </c>
      <c r="DI11" s="9">
        <v>5.0629999999999997</v>
      </c>
      <c r="DJ11" s="9">
        <v>16.527999999999999</v>
      </c>
      <c r="DK11" s="9">
        <v>52</v>
      </c>
      <c r="DL11" s="9">
        <v>10.058</v>
      </c>
      <c r="DM11" s="9">
        <v>0.53200000000000003</v>
      </c>
      <c r="DN11" s="9">
        <v>1.6459999999999999</v>
      </c>
      <c r="DO11" s="9">
        <v>1.9390000000000001</v>
      </c>
      <c r="DP11" s="9">
        <v>5.9420000000000002</v>
      </c>
      <c r="DQ11" s="9">
        <v>52</v>
      </c>
      <c r="DR11" s="9">
        <v>16.794</v>
      </c>
      <c r="DS11" s="9">
        <v>1.4450000000000001</v>
      </c>
      <c r="DT11" s="9">
        <v>1.639</v>
      </c>
      <c r="DU11" s="9">
        <v>3.1240000000000001</v>
      </c>
      <c r="DV11" s="9">
        <v>10.586</v>
      </c>
      <c r="DW11" s="9">
        <v>52</v>
      </c>
      <c r="DX11" s="9">
        <v>4.6449999999999996</v>
      </c>
      <c r="DY11" s="9">
        <v>0.57299999999999995</v>
      </c>
      <c r="DZ11" s="9">
        <v>1.6539999999999999</v>
      </c>
      <c r="EA11" s="9">
        <v>1.1419999999999999</v>
      </c>
      <c r="EB11" s="9">
        <v>1.276</v>
      </c>
      <c r="EC11" s="9">
        <v>13</v>
      </c>
      <c r="ED11" s="9">
        <v>1.7030000000000001</v>
      </c>
      <c r="EE11" s="9">
        <v>0.28100000000000003</v>
      </c>
      <c r="EF11" s="9">
        <v>0.85299999999999998</v>
      </c>
      <c r="EG11" s="9">
        <v>0.216</v>
      </c>
      <c r="EH11" s="9">
        <v>0.35199999999999998</v>
      </c>
      <c r="EI11" s="9">
        <v>12</v>
      </c>
      <c r="EJ11" s="9">
        <v>2.9420000000000002</v>
      </c>
      <c r="EK11" s="9">
        <v>0.29099999999999998</v>
      </c>
      <c r="EL11" s="9">
        <v>0.80100000000000005</v>
      </c>
      <c r="EM11" s="9">
        <v>0.92600000000000005</v>
      </c>
      <c r="EN11" s="9">
        <v>0.92400000000000004</v>
      </c>
      <c r="EO11" s="9">
        <v>30.186</v>
      </c>
      <c r="EP11" s="9">
        <v>14.683999999999999</v>
      </c>
      <c r="EQ11" s="9">
        <v>1.6919999999999999</v>
      </c>
      <c r="ER11" s="9">
        <v>2.1659999999999999</v>
      </c>
      <c r="ES11" s="9">
        <v>4.7949999999999999</v>
      </c>
      <c r="ET11" s="9">
        <v>6.03</v>
      </c>
      <c r="EU11" s="9">
        <v>31.234999999999999</v>
      </c>
      <c r="EV11" s="9">
        <v>7.2160000000000002</v>
      </c>
      <c r="EW11" s="9">
        <v>0.73199999999999998</v>
      </c>
      <c r="EX11" s="9">
        <v>1.046</v>
      </c>
      <c r="EY11" s="9">
        <v>2.6429999999999998</v>
      </c>
      <c r="EZ11" s="9">
        <v>2.7959999999999998</v>
      </c>
      <c r="FA11" s="9">
        <v>31.117999999999999</v>
      </c>
      <c r="FB11" s="9">
        <v>7.4669999999999996</v>
      </c>
      <c r="FC11" s="9">
        <v>0.96</v>
      </c>
      <c r="FD11" s="9">
        <v>1.1200000000000001</v>
      </c>
      <c r="FE11" s="9">
        <v>2.153</v>
      </c>
      <c r="FF11" s="9">
        <v>3.234</v>
      </c>
      <c r="FG11" s="9">
        <v>30.21</v>
      </c>
      <c r="FH11" s="9">
        <v>350.41500000000002</v>
      </c>
      <c r="FI11" s="9">
        <v>35.79</v>
      </c>
      <c r="FJ11" s="9">
        <v>84.034999999999997</v>
      </c>
      <c r="FK11" s="9">
        <v>99.468999999999994</v>
      </c>
      <c r="FL11" s="9">
        <v>131.12</v>
      </c>
      <c r="FM11" s="9">
        <v>26</v>
      </c>
      <c r="FN11" s="9">
        <v>159.989</v>
      </c>
      <c r="FO11" s="9">
        <v>14.483000000000001</v>
      </c>
      <c r="FP11" s="9">
        <v>38.360999999999997</v>
      </c>
      <c r="FQ11" s="9">
        <v>44.478000000000002</v>
      </c>
      <c r="FR11" s="9">
        <v>62.667000000000002</v>
      </c>
      <c r="FS11" s="9">
        <v>26</v>
      </c>
      <c r="FT11" s="9">
        <v>190.42599999999999</v>
      </c>
      <c r="FU11" s="9">
        <v>21.306999999999999</v>
      </c>
      <c r="FV11" s="9">
        <v>45.674999999999997</v>
      </c>
      <c r="FW11" s="9">
        <v>54.991</v>
      </c>
      <c r="FX11" s="9">
        <v>68.453000000000003</v>
      </c>
      <c r="FY11" s="9">
        <v>21</v>
      </c>
      <c r="FZ11" s="9">
        <v>187.31100000000001</v>
      </c>
      <c r="GA11" s="9">
        <v>25.597999999999999</v>
      </c>
      <c r="GB11" s="9">
        <v>36.54</v>
      </c>
      <c r="GC11" s="9">
        <v>51.606999999999999</v>
      </c>
      <c r="GD11" s="9">
        <v>73.566000000000003</v>
      </c>
      <c r="GE11" s="9">
        <v>26</v>
      </c>
      <c r="GF11" s="9">
        <v>73.025000000000006</v>
      </c>
      <c r="GG11" s="9">
        <v>11.018000000000001</v>
      </c>
      <c r="GH11" s="9">
        <v>15.705</v>
      </c>
      <c r="GI11" s="9">
        <v>19.533999999999999</v>
      </c>
      <c r="GJ11" s="9">
        <v>26.766999999999999</v>
      </c>
      <c r="GK11" s="9">
        <v>20</v>
      </c>
      <c r="GL11" s="9">
        <v>114.286</v>
      </c>
      <c r="GM11" s="9">
        <v>14.579000000000001</v>
      </c>
      <c r="GN11" s="9">
        <v>20.835000000000001</v>
      </c>
      <c r="GO11" s="9">
        <v>32.072000000000003</v>
      </c>
      <c r="GP11" s="9">
        <v>46.798999999999999</v>
      </c>
      <c r="GQ11" s="9">
        <v>30.530999999999999</v>
      </c>
      <c r="GR11" s="9">
        <v>150.952</v>
      </c>
      <c r="GS11" s="9">
        <v>15.429</v>
      </c>
      <c r="GT11" s="9">
        <v>19.742000000000001</v>
      </c>
      <c r="GU11" s="9">
        <v>35.200000000000003</v>
      </c>
      <c r="GV11" s="9">
        <v>80.581999999999994</v>
      </c>
      <c r="GW11" s="9">
        <v>52</v>
      </c>
      <c r="GX11" s="9">
        <v>45.203000000000003</v>
      </c>
      <c r="GY11" s="9">
        <v>5.8630000000000004</v>
      </c>
      <c r="GZ11" s="9">
        <v>5.72</v>
      </c>
      <c r="HA11" s="9">
        <v>12.305</v>
      </c>
      <c r="HB11" s="9">
        <v>21.315000000000001</v>
      </c>
      <c r="HC11" s="9">
        <v>39.500999999999998</v>
      </c>
      <c r="HD11" s="9">
        <v>105.75</v>
      </c>
      <c r="HE11" s="9">
        <v>9.5649999999999995</v>
      </c>
      <c r="HF11" s="9">
        <v>14.022</v>
      </c>
      <c r="HG11" s="9">
        <v>22.895</v>
      </c>
      <c r="HH11" s="9">
        <v>59.267000000000003</v>
      </c>
      <c r="HI11" s="9">
        <v>52</v>
      </c>
      <c r="HJ11" s="9">
        <v>162.84399999999999</v>
      </c>
      <c r="HK11" s="9">
        <v>12.276999999999999</v>
      </c>
      <c r="HL11" s="9">
        <v>21.577999999999999</v>
      </c>
      <c r="HM11" s="9">
        <v>40.161999999999999</v>
      </c>
      <c r="HN11" s="9">
        <v>88.826999999999998</v>
      </c>
      <c r="HO11" s="9">
        <v>52</v>
      </c>
      <c r="HP11" s="9">
        <v>46.780999999999999</v>
      </c>
      <c r="HQ11" s="9">
        <v>3.88</v>
      </c>
      <c r="HR11" s="9">
        <v>7.492</v>
      </c>
      <c r="HS11" s="9">
        <v>16.555</v>
      </c>
      <c r="HT11" s="9">
        <v>18.853000000000002</v>
      </c>
      <c r="HU11" s="9">
        <v>31.524999999999999</v>
      </c>
      <c r="HV11" s="9">
        <v>116.06399999999999</v>
      </c>
      <c r="HW11" s="9">
        <v>8.3979999999999997</v>
      </c>
      <c r="HX11" s="9">
        <v>14.086</v>
      </c>
      <c r="HY11" s="9">
        <v>23.606999999999999</v>
      </c>
      <c r="HZ11" s="9">
        <v>69.974000000000004</v>
      </c>
      <c r="IA11" s="9">
        <v>58.488</v>
      </c>
      <c r="IB11" s="9">
        <v>108.584</v>
      </c>
      <c r="IC11" s="9">
        <v>9.6750000000000007</v>
      </c>
      <c r="ID11" s="9">
        <v>12.297000000000001</v>
      </c>
      <c r="IE11" s="9">
        <v>19.841999999999999</v>
      </c>
      <c r="IF11" s="9">
        <v>66.771000000000001</v>
      </c>
      <c r="IG11" s="9">
        <v>100</v>
      </c>
      <c r="IH11" s="9">
        <v>40.44</v>
      </c>
      <c r="II11" s="9">
        <v>3.3769999999999998</v>
      </c>
      <c r="IJ11" s="9">
        <v>6.2450000000000001</v>
      </c>
      <c r="IK11" s="9">
        <v>8.1440000000000001</v>
      </c>
      <c r="IL11" s="9">
        <v>22.673999999999999</v>
      </c>
      <c r="IM11" s="9">
        <v>52</v>
      </c>
      <c r="IN11" s="9">
        <v>68.144999999999996</v>
      </c>
      <c r="IO11" s="9">
        <v>6.2969999999999997</v>
      </c>
      <c r="IP11" s="9">
        <v>6.0529999999999999</v>
      </c>
      <c r="IQ11" s="9">
        <v>11.696999999999999</v>
      </c>
    </row>
    <row r="12" spans="1:251">
      <c r="A12" s="10">
        <v>42401</v>
      </c>
      <c r="B12" s="9">
        <v>978.44500000000005</v>
      </c>
      <c r="C12" s="9">
        <v>110.577</v>
      </c>
      <c r="D12" s="9">
        <v>157.06299999999999</v>
      </c>
      <c r="E12" s="9">
        <v>262.97399999999999</v>
      </c>
      <c r="F12" s="9">
        <v>447.83</v>
      </c>
      <c r="G12" s="9">
        <v>39</v>
      </c>
      <c r="H12" s="9">
        <v>388.65</v>
      </c>
      <c r="I12" s="9">
        <v>49.317</v>
      </c>
      <c r="J12" s="9">
        <v>70.914000000000001</v>
      </c>
      <c r="K12" s="9">
        <v>106.313</v>
      </c>
      <c r="L12" s="9">
        <v>162.107</v>
      </c>
      <c r="M12" s="9">
        <v>30</v>
      </c>
      <c r="N12" s="9">
        <v>589.79399999999998</v>
      </c>
      <c r="O12" s="9">
        <v>61.261000000000003</v>
      </c>
      <c r="P12" s="9">
        <v>86.149000000000001</v>
      </c>
      <c r="Q12" s="9">
        <v>156.66200000000001</v>
      </c>
      <c r="R12" s="9">
        <v>285.72300000000001</v>
      </c>
      <c r="S12" s="9">
        <v>47</v>
      </c>
      <c r="T12" s="9">
        <v>286.46300000000002</v>
      </c>
      <c r="U12" s="9">
        <v>35.384</v>
      </c>
      <c r="V12" s="9">
        <v>43.747999999999998</v>
      </c>
      <c r="W12" s="9">
        <v>74.207999999999998</v>
      </c>
      <c r="X12" s="9">
        <v>133.12299999999999</v>
      </c>
      <c r="Y12" s="9">
        <v>42.158999999999999</v>
      </c>
      <c r="Z12" s="9">
        <v>109.89</v>
      </c>
      <c r="AA12" s="9">
        <v>14.487</v>
      </c>
      <c r="AB12" s="9">
        <v>17.547999999999998</v>
      </c>
      <c r="AC12" s="9">
        <v>27.207000000000001</v>
      </c>
      <c r="AD12" s="9">
        <v>50.648000000000003</v>
      </c>
      <c r="AE12" s="9">
        <v>43</v>
      </c>
      <c r="AF12" s="9">
        <v>176.57300000000001</v>
      </c>
      <c r="AG12" s="9">
        <v>20.896999999999998</v>
      </c>
      <c r="AH12" s="9">
        <v>26.2</v>
      </c>
      <c r="AI12" s="9">
        <v>47.000999999999998</v>
      </c>
      <c r="AJ12" s="9">
        <v>82.474999999999994</v>
      </c>
      <c r="AK12" s="9">
        <v>39</v>
      </c>
      <c r="AL12" s="9">
        <v>274.72699999999998</v>
      </c>
      <c r="AM12" s="9">
        <v>39.018000000000001</v>
      </c>
      <c r="AN12" s="9">
        <v>45.771999999999998</v>
      </c>
      <c r="AO12" s="9">
        <v>70.957999999999998</v>
      </c>
      <c r="AP12" s="9">
        <v>118.97799999999999</v>
      </c>
      <c r="AQ12" s="9">
        <v>34</v>
      </c>
      <c r="AR12" s="9">
        <v>114.92</v>
      </c>
      <c r="AS12" s="9">
        <v>17.23</v>
      </c>
      <c r="AT12" s="9">
        <v>21.186</v>
      </c>
      <c r="AU12" s="9">
        <v>29.553000000000001</v>
      </c>
      <c r="AV12" s="9">
        <v>46.95</v>
      </c>
      <c r="AW12" s="9">
        <v>26</v>
      </c>
      <c r="AX12" s="9">
        <v>159.80699999999999</v>
      </c>
      <c r="AY12" s="9">
        <v>21.788</v>
      </c>
      <c r="AZ12" s="9">
        <v>24.585999999999999</v>
      </c>
      <c r="BA12" s="9">
        <v>41.405000000000001</v>
      </c>
      <c r="BB12" s="9">
        <v>72.028000000000006</v>
      </c>
      <c r="BC12" s="9">
        <v>39</v>
      </c>
      <c r="BD12" s="9">
        <v>186.52799999999999</v>
      </c>
      <c r="BE12" s="9">
        <v>15.683999999999999</v>
      </c>
      <c r="BF12" s="9">
        <v>30.277999999999999</v>
      </c>
      <c r="BG12" s="9">
        <v>52.826000000000001</v>
      </c>
      <c r="BH12" s="9">
        <v>87.741</v>
      </c>
      <c r="BI12" s="9">
        <v>41.77</v>
      </c>
      <c r="BJ12" s="9">
        <v>76.448999999999998</v>
      </c>
      <c r="BK12" s="9">
        <v>10.077999999999999</v>
      </c>
      <c r="BL12" s="9">
        <v>14.585000000000001</v>
      </c>
      <c r="BM12" s="9">
        <v>22.876999999999999</v>
      </c>
      <c r="BN12" s="9">
        <v>28.91</v>
      </c>
      <c r="BO12" s="9">
        <v>26</v>
      </c>
      <c r="BP12" s="9">
        <v>110.07899999999999</v>
      </c>
      <c r="BQ12" s="9">
        <v>5.6059999999999999</v>
      </c>
      <c r="BR12" s="9">
        <v>15.693</v>
      </c>
      <c r="BS12" s="9">
        <v>29.949000000000002</v>
      </c>
      <c r="BT12" s="9">
        <v>58.831000000000003</v>
      </c>
      <c r="BU12" s="9">
        <v>52</v>
      </c>
      <c r="BV12" s="9">
        <v>77.132000000000005</v>
      </c>
      <c r="BW12" s="9">
        <v>5.9569999999999999</v>
      </c>
      <c r="BX12" s="9">
        <v>12.28</v>
      </c>
      <c r="BY12" s="9">
        <v>21.196999999999999</v>
      </c>
      <c r="BZ12" s="9">
        <v>37.698</v>
      </c>
      <c r="CA12" s="9">
        <v>45.996000000000002</v>
      </c>
      <c r="CB12" s="9">
        <v>30.436</v>
      </c>
      <c r="CC12" s="9">
        <v>2.3690000000000002</v>
      </c>
      <c r="CD12" s="9">
        <v>6.0049999999999999</v>
      </c>
      <c r="CE12" s="9">
        <v>10.821999999999999</v>
      </c>
      <c r="CF12" s="9">
        <v>11.239000000000001</v>
      </c>
      <c r="CG12" s="9">
        <v>26</v>
      </c>
      <c r="CH12" s="9">
        <v>46.695999999999998</v>
      </c>
      <c r="CI12" s="9">
        <v>3.5880000000000001</v>
      </c>
      <c r="CJ12" s="9">
        <v>6.274</v>
      </c>
      <c r="CK12" s="9">
        <v>10.375</v>
      </c>
      <c r="CL12" s="9">
        <v>26.459</v>
      </c>
      <c r="CM12" s="9">
        <v>52</v>
      </c>
      <c r="CN12" s="9">
        <v>116.6</v>
      </c>
      <c r="CO12" s="9">
        <v>10.577999999999999</v>
      </c>
      <c r="CP12" s="9">
        <v>19.43</v>
      </c>
      <c r="CQ12" s="9">
        <v>31.529</v>
      </c>
      <c r="CR12" s="9">
        <v>55.061999999999998</v>
      </c>
      <c r="CS12" s="9">
        <v>47</v>
      </c>
      <c r="CT12" s="9">
        <v>43.125999999999998</v>
      </c>
      <c r="CU12" s="9">
        <v>3.88</v>
      </c>
      <c r="CV12" s="9">
        <v>9.0289999999999999</v>
      </c>
      <c r="CW12" s="9">
        <v>10.393000000000001</v>
      </c>
      <c r="CX12" s="9">
        <v>19.824999999999999</v>
      </c>
      <c r="CY12" s="9">
        <v>36.341999999999999</v>
      </c>
      <c r="CZ12" s="9">
        <v>73.472999999999999</v>
      </c>
      <c r="DA12" s="9">
        <v>6.6980000000000004</v>
      </c>
      <c r="DB12" s="9">
        <v>10.401</v>
      </c>
      <c r="DC12" s="9">
        <v>21.137</v>
      </c>
      <c r="DD12" s="9">
        <v>35.238</v>
      </c>
      <c r="DE12" s="9">
        <v>47.823999999999998</v>
      </c>
      <c r="DF12" s="9">
        <v>19.363</v>
      </c>
      <c r="DG12" s="9">
        <v>1.861</v>
      </c>
      <c r="DH12" s="9">
        <v>2.988</v>
      </c>
      <c r="DI12" s="9">
        <v>6.31</v>
      </c>
      <c r="DJ12" s="9">
        <v>8.2029999999999994</v>
      </c>
      <c r="DK12" s="9">
        <v>31.574999999999999</v>
      </c>
      <c r="DL12" s="9">
        <v>7.3109999999999999</v>
      </c>
      <c r="DM12" s="9">
        <v>0.48499999999999999</v>
      </c>
      <c r="DN12" s="9">
        <v>0.88200000000000001</v>
      </c>
      <c r="DO12" s="9">
        <v>3.0219999999999998</v>
      </c>
      <c r="DP12" s="9">
        <v>2.9220000000000002</v>
      </c>
      <c r="DQ12" s="9">
        <v>32.488</v>
      </c>
      <c r="DR12" s="9">
        <v>12.052</v>
      </c>
      <c r="DS12" s="9">
        <v>1.3759999999999999</v>
      </c>
      <c r="DT12" s="9">
        <v>2.1070000000000002</v>
      </c>
      <c r="DU12" s="9">
        <v>3.2879999999999998</v>
      </c>
      <c r="DV12" s="9">
        <v>5.28</v>
      </c>
      <c r="DW12" s="9">
        <v>28.161000000000001</v>
      </c>
      <c r="DX12" s="9">
        <v>5.0069999999999997</v>
      </c>
      <c r="DY12" s="9">
        <v>0.97799999999999998</v>
      </c>
      <c r="DZ12" s="9">
        <v>0.69699999999999995</v>
      </c>
      <c r="EA12" s="9">
        <v>1.589</v>
      </c>
      <c r="EB12" s="9">
        <v>1.7430000000000001</v>
      </c>
      <c r="EC12" s="9">
        <v>30</v>
      </c>
      <c r="ED12" s="9">
        <v>1.734</v>
      </c>
      <c r="EE12" s="9">
        <v>0.38300000000000001</v>
      </c>
      <c r="EF12" s="9">
        <v>0.16600000000000001</v>
      </c>
      <c r="EG12" s="9">
        <v>0.63500000000000001</v>
      </c>
      <c r="EH12" s="9">
        <v>0.55100000000000005</v>
      </c>
      <c r="EI12" s="9">
        <v>26.419</v>
      </c>
      <c r="EJ12" s="9">
        <v>3.2719999999999998</v>
      </c>
      <c r="EK12" s="9">
        <v>0.59499999999999997</v>
      </c>
      <c r="EL12" s="9">
        <v>0.53100000000000003</v>
      </c>
      <c r="EM12" s="9">
        <v>0.95399999999999996</v>
      </c>
      <c r="EN12" s="9">
        <v>1.1919999999999999</v>
      </c>
      <c r="EO12" s="9">
        <v>30</v>
      </c>
      <c r="EP12" s="9">
        <v>12.625999999999999</v>
      </c>
      <c r="EQ12" s="9">
        <v>1.117</v>
      </c>
      <c r="ER12" s="9">
        <v>1.8720000000000001</v>
      </c>
      <c r="ES12" s="9">
        <v>4.3559999999999999</v>
      </c>
      <c r="ET12" s="9">
        <v>5.282</v>
      </c>
      <c r="EU12" s="9">
        <v>31.581</v>
      </c>
      <c r="EV12" s="9">
        <v>4.7839999999999998</v>
      </c>
      <c r="EW12" s="9">
        <v>0.40500000000000003</v>
      </c>
      <c r="EX12" s="9">
        <v>1.514</v>
      </c>
      <c r="EY12" s="9">
        <v>1.8029999999999999</v>
      </c>
      <c r="EZ12" s="9">
        <v>1.0620000000000001</v>
      </c>
      <c r="FA12" s="9">
        <v>26</v>
      </c>
      <c r="FB12" s="9">
        <v>7.8419999999999996</v>
      </c>
      <c r="FC12" s="9">
        <v>0.71199999999999997</v>
      </c>
      <c r="FD12" s="9">
        <v>0.35799999999999998</v>
      </c>
      <c r="FE12" s="9">
        <v>2.552</v>
      </c>
      <c r="FF12" s="9">
        <v>4.22</v>
      </c>
      <c r="FG12" s="9">
        <v>52</v>
      </c>
      <c r="FH12" s="9">
        <v>360.86799999999999</v>
      </c>
      <c r="FI12" s="9">
        <v>47.515999999999998</v>
      </c>
      <c r="FJ12" s="9">
        <v>78.108000000000004</v>
      </c>
      <c r="FK12" s="9">
        <v>100.601</v>
      </c>
      <c r="FL12" s="9">
        <v>134.643</v>
      </c>
      <c r="FM12" s="9">
        <v>26</v>
      </c>
      <c r="FN12" s="9">
        <v>170.33099999999999</v>
      </c>
      <c r="FO12" s="9">
        <v>22.521999999999998</v>
      </c>
      <c r="FP12" s="9">
        <v>40.631</v>
      </c>
      <c r="FQ12" s="9">
        <v>50.219000000000001</v>
      </c>
      <c r="FR12" s="9">
        <v>56.96</v>
      </c>
      <c r="FS12" s="9">
        <v>24</v>
      </c>
      <c r="FT12" s="9">
        <v>190.536</v>
      </c>
      <c r="FU12" s="9">
        <v>24.994</v>
      </c>
      <c r="FV12" s="9">
        <v>37.476999999999997</v>
      </c>
      <c r="FW12" s="9">
        <v>50.381999999999998</v>
      </c>
      <c r="FX12" s="9">
        <v>77.683000000000007</v>
      </c>
      <c r="FY12" s="9">
        <v>26</v>
      </c>
      <c r="FZ12" s="9">
        <v>175.33500000000001</v>
      </c>
      <c r="GA12" s="9">
        <v>21.856999999999999</v>
      </c>
      <c r="GB12" s="9">
        <v>27.692</v>
      </c>
      <c r="GC12" s="9">
        <v>54.424999999999997</v>
      </c>
      <c r="GD12" s="9">
        <v>71.361000000000004</v>
      </c>
      <c r="GE12" s="9">
        <v>30</v>
      </c>
      <c r="GF12" s="9">
        <v>72.028000000000006</v>
      </c>
      <c r="GG12" s="9">
        <v>8.3469999999999995</v>
      </c>
      <c r="GH12" s="9">
        <v>14.021000000000001</v>
      </c>
      <c r="GI12" s="9">
        <v>21.344000000000001</v>
      </c>
      <c r="GJ12" s="9">
        <v>28.315999999999999</v>
      </c>
      <c r="GK12" s="9">
        <v>26</v>
      </c>
      <c r="GL12" s="9">
        <v>103.307</v>
      </c>
      <c r="GM12" s="9">
        <v>13.51</v>
      </c>
      <c r="GN12" s="9">
        <v>13.67</v>
      </c>
      <c r="GO12" s="9">
        <v>33.082000000000001</v>
      </c>
      <c r="GP12" s="9">
        <v>43.045000000000002</v>
      </c>
      <c r="GQ12" s="9">
        <v>34</v>
      </c>
      <c r="GR12" s="9">
        <v>152.43100000000001</v>
      </c>
      <c r="GS12" s="9">
        <v>17.962</v>
      </c>
      <c r="GT12" s="9">
        <v>18.783999999999999</v>
      </c>
      <c r="GU12" s="9">
        <v>38.222000000000001</v>
      </c>
      <c r="GV12" s="9">
        <v>77.462999999999994</v>
      </c>
      <c r="GW12" s="9">
        <v>52</v>
      </c>
      <c r="GX12" s="9">
        <v>40.302</v>
      </c>
      <c r="GY12" s="9">
        <v>6.8550000000000004</v>
      </c>
      <c r="GZ12" s="9">
        <v>4.8760000000000003</v>
      </c>
      <c r="HA12" s="9">
        <v>8.3460000000000001</v>
      </c>
      <c r="HB12" s="9">
        <v>20.225999999999999</v>
      </c>
      <c r="HC12" s="9">
        <v>47.917999999999999</v>
      </c>
      <c r="HD12" s="9">
        <v>112.129</v>
      </c>
      <c r="HE12" s="9">
        <v>11.106999999999999</v>
      </c>
      <c r="HF12" s="9">
        <v>13.907999999999999</v>
      </c>
      <c r="HG12" s="9">
        <v>29.876000000000001</v>
      </c>
      <c r="HH12" s="9">
        <v>57.237000000000002</v>
      </c>
      <c r="HI12" s="9">
        <v>52</v>
      </c>
      <c r="HJ12" s="9">
        <v>165.88499999999999</v>
      </c>
      <c r="HK12" s="9">
        <v>13.269</v>
      </c>
      <c r="HL12" s="9">
        <v>20.007000000000001</v>
      </c>
      <c r="HM12" s="9">
        <v>39.701000000000001</v>
      </c>
      <c r="HN12" s="9">
        <v>92.908000000000001</v>
      </c>
      <c r="HO12" s="9">
        <v>52</v>
      </c>
      <c r="HP12" s="9">
        <v>47.045000000000002</v>
      </c>
      <c r="HQ12" s="9">
        <v>5.1310000000000002</v>
      </c>
      <c r="HR12" s="9">
        <v>4.1150000000000002</v>
      </c>
      <c r="HS12" s="9">
        <v>13.904</v>
      </c>
      <c r="HT12" s="9">
        <v>23.896000000000001</v>
      </c>
      <c r="HU12" s="9">
        <v>52</v>
      </c>
      <c r="HV12" s="9">
        <v>118.84</v>
      </c>
      <c r="HW12" s="9">
        <v>8.1379999999999999</v>
      </c>
      <c r="HX12" s="9">
        <v>15.891999999999999</v>
      </c>
      <c r="HY12" s="9">
        <v>25.797000000000001</v>
      </c>
      <c r="HZ12" s="9">
        <v>69.012</v>
      </c>
      <c r="IA12" s="9">
        <v>52</v>
      </c>
      <c r="IB12" s="9">
        <v>103.91200000000001</v>
      </c>
      <c r="IC12" s="9">
        <v>8.3209999999999997</v>
      </c>
      <c r="ID12" s="9">
        <v>11.766</v>
      </c>
      <c r="IE12" s="9">
        <v>26.321000000000002</v>
      </c>
      <c r="IF12" s="9">
        <v>57.503999999999998</v>
      </c>
      <c r="IG12" s="9">
        <v>52</v>
      </c>
      <c r="IH12" s="9">
        <v>45.401000000000003</v>
      </c>
      <c r="II12" s="9">
        <v>4.8109999999999999</v>
      </c>
      <c r="IJ12" s="9">
        <v>6.8920000000000003</v>
      </c>
      <c r="IK12" s="9">
        <v>9.77</v>
      </c>
      <c r="IL12" s="9">
        <v>23.928000000000001</v>
      </c>
      <c r="IM12" s="9">
        <v>52</v>
      </c>
      <c r="IN12" s="9">
        <v>58.511000000000003</v>
      </c>
      <c r="IO12" s="9">
        <v>3.51</v>
      </c>
      <c r="IP12" s="9">
        <v>4.8730000000000002</v>
      </c>
      <c r="IQ12" s="9">
        <v>16.550999999999998</v>
      </c>
    </row>
    <row r="13" spans="1:251">
      <c r="A13" s="10">
        <v>42767</v>
      </c>
      <c r="B13" s="9">
        <v>1062.4449999999999</v>
      </c>
      <c r="C13" s="9">
        <v>107.69799999999999</v>
      </c>
      <c r="D13" s="9">
        <v>187.99299999999999</v>
      </c>
      <c r="E13" s="9">
        <v>306.74799999999999</v>
      </c>
      <c r="F13" s="9">
        <v>460.00599999999997</v>
      </c>
      <c r="G13" s="9">
        <v>34</v>
      </c>
      <c r="H13" s="9">
        <v>414.83100000000002</v>
      </c>
      <c r="I13" s="9">
        <v>49.868000000000002</v>
      </c>
      <c r="J13" s="9">
        <v>81.14</v>
      </c>
      <c r="K13" s="9">
        <v>122.218</v>
      </c>
      <c r="L13" s="9">
        <v>161.60499999999999</v>
      </c>
      <c r="M13" s="9">
        <v>26</v>
      </c>
      <c r="N13" s="9">
        <v>647.61400000000003</v>
      </c>
      <c r="O13" s="9">
        <v>57.83</v>
      </c>
      <c r="P13" s="9">
        <v>106.85299999999999</v>
      </c>
      <c r="Q13" s="9">
        <v>184.529</v>
      </c>
      <c r="R13" s="9">
        <v>298.40100000000001</v>
      </c>
      <c r="S13" s="9">
        <v>43</v>
      </c>
      <c r="T13" s="9">
        <v>295.54000000000002</v>
      </c>
      <c r="U13" s="9">
        <v>29.350999999999999</v>
      </c>
      <c r="V13" s="9">
        <v>48.174999999999997</v>
      </c>
      <c r="W13" s="9">
        <v>89.224999999999994</v>
      </c>
      <c r="X13" s="9">
        <v>128.78800000000001</v>
      </c>
      <c r="Y13" s="9">
        <v>39</v>
      </c>
      <c r="Z13" s="9">
        <v>106.842</v>
      </c>
      <c r="AA13" s="9">
        <v>13.48</v>
      </c>
      <c r="AB13" s="9">
        <v>17.408999999999999</v>
      </c>
      <c r="AC13" s="9">
        <v>31.628</v>
      </c>
      <c r="AD13" s="9">
        <v>44.325000000000003</v>
      </c>
      <c r="AE13" s="9">
        <v>30</v>
      </c>
      <c r="AF13" s="9">
        <v>188.69900000000001</v>
      </c>
      <c r="AG13" s="9">
        <v>15.871</v>
      </c>
      <c r="AH13" s="9">
        <v>30.765999999999998</v>
      </c>
      <c r="AI13" s="9">
        <v>57.597000000000001</v>
      </c>
      <c r="AJ13" s="9">
        <v>84.463999999999999</v>
      </c>
      <c r="AK13" s="9">
        <v>41.603999999999999</v>
      </c>
      <c r="AL13" s="9">
        <v>287.77199999999999</v>
      </c>
      <c r="AM13" s="9">
        <v>18.64</v>
      </c>
      <c r="AN13" s="9">
        <v>51.64</v>
      </c>
      <c r="AO13" s="9">
        <v>85.152000000000001</v>
      </c>
      <c r="AP13" s="9">
        <v>132.34</v>
      </c>
      <c r="AQ13" s="9">
        <v>40</v>
      </c>
      <c r="AR13" s="9">
        <v>114.47199999999999</v>
      </c>
      <c r="AS13" s="9">
        <v>7.9409999999999998</v>
      </c>
      <c r="AT13" s="9">
        <v>27.337</v>
      </c>
      <c r="AU13" s="9">
        <v>34.378</v>
      </c>
      <c r="AV13" s="9">
        <v>44.817</v>
      </c>
      <c r="AW13" s="9">
        <v>34</v>
      </c>
      <c r="AX13" s="9">
        <v>173.3</v>
      </c>
      <c r="AY13" s="9">
        <v>10.699</v>
      </c>
      <c r="AZ13" s="9">
        <v>24.303999999999998</v>
      </c>
      <c r="BA13" s="9">
        <v>50.774000000000001</v>
      </c>
      <c r="BB13" s="9">
        <v>87.524000000000001</v>
      </c>
      <c r="BC13" s="9">
        <v>52</v>
      </c>
      <c r="BD13" s="9">
        <v>208.87200000000001</v>
      </c>
      <c r="BE13" s="9">
        <v>30.698</v>
      </c>
      <c r="BF13" s="9">
        <v>41.393000000000001</v>
      </c>
      <c r="BG13" s="9">
        <v>56.238</v>
      </c>
      <c r="BH13" s="9">
        <v>80.543000000000006</v>
      </c>
      <c r="BI13" s="9">
        <v>26</v>
      </c>
      <c r="BJ13" s="9">
        <v>86.015000000000001</v>
      </c>
      <c r="BK13" s="9">
        <v>14.051</v>
      </c>
      <c r="BL13" s="9">
        <v>15.904</v>
      </c>
      <c r="BM13" s="9">
        <v>23.97</v>
      </c>
      <c r="BN13" s="9">
        <v>32.088999999999999</v>
      </c>
      <c r="BO13" s="9">
        <v>26</v>
      </c>
      <c r="BP13" s="9">
        <v>122.857</v>
      </c>
      <c r="BQ13" s="9">
        <v>16.646999999999998</v>
      </c>
      <c r="BR13" s="9">
        <v>25.489000000000001</v>
      </c>
      <c r="BS13" s="9">
        <v>32.268000000000001</v>
      </c>
      <c r="BT13" s="9">
        <v>48.454000000000001</v>
      </c>
      <c r="BU13" s="9">
        <v>26</v>
      </c>
      <c r="BV13" s="9">
        <v>89.242999999999995</v>
      </c>
      <c r="BW13" s="9">
        <v>10.63</v>
      </c>
      <c r="BX13" s="9">
        <v>13.13</v>
      </c>
      <c r="BY13" s="9">
        <v>21.606000000000002</v>
      </c>
      <c r="BZ13" s="9">
        <v>43.877000000000002</v>
      </c>
      <c r="CA13" s="9">
        <v>47</v>
      </c>
      <c r="CB13" s="9">
        <v>34.002000000000002</v>
      </c>
      <c r="CC13" s="9">
        <v>4.7679999999999998</v>
      </c>
      <c r="CD13" s="9">
        <v>6.1520000000000001</v>
      </c>
      <c r="CE13" s="9">
        <v>7.4409999999999998</v>
      </c>
      <c r="CF13" s="9">
        <v>15.641</v>
      </c>
      <c r="CG13" s="9">
        <v>30.280999999999999</v>
      </c>
      <c r="CH13" s="9">
        <v>55.241</v>
      </c>
      <c r="CI13" s="9">
        <v>5.8620000000000001</v>
      </c>
      <c r="CJ13" s="9">
        <v>6.9779999999999998</v>
      </c>
      <c r="CK13" s="9">
        <v>14.164999999999999</v>
      </c>
      <c r="CL13" s="9">
        <v>28.236000000000001</v>
      </c>
      <c r="CM13" s="9">
        <v>52</v>
      </c>
      <c r="CN13" s="9">
        <v>136.95400000000001</v>
      </c>
      <c r="CO13" s="9">
        <v>12.946</v>
      </c>
      <c r="CP13" s="9">
        <v>24.776</v>
      </c>
      <c r="CQ13" s="9">
        <v>42.137</v>
      </c>
      <c r="CR13" s="9">
        <v>57.094999999999999</v>
      </c>
      <c r="CS13" s="9">
        <v>32</v>
      </c>
      <c r="CT13" s="9">
        <v>55.865000000000002</v>
      </c>
      <c r="CU13" s="9">
        <v>7.2939999999999996</v>
      </c>
      <c r="CV13" s="9">
        <v>10.425000000000001</v>
      </c>
      <c r="CW13" s="9">
        <v>20.625</v>
      </c>
      <c r="CX13" s="9">
        <v>17.521999999999998</v>
      </c>
      <c r="CY13" s="9">
        <v>26</v>
      </c>
      <c r="CZ13" s="9">
        <v>81.087999999999994</v>
      </c>
      <c r="DA13" s="9">
        <v>5.6520000000000001</v>
      </c>
      <c r="DB13" s="9">
        <v>14.351000000000001</v>
      </c>
      <c r="DC13" s="9">
        <v>21.512</v>
      </c>
      <c r="DD13" s="9">
        <v>39.573</v>
      </c>
      <c r="DE13" s="9">
        <v>50</v>
      </c>
      <c r="DF13" s="9">
        <v>24.905999999999999</v>
      </c>
      <c r="DG13" s="9">
        <v>2.78</v>
      </c>
      <c r="DH13" s="9">
        <v>4.1829999999999998</v>
      </c>
      <c r="DI13" s="9">
        <v>6.1820000000000004</v>
      </c>
      <c r="DJ13" s="9">
        <v>11.76</v>
      </c>
      <c r="DK13" s="9">
        <v>43</v>
      </c>
      <c r="DL13" s="9">
        <v>9.7260000000000009</v>
      </c>
      <c r="DM13" s="9">
        <v>1.379</v>
      </c>
      <c r="DN13" s="9">
        <v>1.9450000000000001</v>
      </c>
      <c r="DO13" s="9">
        <v>2.105</v>
      </c>
      <c r="DP13" s="9">
        <v>4.2960000000000003</v>
      </c>
      <c r="DQ13" s="9">
        <v>39.725000000000001</v>
      </c>
      <c r="DR13" s="9">
        <v>15.18</v>
      </c>
      <c r="DS13" s="9">
        <v>1.401</v>
      </c>
      <c r="DT13" s="9">
        <v>2.238</v>
      </c>
      <c r="DU13" s="9">
        <v>4.077</v>
      </c>
      <c r="DV13" s="9">
        <v>7.4640000000000004</v>
      </c>
      <c r="DW13" s="9">
        <v>43.62</v>
      </c>
      <c r="DX13" s="9">
        <v>5.593</v>
      </c>
      <c r="DY13" s="9">
        <v>1.0049999999999999</v>
      </c>
      <c r="DZ13" s="9">
        <v>0.72399999999999998</v>
      </c>
      <c r="EA13" s="9">
        <v>2.254</v>
      </c>
      <c r="EB13" s="9">
        <v>1.61</v>
      </c>
      <c r="EC13" s="9">
        <v>26.016999999999999</v>
      </c>
      <c r="ED13" s="9">
        <v>2.6349999999999998</v>
      </c>
      <c r="EE13" s="9">
        <v>0.39300000000000002</v>
      </c>
      <c r="EF13" s="9">
        <v>0.311</v>
      </c>
      <c r="EG13" s="9">
        <v>1.006</v>
      </c>
      <c r="EH13" s="9">
        <v>0.92600000000000005</v>
      </c>
      <c r="EI13" s="9">
        <v>31.395</v>
      </c>
      <c r="EJ13" s="9">
        <v>2.9569999999999999</v>
      </c>
      <c r="EK13" s="9">
        <v>0.61199999999999999</v>
      </c>
      <c r="EL13" s="9">
        <v>0.41299999999999998</v>
      </c>
      <c r="EM13" s="9">
        <v>1.248</v>
      </c>
      <c r="EN13" s="9">
        <v>0.68400000000000005</v>
      </c>
      <c r="EO13" s="9">
        <v>21.23</v>
      </c>
      <c r="EP13" s="9">
        <v>13.565</v>
      </c>
      <c r="EQ13" s="9">
        <v>1.6479999999999999</v>
      </c>
      <c r="ER13" s="9">
        <v>3.9710000000000001</v>
      </c>
      <c r="ES13" s="9">
        <v>3.9529999999999998</v>
      </c>
      <c r="ET13" s="9">
        <v>3.9929999999999999</v>
      </c>
      <c r="EU13" s="9">
        <v>20.452000000000002</v>
      </c>
      <c r="EV13" s="9">
        <v>5.274</v>
      </c>
      <c r="EW13" s="9">
        <v>0.56100000000000005</v>
      </c>
      <c r="EX13" s="9">
        <v>1.657</v>
      </c>
      <c r="EY13" s="9">
        <v>1.0660000000000001</v>
      </c>
      <c r="EZ13" s="9">
        <v>1.99</v>
      </c>
      <c r="FA13" s="9">
        <v>20.911999999999999</v>
      </c>
      <c r="FB13" s="9">
        <v>8.2910000000000004</v>
      </c>
      <c r="FC13" s="9">
        <v>1.087</v>
      </c>
      <c r="FD13" s="9">
        <v>2.3140000000000001</v>
      </c>
      <c r="FE13" s="9">
        <v>2.8879999999999999</v>
      </c>
      <c r="FF13" s="9">
        <v>2.0030000000000001</v>
      </c>
      <c r="FG13" s="9">
        <v>19.515000000000001</v>
      </c>
      <c r="FH13" s="9">
        <v>388.17099999999999</v>
      </c>
      <c r="FI13" s="9">
        <v>39.951000000000001</v>
      </c>
      <c r="FJ13" s="9">
        <v>92.516000000000005</v>
      </c>
      <c r="FK13" s="9">
        <v>119.35299999999999</v>
      </c>
      <c r="FL13" s="9">
        <v>136.351</v>
      </c>
      <c r="FM13" s="9">
        <v>25.533999999999999</v>
      </c>
      <c r="FN13" s="9">
        <v>174.39099999999999</v>
      </c>
      <c r="FO13" s="9">
        <v>23.667999999999999</v>
      </c>
      <c r="FP13" s="9">
        <v>44.109000000000002</v>
      </c>
      <c r="FQ13" s="9">
        <v>50.783000000000001</v>
      </c>
      <c r="FR13" s="9">
        <v>55.83</v>
      </c>
      <c r="FS13" s="9">
        <v>20</v>
      </c>
      <c r="FT13" s="9">
        <v>213.78</v>
      </c>
      <c r="FU13" s="9">
        <v>16.283000000000001</v>
      </c>
      <c r="FV13" s="9">
        <v>48.406999999999996</v>
      </c>
      <c r="FW13" s="9">
        <v>68.569999999999993</v>
      </c>
      <c r="FX13" s="9">
        <v>80.52</v>
      </c>
      <c r="FY13" s="9">
        <v>26</v>
      </c>
      <c r="FZ13" s="9">
        <v>206.05500000000001</v>
      </c>
      <c r="GA13" s="9">
        <v>24.513999999999999</v>
      </c>
      <c r="GB13" s="9">
        <v>34.865000000000002</v>
      </c>
      <c r="GC13" s="9">
        <v>69.932000000000002</v>
      </c>
      <c r="GD13" s="9">
        <v>76.744</v>
      </c>
      <c r="GE13" s="9">
        <v>26</v>
      </c>
      <c r="GF13" s="9">
        <v>84.27</v>
      </c>
      <c r="GG13" s="9">
        <v>12.567</v>
      </c>
      <c r="GH13" s="9">
        <v>12.547000000000001</v>
      </c>
      <c r="GI13" s="9">
        <v>25.959</v>
      </c>
      <c r="GJ13" s="9">
        <v>33.198</v>
      </c>
      <c r="GK13" s="9">
        <v>32</v>
      </c>
      <c r="GL13" s="9">
        <v>121.785</v>
      </c>
      <c r="GM13" s="9">
        <v>11.948</v>
      </c>
      <c r="GN13" s="9">
        <v>22.318000000000001</v>
      </c>
      <c r="GO13" s="9">
        <v>43.972999999999999</v>
      </c>
      <c r="GP13" s="9">
        <v>43.545999999999999</v>
      </c>
      <c r="GQ13" s="9">
        <v>26</v>
      </c>
      <c r="GR13" s="9">
        <v>173.2</v>
      </c>
      <c r="GS13" s="9">
        <v>20.774999999999999</v>
      </c>
      <c r="GT13" s="9">
        <v>22.292999999999999</v>
      </c>
      <c r="GU13" s="9">
        <v>38.781999999999996</v>
      </c>
      <c r="GV13" s="9">
        <v>91.35</v>
      </c>
      <c r="GW13" s="9">
        <v>52</v>
      </c>
      <c r="GX13" s="9">
        <v>51.6</v>
      </c>
      <c r="GY13" s="9">
        <v>6.0469999999999997</v>
      </c>
      <c r="GZ13" s="9">
        <v>9.1969999999999992</v>
      </c>
      <c r="HA13" s="9">
        <v>14.355</v>
      </c>
      <c r="HB13" s="9">
        <v>22.001999999999999</v>
      </c>
      <c r="HC13" s="9">
        <v>34</v>
      </c>
      <c r="HD13" s="9">
        <v>121.599</v>
      </c>
      <c r="HE13" s="9">
        <v>14.728</v>
      </c>
      <c r="HF13" s="9">
        <v>13.096</v>
      </c>
      <c r="HG13" s="9">
        <v>24.427</v>
      </c>
      <c r="HH13" s="9">
        <v>69.347999999999999</v>
      </c>
      <c r="HI13" s="9">
        <v>52</v>
      </c>
      <c r="HJ13" s="9">
        <v>171.499</v>
      </c>
      <c r="HK13" s="9">
        <v>14.282999999999999</v>
      </c>
      <c r="HL13" s="9">
        <v>22.591000000000001</v>
      </c>
      <c r="HM13" s="9">
        <v>47.932000000000002</v>
      </c>
      <c r="HN13" s="9">
        <v>86.694000000000003</v>
      </c>
      <c r="HO13" s="9">
        <v>52</v>
      </c>
      <c r="HP13" s="9">
        <v>52.07</v>
      </c>
      <c r="HQ13" s="9">
        <v>5.859</v>
      </c>
      <c r="HR13" s="9">
        <v>8.6560000000000006</v>
      </c>
      <c r="HS13" s="9">
        <v>16.495999999999999</v>
      </c>
      <c r="HT13" s="9">
        <v>21.059000000000001</v>
      </c>
      <c r="HU13" s="9">
        <v>33.404000000000003</v>
      </c>
      <c r="HV13" s="9">
        <v>119.428</v>
      </c>
      <c r="HW13" s="9">
        <v>8.4239999999999995</v>
      </c>
      <c r="HX13" s="9">
        <v>13.935</v>
      </c>
      <c r="HY13" s="9">
        <v>31.436</v>
      </c>
      <c r="HZ13" s="9">
        <v>65.635000000000005</v>
      </c>
      <c r="IA13" s="9">
        <v>52</v>
      </c>
      <c r="IB13" s="9">
        <v>105.49</v>
      </c>
      <c r="IC13" s="9">
        <v>6.7160000000000002</v>
      </c>
      <c r="ID13" s="9">
        <v>14.388</v>
      </c>
      <c r="IE13" s="9">
        <v>27.529</v>
      </c>
      <c r="IF13" s="9">
        <v>56.856999999999999</v>
      </c>
      <c r="IG13" s="9">
        <v>52</v>
      </c>
      <c r="IH13" s="9">
        <v>41.457999999999998</v>
      </c>
      <c r="II13" s="9">
        <v>1.379</v>
      </c>
      <c r="IJ13" s="9">
        <v>5.8559999999999999</v>
      </c>
      <c r="IK13" s="9">
        <v>12.707000000000001</v>
      </c>
      <c r="IL13" s="9">
        <v>21.515999999999998</v>
      </c>
      <c r="IM13" s="9">
        <v>52</v>
      </c>
      <c r="IN13" s="9">
        <v>64.031999999999996</v>
      </c>
      <c r="IO13" s="9">
        <v>5.3369999999999997</v>
      </c>
      <c r="IP13" s="9">
        <v>8.532</v>
      </c>
      <c r="IQ13" s="9">
        <v>14.821999999999999</v>
      </c>
    </row>
    <row r="14" spans="1:251">
      <c r="A14" s="10">
        <v>43132</v>
      </c>
      <c r="B14" s="9">
        <v>1040.913</v>
      </c>
      <c r="C14" s="9">
        <v>103.917</v>
      </c>
      <c r="D14" s="9">
        <v>193.959</v>
      </c>
      <c r="E14" s="9">
        <v>265.58</v>
      </c>
      <c r="F14" s="9">
        <v>477.45800000000003</v>
      </c>
      <c r="G14" s="9">
        <v>43</v>
      </c>
      <c r="H14" s="9">
        <v>406.13099999999997</v>
      </c>
      <c r="I14" s="9">
        <v>38.970999999999997</v>
      </c>
      <c r="J14" s="9">
        <v>80.563999999999993</v>
      </c>
      <c r="K14" s="9">
        <v>101.422</v>
      </c>
      <c r="L14" s="9">
        <v>185.17500000000001</v>
      </c>
      <c r="M14" s="9">
        <v>39</v>
      </c>
      <c r="N14" s="9">
        <v>634.78200000000004</v>
      </c>
      <c r="O14" s="9">
        <v>64.945999999999998</v>
      </c>
      <c r="P14" s="9">
        <v>113.395</v>
      </c>
      <c r="Q14" s="9">
        <v>164.15799999999999</v>
      </c>
      <c r="R14" s="9">
        <v>292.28300000000002</v>
      </c>
      <c r="S14" s="9">
        <v>43</v>
      </c>
      <c r="T14" s="9">
        <v>323.76299999999998</v>
      </c>
      <c r="U14" s="9">
        <v>34.770000000000003</v>
      </c>
      <c r="V14" s="9">
        <v>60.749000000000002</v>
      </c>
      <c r="W14" s="9">
        <v>80.739000000000004</v>
      </c>
      <c r="X14" s="9">
        <v>147.50399999999999</v>
      </c>
      <c r="Y14" s="9">
        <v>40</v>
      </c>
      <c r="Z14" s="9">
        <v>123.325</v>
      </c>
      <c r="AA14" s="9">
        <v>14.154</v>
      </c>
      <c r="AB14" s="9">
        <v>23.384</v>
      </c>
      <c r="AC14" s="9">
        <v>30.283000000000001</v>
      </c>
      <c r="AD14" s="9">
        <v>55.503999999999998</v>
      </c>
      <c r="AE14" s="9">
        <v>39</v>
      </c>
      <c r="AF14" s="9">
        <v>200.43799999999999</v>
      </c>
      <c r="AG14" s="9">
        <v>20.616</v>
      </c>
      <c r="AH14" s="9">
        <v>37.366</v>
      </c>
      <c r="AI14" s="9">
        <v>50.456000000000003</v>
      </c>
      <c r="AJ14" s="9">
        <v>92</v>
      </c>
      <c r="AK14" s="9">
        <v>40.57</v>
      </c>
      <c r="AL14" s="9">
        <v>261.952</v>
      </c>
      <c r="AM14" s="9">
        <v>26.582000000000001</v>
      </c>
      <c r="AN14" s="9">
        <v>49.112000000000002</v>
      </c>
      <c r="AO14" s="9">
        <v>67.971000000000004</v>
      </c>
      <c r="AP14" s="9">
        <v>118.28700000000001</v>
      </c>
      <c r="AQ14" s="9">
        <v>43</v>
      </c>
      <c r="AR14" s="9">
        <v>105.098</v>
      </c>
      <c r="AS14" s="9">
        <v>9.2460000000000004</v>
      </c>
      <c r="AT14" s="9">
        <v>20.094999999999999</v>
      </c>
      <c r="AU14" s="9">
        <v>27.041</v>
      </c>
      <c r="AV14" s="9">
        <v>48.716000000000001</v>
      </c>
      <c r="AW14" s="9">
        <v>38.909999999999997</v>
      </c>
      <c r="AX14" s="9">
        <v>156.85400000000001</v>
      </c>
      <c r="AY14" s="9">
        <v>17.337</v>
      </c>
      <c r="AZ14" s="9">
        <v>29.016999999999999</v>
      </c>
      <c r="BA14" s="9">
        <v>40.93</v>
      </c>
      <c r="BB14" s="9">
        <v>69.570999999999998</v>
      </c>
      <c r="BC14" s="9">
        <v>45.136000000000003</v>
      </c>
      <c r="BD14" s="9">
        <v>213.61799999999999</v>
      </c>
      <c r="BE14" s="9">
        <v>17.347000000000001</v>
      </c>
      <c r="BF14" s="9">
        <v>44.335000000000001</v>
      </c>
      <c r="BG14" s="9">
        <v>58.360999999999997</v>
      </c>
      <c r="BH14" s="9">
        <v>93.573999999999998</v>
      </c>
      <c r="BI14" s="9">
        <v>39</v>
      </c>
      <c r="BJ14" s="9">
        <v>83.882000000000005</v>
      </c>
      <c r="BK14" s="9">
        <v>6.9690000000000003</v>
      </c>
      <c r="BL14" s="9">
        <v>18.350999999999999</v>
      </c>
      <c r="BM14" s="9">
        <v>20.855</v>
      </c>
      <c r="BN14" s="9">
        <v>37.707000000000001</v>
      </c>
      <c r="BO14" s="9">
        <v>34</v>
      </c>
      <c r="BP14" s="9">
        <v>129.73599999999999</v>
      </c>
      <c r="BQ14" s="9">
        <v>10.379</v>
      </c>
      <c r="BR14" s="9">
        <v>25.984000000000002</v>
      </c>
      <c r="BS14" s="9">
        <v>37.506</v>
      </c>
      <c r="BT14" s="9">
        <v>55.868000000000002</v>
      </c>
      <c r="BU14" s="9">
        <v>39</v>
      </c>
      <c r="BV14" s="9">
        <v>83.028000000000006</v>
      </c>
      <c r="BW14" s="9">
        <v>8.1319999999999997</v>
      </c>
      <c r="BX14" s="9">
        <v>13.906000000000001</v>
      </c>
      <c r="BY14" s="9">
        <v>17.777000000000001</v>
      </c>
      <c r="BZ14" s="9">
        <v>43.213000000000001</v>
      </c>
      <c r="CA14" s="9">
        <v>52</v>
      </c>
      <c r="CB14" s="9">
        <v>34.456000000000003</v>
      </c>
      <c r="CC14" s="9">
        <v>2.4449999999999998</v>
      </c>
      <c r="CD14" s="9">
        <v>5.8840000000000003</v>
      </c>
      <c r="CE14" s="9">
        <v>9.3490000000000002</v>
      </c>
      <c r="CF14" s="9">
        <v>16.779</v>
      </c>
      <c r="CG14" s="9">
        <v>45.012999999999998</v>
      </c>
      <c r="CH14" s="9">
        <v>48.570999999999998</v>
      </c>
      <c r="CI14" s="9">
        <v>5.6870000000000003</v>
      </c>
      <c r="CJ14" s="9">
        <v>8.0220000000000002</v>
      </c>
      <c r="CK14" s="9">
        <v>8.4280000000000008</v>
      </c>
      <c r="CL14" s="9">
        <v>26.434000000000001</v>
      </c>
      <c r="CM14" s="9">
        <v>52</v>
      </c>
      <c r="CN14" s="9">
        <v>111.358</v>
      </c>
      <c r="CO14" s="9">
        <v>12.166</v>
      </c>
      <c r="CP14" s="9">
        <v>17.646000000000001</v>
      </c>
      <c r="CQ14" s="9">
        <v>28.437999999999999</v>
      </c>
      <c r="CR14" s="9">
        <v>53.107999999999997</v>
      </c>
      <c r="CS14" s="9">
        <v>47.097000000000001</v>
      </c>
      <c r="CT14" s="9">
        <v>43.052</v>
      </c>
      <c r="CU14" s="9">
        <v>3.8220000000000001</v>
      </c>
      <c r="CV14" s="9">
        <v>10.081</v>
      </c>
      <c r="CW14" s="9">
        <v>9.9160000000000004</v>
      </c>
      <c r="CX14" s="9">
        <v>19.234000000000002</v>
      </c>
      <c r="CY14" s="9">
        <v>40</v>
      </c>
      <c r="CZ14" s="9">
        <v>68.305999999999997</v>
      </c>
      <c r="DA14" s="9">
        <v>8.3439999999999994</v>
      </c>
      <c r="DB14" s="9">
        <v>7.5650000000000004</v>
      </c>
      <c r="DC14" s="9">
        <v>18.521999999999998</v>
      </c>
      <c r="DD14" s="9">
        <v>33.875</v>
      </c>
      <c r="DE14" s="9">
        <v>50.652000000000001</v>
      </c>
      <c r="DF14" s="9">
        <v>27.771000000000001</v>
      </c>
      <c r="DG14" s="9">
        <v>1.738</v>
      </c>
      <c r="DH14" s="9">
        <v>4.4009999999999998</v>
      </c>
      <c r="DI14" s="9">
        <v>6.8730000000000002</v>
      </c>
      <c r="DJ14" s="9">
        <v>14.76</v>
      </c>
      <c r="DK14" s="9">
        <v>52</v>
      </c>
      <c r="DL14" s="9">
        <v>9.1280000000000001</v>
      </c>
      <c r="DM14" s="9">
        <v>1.0940000000000001</v>
      </c>
      <c r="DN14" s="9">
        <v>1.5529999999999999</v>
      </c>
      <c r="DO14" s="9">
        <v>2.25</v>
      </c>
      <c r="DP14" s="9">
        <v>4.2320000000000002</v>
      </c>
      <c r="DQ14" s="9">
        <v>47</v>
      </c>
      <c r="DR14" s="9">
        <v>18.643000000000001</v>
      </c>
      <c r="DS14" s="9">
        <v>0.64400000000000002</v>
      </c>
      <c r="DT14" s="9">
        <v>2.8479999999999999</v>
      </c>
      <c r="DU14" s="9">
        <v>4.6230000000000002</v>
      </c>
      <c r="DV14" s="9">
        <v>10.528</v>
      </c>
      <c r="DW14" s="9">
        <v>52</v>
      </c>
      <c r="DX14" s="9">
        <v>5.9089999999999998</v>
      </c>
      <c r="DY14" s="9">
        <v>1.105</v>
      </c>
      <c r="DZ14" s="9">
        <v>0.95</v>
      </c>
      <c r="EA14" s="9">
        <v>2.3460000000000001</v>
      </c>
      <c r="EB14" s="9">
        <v>1.508</v>
      </c>
      <c r="EC14" s="9">
        <v>21.042999999999999</v>
      </c>
      <c r="ED14" s="9">
        <v>2.3279999999999998</v>
      </c>
      <c r="EE14" s="9">
        <v>0.57499999999999996</v>
      </c>
      <c r="EF14" s="9">
        <v>0.27700000000000002</v>
      </c>
      <c r="EG14" s="9">
        <v>0.83899999999999997</v>
      </c>
      <c r="EH14" s="9">
        <v>0.63700000000000001</v>
      </c>
      <c r="EI14" s="9">
        <v>21</v>
      </c>
      <c r="EJ14" s="9">
        <v>3.581</v>
      </c>
      <c r="EK14" s="9">
        <v>0.53</v>
      </c>
      <c r="EL14" s="9">
        <v>0.67300000000000004</v>
      </c>
      <c r="EM14" s="9">
        <v>1.5069999999999999</v>
      </c>
      <c r="EN14" s="9">
        <v>0.871</v>
      </c>
      <c r="EO14" s="9">
        <v>24.311</v>
      </c>
      <c r="EP14" s="9">
        <v>13.513999999999999</v>
      </c>
      <c r="EQ14" s="9">
        <v>2.0760000000000001</v>
      </c>
      <c r="ER14" s="9">
        <v>2.86</v>
      </c>
      <c r="ES14" s="9">
        <v>3.0750000000000002</v>
      </c>
      <c r="ET14" s="9">
        <v>5.5030000000000001</v>
      </c>
      <c r="EU14" s="9">
        <v>26</v>
      </c>
      <c r="EV14" s="9">
        <v>4.8620000000000001</v>
      </c>
      <c r="EW14" s="9">
        <v>0.66700000000000004</v>
      </c>
      <c r="EX14" s="9">
        <v>0.94</v>
      </c>
      <c r="EY14" s="9">
        <v>0.88900000000000001</v>
      </c>
      <c r="EZ14" s="9">
        <v>2.3660000000000001</v>
      </c>
      <c r="FA14" s="9">
        <v>47.822000000000003</v>
      </c>
      <c r="FB14" s="9">
        <v>8.6509999999999998</v>
      </c>
      <c r="FC14" s="9">
        <v>1.409</v>
      </c>
      <c r="FD14" s="9">
        <v>1.92</v>
      </c>
      <c r="FE14" s="9">
        <v>2.1859999999999999</v>
      </c>
      <c r="FF14" s="9">
        <v>3.1360000000000001</v>
      </c>
      <c r="FG14" s="9">
        <v>24.521999999999998</v>
      </c>
      <c r="FH14" s="9">
        <v>366.327</v>
      </c>
      <c r="FI14" s="9">
        <v>33.307000000000002</v>
      </c>
      <c r="FJ14" s="9">
        <v>86.543999999999997</v>
      </c>
      <c r="FK14" s="9">
        <v>103.178</v>
      </c>
      <c r="FL14" s="9">
        <v>143.29900000000001</v>
      </c>
      <c r="FM14" s="9">
        <v>26</v>
      </c>
      <c r="FN14" s="9">
        <v>165.84700000000001</v>
      </c>
      <c r="FO14" s="9">
        <v>16.100999999999999</v>
      </c>
      <c r="FP14" s="9">
        <v>39.734999999999999</v>
      </c>
      <c r="FQ14" s="9">
        <v>43.707999999999998</v>
      </c>
      <c r="FR14" s="9">
        <v>66.302000000000007</v>
      </c>
      <c r="FS14" s="9">
        <v>26</v>
      </c>
      <c r="FT14" s="9">
        <v>200.48099999999999</v>
      </c>
      <c r="FU14" s="9">
        <v>17.206</v>
      </c>
      <c r="FV14" s="9">
        <v>46.808999999999997</v>
      </c>
      <c r="FW14" s="9">
        <v>59.47</v>
      </c>
      <c r="FX14" s="9">
        <v>76.995999999999995</v>
      </c>
      <c r="FY14" s="9">
        <v>26</v>
      </c>
      <c r="FZ14" s="9">
        <v>192.79400000000001</v>
      </c>
      <c r="GA14" s="9">
        <v>22.169</v>
      </c>
      <c r="GB14" s="9">
        <v>35.585999999999999</v>
      </c>
      <c r="GC14" s="9">
        <v>56.500999999999998</v>
      </c>
      <c r="GD14" s="9">
        <v>78.537999999999997</v>
      </c>
      <c r="GE14" s="9">
        <v>34</v>
      </c>
      <c r="GF14" s="9">
        <v>75.262</v>
      </c>
      <c r="GG14" s="9">
        <v>8.2940000000000005</v>
      </c>
      <c r="GH14" s="9">
        <v>13.670999999999999</v>
      </c>
      <c r="GI14" s="9">
        <v>18.172000000000001</v>
      </c>
      <c r="GJ14" s="9">
        <v>35.125</v>
      </c>
      <c r="GK14" s="9">
        <v>37.296999999999997</v>
      </c>
      <c r="GL14" s="9">
        <v>117.532</v>
      </c>
      <c r="GM14" s="9">
        <v>13.874000000000001</v>
      </c>
      <c r="GN14" s="9">
        <v>21.916</v>
      </c>
      <c r="GO14" s="9">
        <v>38.329000000000001</v>
      </c>
      <c r="GP14" s="9">
        <v>43.412999999999997</v>
      </c>
      <c r="GQ14" s="9">
        <v>30</v>
      </c>
      <c r="GR14" s="9">
        <v>170.76300000000001</v>
      </c>
      <c r="GS14" s="9">
        <v>21.181000000000001</v>
      </c>
      <c r="GT14" s="9">
        <v>25.303000000000001</v>
      </c>
      <c r="GU14" s="9">
        <v>43.738999999999997</v>
      </c>
      <c r="GV14" s="9">
        <v>80.540000000000006</v>
      </c>
      <c r="GW14" s="9">
        <v>47</v>
      </c>
      <c r="GX14" s="9">
        <v>53.988</v>
      </c>
      <c r="GY14" s="9">
        <v>5.5730000000000004</v>
      </c>
      <c r="GZ14" s="9">
        <v>10.018000000000001</v>
      </c>
      <c r="HA14" s="9">
        <v>15.722</v>
      </c>
      <c r="HB14" s="9">
        <v>22.675000000000001</v>
      </c>
      <c r="HC14" s="9">
        <v>39.515999999999998</v>
      </c>
      <c r="HD14" s="9">
        <v>116.77500000000001</v>
      </c>
      <c r="HE14" s="9">
        <v>15.608000000000001</v>
      </c>
      <c r="HF14" s="9">
        <v>15.286</v>
      </c>
      <c r="HG14" s="9">
        <v>28.016999999999999</v>
      </c>
      <c r="HH14" s="9">
        <v>57.865000000000002</v>
      </c>
      <c r="HI14" s="9">
        <v>50</v>
      </c>
      <c r="HJ14" s="9">
        <v>183.81399999999999</v>
      </c>
      <c r="HK14" s="9">
        <v>17.617999999999999</v>
      </c>
      <c r="HL14" s="9">
        <v>34.228000000000002</v>
      </c>
      <c r="HM14" s="9">
        <v>35.588000000000001</v>
      </c>
      <c r="HN14" s="9">
        <v>96.381</v>
      </c>
      <c r="HO14" s="9">
        <v>52</v>
      </c>
      <c r="HP14" s="9">
        <v>50.1</v>
      </c>
      <c r="HQ14" s="9">
        <v>4.9180000000000001</v>
      </c>
      <c r="HR14" s="9">
        <v>12.031000000000001</v>
      </c>
      <c r="HS14" s="9">
        <v>11.994</v>
      </c>
      <c r="HT14" s="9">
        <v>21.157</v>
      </c>
      <c r="HU14" s="9">
        <v>34</v>
      </c>
      <c r="HV14" s="9">
        <v>133.714</v>
      </c>
      <c r="HW14" s="9">
        <v>12.699</v>
      </c>
      <c r="HX14" s="9">
        <v>22.196000000000002</v>
      </c>
      <c r="HY14" s="9">
        <v>23.594000000000001</v>
      </c>
      <c r="HZ14" s="9">
        <v>75.224000000000004</v>
      </c>
      <c r="IA14" s="9">
        <v>52</v>
      </c>
      <c r="IB14" s="9">
        <v>103.584</v>
      </c>
      <c r="IC14" s="9">
        <v>8.1880000000000006</v>
      </c>
      <c r="ID14" s="9">
        <v>10.151</v>
      </c>
      <c r="IE14" s="9">
        <v>22.053000000000001</v>
      </c>
      <c r="IF14" s="9">
        <v>63.192999999999998</v>
      </c>
      <c r="IG14" s="9">
        <v>52</v>
      </c>
      <c r="IH14" s="9">
        <v>45.77</v>
      </c>
      <c r="II14" s="9">
        <v>3.6320000000000001</v>
      </c>
      <c r="IJ14" s="9">
        <v>2.9630000000000001</v>
      </c>
      <c r="IK14" s="9">
        <v>9.2420000000000009</v>
      </c>
      <c r="IL14" s="9">
        <v>29.933</v>
      </c>
      <c r="IM14" s="9">
        <v>52</v>
      </c>
      <c r="IN14" s="9">
        <v>57.814999999999998</v>
      </c>
      <c r="IO14" s="9">
        <v>4.556</v>
      </c>
      <c r="IP14" s="9">
        <v>7.1879999999999997</v>
      </c>
      <c r="IQ14" s="9">
        <v>12.811</v>
      </c>
    </row>
    <row r="15" spans="1:251">
      <c r="A15" s="10">
        <v>43497</v>
      </c>
      <c r="B15" s="9">
        <v>997.19</v>
      </c>
      <c r="C15" s="9">
        <v>110.355</v>
      </c>
      <c r="D15" s="9">
        <v>180.06200000000001</v>
      </c>
      <c r="E15" s="9">
        <v>250.208</v>
      </c>
      <c r="F15" s="9">
        <v>456.56400000000002</v>
      </c>
      <c r="G15" s="9">
        <v>39</v>
      </c>
      <c r="H15" s="9">
        <v>388.27699999999999</v>
      </c>
      <c r="I15" s="9">
        <v>40.773000000000003</v>
      </c>
      <c r="J15" s="9">
        <v>77.198999999999998</v>
      </c>
      <c r="K15" s="9">
        <v>98.563999999999993</v>
      </c>
      <c r="L15" s="9">
        <v>171.74100000000001</v>
      </c>
      <c r="M15" s="9">
        <v>34</v>
      </c>
      <c r="N15" s="9">
        <v>608.91300000000001</v>
      </c>
      <c r="O15" s="9">
        <v>69.582999999999998</v>
      </c>
      <c r="P15" s="9">
        <v>102.863</v>
      </c>
      <c r="Q15" s="9">
        <v>151.64400000000001</v>
      </c>
      <c r="R15" s="9">
        <v>284.82299999999998</v>
      </c>
      <c r="S15" s="9">
        <v>40</v>
      </c>
      <c r="T15" s="9">
        <v>296.44799999999998</v>
      </c>
      <c r="U15" s="9">
        <v>32.636000000000003</v>
      </c>
      <c r="V15" s="9">
        <v>55.746000000000002</v>
      </c>
      <c r="W15" s="9">
        <v>76.814999999999998</v>
      </c>
      <c r="X15" s="9">
        <v>131.25200000000001</v>
      </c>
      <c r="Y15" s="9">
        <v>34</v>
      </c>
      <c r="Z15" s="9">
        <v>119.116</v>
      </c>
      <c r="AA15" s="9">
        <v>10.98</v>
      </c>
      <c r="AB15" s="9">
        <v>26.498999999999999</v>
      </c>
      <c r="AC15" s="9">
        <v>30.3</v>
      </c>
      <c r="AD15" s="9">
        <v>51.335999999999999</v>
      </c>
      <c r="AE15" s="9">
        <v>33.445</v>
      </c>
      <c r="AF15" s="9">
        <v>177.333</v>
      </c>
      <c r="AG15" s="9">
        <v>21.655000000000001</v>
      </c>
      <c r="AH15" s="9">
        <v>29.247</v>
      </c>
      <c r="AI15" s="9">
        <v>46.515000000000001</v>
      </c>
      <c r="AJ15" s="9">
        <v>79.915999999999997</v>
      </c>
      <c r="AK15" s="9">
        <v>34</v>
      </c>
      <c r="AL15" s="9">
        <v>277.62</v>
      </c>
      <c r="AM15" s="9">
        <v>30.832000000000001</v>
      </c>
      <c r="AN15" s="9">
        <v>54.530999999999999</v>
      </c>
      <c r="AO15" s="9">
        <v>64.497</v>
      </c>
      <c r="AP15" s="9">
        <v>127.76</v>
      </c>
      <c r="AQ15" s="9">
        <v>39</v>
      </c>
      <c r="AR15" s="9">
        <v>104.786</v>
      </c>
      <c r="AS15" s="9">
        <v>14.542999999999999</v>
      </c>
      <c r="AT15" s="9">
        <v>21.318000000000001</v>
      </c>
      <c r="AU15" s="9">
        <v>22.317</v>
      </c>
      <c r="AV15" s="9">
        <v>46.607999999999997</v>
      </c>
      <c r="AW15" s="9">
        <v>34</v>
      </c>
      <c r="AX15" s="9">
        <v>172.834</v>
      </c>
      <c r="AY15" s="9">
        <v>16.289000000000001</v>
      </c>
      <c r="AZ15" s="9">
        <v>33.213999999999999</v>
      </c>
      <c r="BA15" s="9">
        <v>42.18</v>
      </c>
      <c r="BB15" s="9">
        <v>81.152000000000001</v>
      </c>
      <c r="BC15" s="9">
        <v>43</v>
      </c>
      <c r="BD15" s="9">
        <v>194.54499999999999</v>
      </c>
      <c r="BE15" s="9">
        <v>22.113</v>
      </c>
      <c r="BF15" s="9">
        <v>28.26</v>
      </c>
      <c r="BG15" s="9">
        <v>53.475000000000001</v>
      </c>
      <c r="BH15" s="9">
        <v>90.697999999999993</v>
      </c>
      <c r="BI15" s="9">
        <v>40</v>
      </c>
      <c r="BJ15" s="9">
        <v>80.064999999999998</v>
      </c>
      <c r="BK15" s="9">
        <v>6.8520000000000003</v>
      </c>
      <c r="BL15" s="9">
        <v>14.705</v>
      </c>
      <c r="BM15" s="9">
        <v>25.779</v>
      </c>
      <c r="BN15" s="9">
        <v>32.729999999999997</v>
      </c>
      <c r="BO15" s="9">
        <v>30</v>
      </c>
      <c r="BP15" s="9">
        <v>114.48</v>
      </c>
      <c r="BQ15" s="9">
        <v>15.260999999999999</v>
      </c>
      <c r="BR15" s="9">
        <v>13.555</v>
      </c>
      <c r="BS15" s="9">
        <v>27.696000000000002</v>
      </c>
      <c r="BT15" s="9">
        <v>57.968000000000004</v>
      </c>
      <c r="BU15" s="9">
        <v>52</v>
      </c>
      <c r="BV15" s="9">
        <v>71.323999999999998</v>
      </c>
      <c r="BW15" s="9">
        <v>7.7709999999999999</v>
      </c>
      <c r="BX15" s="9">
        <v>13.898999999999999</v>
      </c>
      <c r="BY15" s="9">
        <v>16.484000000000002</v>
      </c>
      <c r="BZ15" s="9">
        <v>33.17</v>
      </c>
      <c r="CA15" s="9">
        <v>36.43</v>
      </c>
      <c r="CB15" s="9">
        <v>27.283999999999999</v>
      </c>
      <c r="CC15" s="9">
        <v>3.117</v>
      </c>
      <c r="CD15" s="9">
        <v>5.798</v>
      </c>
      <c r="CE15" s="9">
        <v>5.6319999999999997</v>
      </c>
      <c r="CF15" s="9">
        <v>12.738</v>
      </c>
      <c r="CG15" s="9">
        <v>40</v>
      </c>
      <c r="CH15" s="9">
        <v>44.039000000000001</v>
      </c>
      <c r="CI15" s="9">
        <v>4.6550000000000002</v>
      </c>
      <c r="CJ15" s="9">
        <v>8.1010000000000009</v>
      </c>
      <c r="CK15" s="9">
        <v>10.852</v>
      </c>
      <c r="CL15" s="9">
        <v>20.431000000000001</v>
      </c>
      <c r="CM15" s="9">
        <v>34</v>
      </c>
      <c r="CN15" s="9">
        <v>112.887</v>
      </c>
      <c r="CO15" s="9">
        <v>13.563000000000001</v>
      </c>
      <c r="CP15" s="9">
        <v>20.141999999999999</v>
      </c>
      <c r="CQ15" s="9">
        <v>27.716000000000001</v>
      </c>
      <c r="CR15" s="9">
        <v>51.466000000000001</v>
      </c>
      <c r="CS15" s="9">
        <v>39.704000000000001</v>
      </c>
      <c r="CT15" s="9">
        <v>40.033000000000001</v>
      </c>
      <c r="CU15" s="9">
        <v>3.9790000000000001</v>
      </c>
      <c r="CV15" s="9">
        <v>6.7350000000000003</v>
      </c>
      <c r="CW15" s="9">
        <v>9.859</v>
      </c>
      <c r="CX15" s="9">
        <v>19.46</v>
      </c>
      <c r="CY15" s="9">
        <v>51</v>
      </c>
      <c r="CZ15" s="9">
        <v>72.853999999999999</v>
      </c>
      <c r="DA15" s="9">
        <v>9.5839999999999996</v>
      </c>
      <c r="DB15" s="9">
        <v>13.407</v>
      </c>
      <c r="DC15" s="9">
        <v>17.856999999999999</v>
      </c>
      <c r="DD15" s="9">
        <v>32.006</v>
      </c>
      <c r="DE15" s="9">
        <v>34</v>
      </c>
      <c r="DF15" s="9">
        <v>24.835000000000001</v>
      </c>
      <c r="DG15" s="9">
        <v>1.7390000000000001</v>
      </c>
      <c r="DH15" s="9">
        <v>3.4790000000000001</v>
      </c>
      <c r="DI15" s="9">
        <v>5.8920000000000003</v>
      </c>
      <c r="DJ15" s="9">
        <v>13.726000000000001</v>
      </c>
      <c r="DK15" s="9">
        <v>52</v>
      </c>
      <c r="DL15" s="9">
        <v>9.0969999999999995</v>
      </c>
      <c r="DM15" s="9">
        <v>1.0049999999999999</v>
      </c>
      <c r="DN15" s="9">
        <v>0.94199999999999995</v>
      </c>
      <c r="DO15" s="9">
        <v>2.0470000000000002</v>
      </c>
      <c r="DP15" s="9">
        <v>5.1029999999999998</v>
      </c>
      <c r="DQ15" s="9">
        <v>52</v>
      </c>
      <c r="DR15" s="9">
        <v>15.739000000000001</v>
      </c>
      <c r="DS15" s="9">
        <v>0.73399999999999999</v>
      </c>
      <c r="DT15" s="9">
        <v>2.536</v>
      </c>
      <c r="DU15" s="9">
        <v>3.8450000000000002</v>
      </c>
      <c r="DV15" s="9">
        <v>8.6229999999999993</v>
      </c>
      <c r="DW15" s="9">
        <v>52</v>
      </c>
      <c r="DX15" s="9">
        <v>5.1130000000000004</v>
      </c>
      <c r="DY15" s="9">
        <v>0.53800000000000003</v>
      </c>
      <c r="DZ15" s="9">
        <v>1.038</v>
      </c>
      <c r="EA15" s="9">
        <v>1.4059999999999999</v>
      </c>
      <c r="EB15" s="9">
        <v>2.13</v>
      </c>
      <c r="EC15" s="9">
        <v>29.919</v>
      </c>
      <c r="ED15" s="9">
        <v>1.93</v>
      </c>
      <c r="EE15" s="9">
        <v>0.29799999999999999</v>
      </c>
      <c r="EF15" s="9">
        <v>8.1000000000000003E-2</v>
      </c>
      <c r="EG15" s="9">
        <v>0.63</v>
      </c>
      <c r="EH15" s="9">
        <v>0.92100000000000004</v>
      </c>
      <c r="EI15" s="9">
        <v>34.319000000000003</v>
      </c>
      <c r="EJ15" s="9">
        <v>3.1829999999999998</v>
      </c>
      <c r="EK15" s="9">
        <v>0.24</v>
      </c>
      <c r="EL15" s="9">
        <v>0.95799999999999996</v>
      </c>
      <c r="EM15" s="9">
        <v>0.77600000000000002</v>
      </c>
      <c r="EN15" s="9">
        <v>1.2090000000000001</v>
      </c>
      <c r="EO15" s="9">
        <v>23.856999999999999</v>
      </c>
      <c r="EP15" s="9">
        <v>14.417</v>
      </c>
      <c r="EQ15" s="9">
        <v>1.1639999999999999</v>
      </c>
      <c r="ER15" s="9">
        <v>2.9670000000000001</v>
      </c>
      <c r="ES15" s="9">
        <v>3.923</v>
      </c>
      <c r="ET15" s="9">
        <v>6.3639999999999999</v>
      </c>
      <c r="EU15" s="9">
        <v>35.688000000000002</v>
      </c>
      <c r="EV15" s="9">
        <v>5.9669999999999996</v>
      </c>
      <c r="EW15" s="9">
        <v>0</v>
      </c>
      <c r="EX15" s="9">
        <v>1.1220000000000001</v>
      </c>
      <c r="EY15" s="9">
        <v>2</v>
      </c>
      <c r="EZ15" s="9">
        <v>2.8450000000000002</v>
      </c>
      <c r="FA15" s="9">
        <v>26</v>
      </c>
      <c r="FB15" s="9">
        <v>8.4499999999999993</v>
      </c>
      <c r="FC15" s="9">
        <v>1.1639999999999999</v>
      </c>
      <c r="FD15" s="9">
        <v>1.845</v>
      </c>
      <c r="FE15" s="9">
        <v>1.923</v>
      </c>
      <c r="FF15" s="9">
        <v>3.5190000000000001</v>
      </c>
      <c r="FG15" s="9">
        <v>38.901000000000003</v>
      </c>
      <c r="FH15" s="9">
        <v>355.697</v>
      </c>
      <c r="FI15" s="9">
        <v>45.070999999999998</v>
      </c>
      <c r="FJ15" s="9">
        <v>74.418999999999997</v>
      </c>
      <c r="FK15" s="9">
        <v>108.071</v>
      </c>
      <c r="FL15" s="9">
        <v>128.136</v>
      </c>
      <c r="FM15" s="9">
        <v>26</v>
      </c>
      <c r="FN15" s="9">
        <v>149.09</v>
      </c>
      <c r="FO15" s="9">
        <v>17.655999999999999</v>
      </c>
      <c r="FP15" s="9">
        <v>34.372999999999998</v>
      </c>
      <c r="FQ15" s="9">
        <v>47.277000000000001</v>
      </c>
      <c r="FR15" s="9">
        <v>49.783999999999999</v>
      </c>
      <c r="FS15" s="9">
        <v>26</v>
      </c>
      <c r="FT15" s="9">
        <v>206.607</v>
      </c>
      <c r="FU15" s="9">
        <v>27.414999999999999</v>
      </c>
      <c r="FV15" s="9">
        <v>40.045999999999999</v>
      </c>
      <c r="FW15" s="9">
        <v>60.793999999999997</v>
      </c>
      <c r="FX15" s="9">
        <v>78.352000000000004</v>
      </c>
      <c r="FY15" s="9">
        <v>26</v>
      </c>
      <c r="FZ15" s="9">
        <v>206.386</v>
      </c>
      <c r="GA15" s="9">
        <v>24.437999999999999</v>
      </c>
      <c r="GB15" s="9">
        <v>42.429000000000002</v>
      </c>
      <c r="GC15" s="9">
        <v>55.371000000000002</v>
      </c>
      <c r="GD15" s="9">
        <v>84.147999999999996</v>
      </c>
      <c r="GE15" s="9">
        <v>32</v>
      </c>
      <c r="GF15" s="9">
        <v>88.962999999999994</v>
      </c>
      <c r="GG15" s="9">
        <v>12.17</v>
      </c>
      <c r="GH15" s="9">
        <v>15.762</v>
      </c>
      <c r="GI15" s="9">
        <v>22.515999999999998</v>
      </c>
      <c r="GJ15" s="9">
        <v>38.515000000000001</v>
      </c>
      <c r="GK15" s="9">
        <v>42.548000000000002</v>
      </c>
      <c r="GL15" s="9">
        <v>117.423</v>
      </c>
      <c r="GM15" s="9">
        <v>12.268000000000001</v>
      </c>
      <c r="GN15" s="9">
        <v>26.667000000000002</v>
      </c>
      <c r="GO15" s="9">
        <v>32.854999999999997</v>
      </c>
      <c r="GP15" s="9">
        <v>45.633000000000003</v>
      </c>
      <c r="GQ15" s="9">
        <v>26</v>
      </c>
      <c r="GR15" s="9">
        <v>155.85300000000001</v>
      </c>
      <c r="GS15" s="9">
        <v>18.943000000000001</v>
      </c>
      <c r="GT15" s="9">
        <v>28.077999999999999</v>
      </c>
      <c r="GU15" s="9">
        <v>37.258000000000003</v>
      </c>
      <c r="GV15" s="9">
        <v>71.573999999999998</v>
      </c>
      <c r="GW15" s="9">
        <v>39</v>
      </c>
      <c r="GX15" s="9">
        <v>45.305</v>
      </c>
      <c r="GY15" s="9">
        <v>5.0220000000000002</v>
      </c>
      <c r="GZ15" s="9">
        <v>9.952</v>
      </c>
      <c r="HA15" s="9">
        <v>9.8059999999999992</v>
      </c>
      <c r="HB15" s="9">
        <v>20.524999999999999</v>
      </c>
      <c r="HC15" s="9">
        <v>33.604999999999997</v>
      </c>
      <c r="HD15" s="9">
        <v>110.548</v>
      </c>
      <c r="HE15" s="9">
        <v>13.922000000000001</v>
      </c>
      <c r="HF15" s="9">
        <v>18.125</v>
      </c>
      <c r="HG15" s="9">
        <v>27.452000000000002</v>
      </c>
      <c r="HH15" s="9">
        <v>51.048999999999999</v>
      </c>
      <c r="HI15" s="9">
        <v>39</v>
      </c>
      <c r="HJ15" s="9">
        <v>150.904</v>
      </c>
      <c r="HK15" s="9">
        <v>13.250999999999999</v>
      </c>
      <c r="HL15" s="9">
        <v>20.414000000000001</v>
      </c>
      <c r="HM15" s="9">
        <v>28.538</v>
      </c>
      <c r="HN15" s="9">
        <v>88.700999999999993</v>
      </c>
      <c r="HO15" s="9">
        <v>52</v>
      </c>
      <c r="HP15" s="9">
        <v>42.152000000000001</v>
      </c>
      <c r="HQ15" s="9">
        <v>3.3439999999999999</v>
      </c>
      <c r="HR15" s="9">
        <v>8.1199999999999992</v>
      </c>
      <c r="HS15" s="9">
        <v>8.7059999999999995</v>
      </c>
      <c r="HT15" s="9">
        <v>21.983000000000001</v>
      </c>
      <c r="HU15" s="9">
        <v>52</v>
      </c>
      <c r="HV15" s="9">
        <v>108.751</v>
      </c>
      <c r="HW15" s="9">
        <v>9.907</v>
      </c>
      <c r="HX15" s="9">
        <v>12.294</v>
      </c>
      <c r="HY15" s="9">
        <v>19.832000000000001</v>
      </c>
      <c r="HZ15" s="9">
        <v>66.718000000000004</v>
      </c>
      <c r="IA15" s="9">
        <v>52</v>
      </c>
      <c r="IB15" s="9">
        <v>105.869</v>
      </c>
      <c r="IC15" s="9">
        <v>8.1560000000000006</v>
      </c>
      <c r="ID15" s="9">
        <v>13.14</v>
      </c>
      <c r="IE15" s="9">
        <v>17.431999999999999</v>
      </c>
      <c r="IF15" s="9">
        <v>67.141000000000005</v>
      </c>
      <c r="IG15" s="9">
        <v>67.75</v>
      </c>
      <c r="IH15" s="9">
        <v>47.703000000000003</v>
      </c>
      <c r="II15" s="9">
        <v>2.581</v>
      </c>
      <c r="IJ15" s="9">
        <v>8.4779999999999998</v>
      </c>
      <c r="IK15" s="9">
        <v>8.234</v>
      </c>
      <c r="IL15" s="9">
        <v>28.411000000000001</v>
      </c>
      <c r="IM15" s="9">
        <v>52</v>
      </c>
      <c r="IN15" s="9">
        <v>58.165999999999997</v>
      </c>
      <c r="IO15" s="9">
        <v>5.5750000000000002</v>
      </c>
      <c r="IP15" s="9">
        <v>4.6619999999999999</v>
      </c>
      <c r="IQ15" s="9">
        <v>9.1980000000000004</v>
      </c>
    </row>
    <row r="16" spans="1:251">
      <c r="A16" s="10">
        <v>43862</v>
      </c>
      <c r="B16" s="9">
        <v>1086.3130000000001</v>
      </c>
      <c r="C16" s="9">
        <v>128.51</v>
      </c>
      <c r="D16" s="9">
        <v>183.12799999999999</v>
      </c>
      <c r="E16" s="9">
        <v>297.77</v>
      </c>
      <c r="F16" s="9">
        <v>476.90499999999997</v>
      </c>
      <c r="G16" s="9">
        <v>34</v>
      </c>
      <c r="H16" s="9">
        <v>407.47300000000001</v>
      </c>
      <c r="I16" s="9">
        <v>48.462000000000003</v>
      </c>
      <c r="J16" s="9">
        <v>69.575999999999993</v>
      </c>
      <c r="K16" s="9">
        <v>122.705</v>
      </c>
      <c r="L16" s="9">
        <v>166.72900000000001</v>
      </c>
      <c r="M16" s="9">
        <v>26</v>
      </c>
      <c r="N16" s="9">
        <v>678.84</v>
      </c>
      <c r="O16" s="9">
        <v>80.046999999999997</v>
      </c>
      <c r="P16" s="9">
        <v>113.55200000000001</v>
      </c>
      <c r="Q16" s="9">
        <v>175.065</v>
      </c>
      <c r="R16" s="9">
        <v>310.17599999999999</v>
      </c>
      <c r="S16" s="9">
        <v>40</v>
      </c>
      <c r="T16" s="9">
        <v>331.42</v>
      </c>
      <c r="U16" s="9">
        <v>40.204999999999998</v>
      </c>
      <c r="V16" s="9">
        <v>51.8</v>
      </c>
      <c r="W16" s="9">
        <v>99.617999999999995</v>
      </c>
      <c r="X16" s="9">
        <v>139.797</v>
      </c>
      <c r="Y16" s="9">
        <v>34</v>
      </c>
      <c r="Z16" s="9">
        <v>121.833</v>
      </c>
      <c r="AA16" s="9">
        <v>19.257000000000001</v>
      </c>
      <c r="AB16" s="9">
        <v>15.365</v>
      </c>
      <c r="AC16" s="9">
        <v>37.267000000000003</v>
      </c>
      <c r="AD16" s="9">
        <v>49.944000000000003</v>
      </c>
      <c r="AE16" s="9">
        <v>30</v>
      </c>
      <c r="AF16" s="9">
        <v>209.58699999999999</v>
      </c>
      <c r="AG16" s="9">
        <v>20.948</v>
      </c>
      <c r="AH16" s="9">
        <v>36.435000000000002</v>
      </c>
      <c r="AI16" s="9">
        <v>62.350999999999999</v>
      </c>
      <c r="AJ16" s="9">
        <v>89.852000000000004</v>
      </c>
      <c r="AK16" s="9">
        <v>34</v>
      </c>
      <c r="AL16" s="9">
        <v>277.26900000000001</v>
      </c>
      <c r="AM16" s="9">
        <v>35.03</v>
      </c>
      <c r="AN16" s="9">
        <v>50.197000000000003</v>
      </c>
      <c r="AO16" s="9">
        <v>73.503</v>
      </c>
      <c r="AP16" s="9">
        <v>118.539</v>
      </c>
      <c r="AQ16" s="9">
        <v>26</v>
      </c>
      <c r="AR16" s="9">
        <v>106.285</v>
      </c>
      <c r="AS16" s="9">
        <v>7.6390000000000002</v>
      </c>
      <c r="AT16" s="9">
        <v>19.524999999999999</v>
      </c>
      <c r="AU16" s="9">
        <v>36.643000000000001</v>
      </c>
      <c r="AV16" s="9">
        <v>42.478000000000002</v>
      </c>
      <c r="AW16" s="9">
        <v>26</v>
      </c>
      <c r="AX16" s="9">
        <v>170.98400000000001</v>
      </c>
      <c r="AY16" s="9">
        <v>27.390999999999998</v>
      </c>
      <c r="AZ16" s="9">
        <v>30.672000000000001</v>
      </c>
      <c r="BA16" s="9">
        <v>36.86</v>
      </c>
      <c r="BB16" s="9">
        <v>76.061000000000007</v>
      </c>
      <c r="BC16" s="9">
        <v>34</v>
      </c>
      <c r="BD16" s="9">
        <v>225.42500000000001</v>
      </c>
      <c r="BE16" s="9">
        <v>24.927</v>
      </c>
      <c r="BF16" s="9">
        <v>38.197000000000003</v>
      </c>
      <c r="BG16" s="9">
        <v>59.168999999999997</v>
      </c>
      <c r="BH16" s="9">
        <v>103.131</v>
      </c>
      <c r="BI16" s="9">
        <v>40</v>
      </c>
      <c r="BJ16" s="9">
        <v>81.19</v>
      </c>
      <c r="BK16" s="9">
        <v>9.2409999999999997</v>
      </c>
      <c r="BL16" s="9">
        <v>14.034000000000001</v>
      </c>
      <c r="BM16" s="9">
        <v>24.925000000000001</v>
      </c>
      <c r="BN16" s="9">
        <v>32.991</v>
      </c>
      <c r="BO16" s="9">
        <v>30</v>
      </c>
      <c r="BP16" s="9">
        <v>144.23400000000001</v>
      </c>
      <c r="BQ16" s="9">
        <v>15.686</v>
      </c>
      <c r="BR16" s="9">
        <v>24.164000000000001</v>
      </c>
      <c r="BS16" s="9">
        <v>34.244999999999997</v>
      </c>
      <c r="BT16" s="9">
        <v>70.14</v>
      </c>
      <c r="BU16" s="9">
        <v>44.34</v>
      </c>
      <c r="BV16" s="9">
        <v>83.201999999999998</v>
      </c>
      <c r="BW16" s="9">
        <v>8.4390000000000001</v>
      </c>
      <c r="BX16" s="9">
        <v>13.06</v>
      </c>
      <c r="BY16" s="9">
        <v>22.667999999999999</v>
      </c>
      <c r="BZ16" s="9">
        <v>39.034999999999997</v>
      </c>
      <c r="CA16" s="9">
        <v>43</v>
      </c>
      <c r="CB16" s="9">
        <v>32.063000000000002</v>
      </c>
      <c r="CC16" s="9">
        <v>3.2730000000000001</v>
      </c>
      <c r="CD16" s="9">
        <v>4.7080000000000002</v>
      </c>
      <c r="CE16" s="9">
        <v>8.9049999999999994</v>
      </c>
      <c r="CF16" s="9">
        <v>15.177</v>
      </c>
      <c r="CG16" s="9">
        <v>43</v>
      </c>
      <c r="CH16" s="9">
        <v>51.139000000000003</v>
      </c>
      <c r="CI16" s="9">
        <v>5.165</v>
      </c>
      <c r="CJ16" s="9">
        <v>8.3520000000000003</v>
      </c>
      <c r="CK16" s="9">
        <v>13.763999999999999</v>
      </c>
      <c r="CL16" s="9">
        <v>23.858000000000001</v>
      </c>
      <c r="CM16" s="9">
        <v>43</v>
      </c>
      <c r="CN16" s="9">
        <v>120.883</v>
      </c>
      <c r="CO16" s="9">
        <v>14.754</v>
      </c>
      <c r="CP16" s="9">
        <v>19.244</v>
      </c>
      <c r="CQ16" s="9">
        <v>31.672999999999998</v>
      </c>
      <c r="CR16" s="9">
        <v>55.212000000000003</v>
      </c>
      <c r="CS16" s="9">
        <v>37.603999999999999</v>
      </c>
      <c r="CT16" s="9">
        <v>48.658999999999999</v>
      </c>
      <c r="CU16" s="9">
        <v>6.3869999999999996</v>
      </c>
      <c r="CV16" s="9">
        <v>11.755000000000001</v>
      </c>
      <c r="CW16" s="9">
        <v>11.689</v>
      </c>
      <c r="CX16" s="9">
        <v>18.827999999999999</v>
      </c>
      <c r="CY16" s="9">
        <v>26</v>
      </c>
      <c r="CZ16" s="9">
        <v>72.224000000000004</v>
      </c>
      <c r="DA16" s="9">
        <v>8.3670000000000009</v>
      </c>
      <c r="DB16" s="9">
        <v>7.4880000000000004</v>
      </c>
      <c r="DC16" s="9">
        <v>19.984000000000002</v>
      </c>
      <c r="DD16" s="9">
        <v>36.384</v>
      </c>
      <c r="DE16" s="9">
        <v>52</v>
      </c>
      <c r="DF16" s="9">
        <v>29.052</v>
      </c>
      <c r="DG16" s="9">
        <v>2.895</v>
      </c>
      <c r="DH16" s="9">
        <v>4.9649999999999999</v>
      </c>
      <c r="DI16" s="9">
        <v>7.1029999999999998</v>
      </c>
      <c r="DJ16" s="9">
        <v>14.089</v>
      </c>
      <c r="DK16" s="9">
        <v>47</v>
      </c>
      <c r="DL16" s="9">
        <v>10.355</v>
      </c>
      <c r="DM16" s="9">
        <v>1.5409999999999999</v>
      </c>
      <c r="DN16" s="9">
        <v>1.577</v>
      </c>
      <c r="DO16" s="9">
        <v>2.3180000000000001</v>
      </c>
      <c r="DP16" s="9">
        <v>4.92</v>
      </c>
      <c r="DQ16" s="9">
        <v>47</v>
      </c>
      <c r="DR16" s="9">
        <v>18.696000000000002</v>
      </c>
      <c r="DS16" s="9">
        <v>1.3540000000000001</v>
      </c>
      <c r="DT16" s="9">
        <v>3.3879999999999999</v>
      </c>
      <c r="DU16" s="9">
        <v>4.7850000000000001</v>
      </c>
      <c r="DV16" s="9">
        <v>9.1690000000000005</v>
      </c>
      <c r="DW16" s="9">
        <v>47</v>
      </c>
      <c r="DX16" s="9">
        <v>6.9240000000000004</v>
      </c>
      <c r="DY16" s="9">
        <v>0.93899999999999995</v>
      </c>
      <c r="DZ16" s="9">
        <v>1.728</v>
      </c>
      <c r="EA16" s="9">
        <v>1.911</v>
      </c>
      <c r="EB16" s="9">
        <v>2.3479999999999999</v>
      </c>
      <c r="EC16" s="9">
        <v>24.635999999999999</v>
      </c>
      <c r="ED16" s="9">
        <v>2.6139999999999999</v>
      </c>
      <c r="EE16" s="9">
        <v>0.378</v>
      </c>
      <c r="EF16" s="9">
        <v>0.76700000000000002</v>
      </c>
      <c r="EG16" s="9">
        <v>0.33100000000000002</v>
      </c>
      <c r="EH16" s="9">
        <v>1.139</v>
      </c>
      <c r="EI16" s="9">
        <v>25.058</v>
      </c>
      <c r="EJ16" s="9">
        <v>4.3099999999999996</v>
      </c>
      <c r="EK16" s="9">
        <v>0.56100000000000005</v>
      </c>
      <c r="EL16" s="9">
        <v>0.96099999999999997</v>
      </c>
      <c r="EM16" s="9">
        <v>1.58</v>
      </c>
      <c r="EN16" s="9">
        <v>1.2090000000000001</v>
      </c>
      <c r="EO16" s="9">
        <v>24.513999999999999</v>
      </c>
      <c r="EP16" s="9">
        <v>12.138999999999999</v>
      </c>
      <c r="EQ16" s="9">
        <v>1.32</v>
      </c>
      <c r="ER16" s="9">
        <v>3.9380000000000002</v>
      </c>
      <c r="ES16" s="9">
        <v>2.125</v>
      </c>
      <c r="ET16" s="9">
        <v>4.7549999999999999</v>
      </c>
      <c r="EU16" s="9">
        <v>30</v>
      </c>
      <c r="EV16" s="9">
        <v>4.4740000000000002</v>
      </c>
      <c r="EW16" s="9">
        <v>0.746</v>
      </c>
      <c r="EX16" s="9">
        <v>1.847</v>
      </c>
      <c r="EY16" s="9">
        <v>0.629</v>
      </c>
      <c r="EZ16" s="9">
        <v>1.2529999999999999</v>
      </c>
      <c r="FA16" s="9">
        <v>8</v>
      </c>
      <c r="FB16" s="9">
        <v>7.665</v>
      </c>
      <c r="FC16" s="9">
        <v>0.57399999999999995</v>
      </c>
      <c r="FD16" s="9">
        <v>2.0920000000000001</v>
      </c>
      <c r="FE16" s="9">
        <v>1.496</v>
      </c>
      <c r="FF16" s="9">
        <v>3.5019999999999998</v>
      </c>
      <c r="FG16" s="9">
        <v>35.942</v>
      </c>
      <c r="FH16" s="9">
        <v>391.12900000000002</v>
      </c>
      <c r="FI16" s="9">
        <v>47.521999999999998</v>
      </c>
      <c r="FJ16" s="9">
        <v>74.070999999999998</v>
      </c>
      <c r="FK16" s="9">
        <v>120.38200000000001</v>
      </c>
      <c r="FL16" s="9">
        <v>149.154</v>
      </c>
      <c r="FM16" s="9">
        <v>26</v>
      </c>
      <c r="FN16" s="9">
        <v>163.376</v>
      </c>
      <c r="FO16" s="9">
        <v>18.231999999999999</v>
      </c>
      <c r="FP16" s="9">
        <v>34.408999999999999</v>
      </c>
      <c r="FQ16" s="9">
        <v>49.075000000000003</v>
      </c>
      <c r="FR16" s="9">
        <v>61.658999999999999</v>
      </c>
      <c r="FS16" s="9">
        <v>26</v>
      </c>
      <c r="FT16" s="9">
        <v>227.75299999999999</v>
      </c>
      <c r="FU16" s="9">
        <v>29.29</v>
      </c>
      <c r="FV16" s="9">
        <v>39.661999999999999</v>
      </c>
      <c r="FW16" s="9">
        <v>71.307000000000002</v>
      </c>
      <c r="FX16" s="9">
        <v>87.495000000000005</v>
      </c>
      <c r="FY16" s="9">
        <v>26</v>
      </c>
      <c r="FZ16" s="9">
        <v>210.93199999999999</v>
      </c>
      <c r="GA16" s="9">
        <v>26.571999999999999</v>
      </c>
      <c r="GB16" s="9">
        <v>42.28</v>
      </c>
      <c r="GC16" s="9">
        <v>57.383000000000003</v>
      </c>
      <c r="GD16" s="9">
        <v>84.695999999999998</v>
      </c>
      <c r="GE16" s="9">
        <v>26</v>
      </c>
      <c r="GF16" s="9">
        <v>85.929000000000002</v>
      </c>
      <c r="GG16" s="9">
        <v>11.96</v>
      </c>
      <c r="GH16" s="9">
        <v>14.162000000000001</v>
      </c>
      <c r="GI16" s="9">
        <v>26.734000000000002</v>
      </c>
      <c r="GJ16" s="9">
        <v>33.073999999999998</v>
      </c>
      <c r="GK16" s="9">
        <v>26</v>
      </c>
      <c r="GL16" s="9">
        <v>125.002</v>
      </c>
      <c r="GM16" s="9">
        <v>14.613</v>
      </c>
      <c r="GN16" s="9">
        <v>28.117999999999999</v>
      </c>
      <c r="GO16" s="9">
        <v>30.649000000000001</v>
      </c>
      <c r="GP16" s="9">
        <v>51.622</v>
      </c>
      <c r="GQ16" s="9">
        <v>26</v>
      </c>
      <c r="GR16" s="9">
        <v>163.66300000000001</v>
      </c>
      <c r="GS16" s="9">
        <v>21.568999999999999</v>
      </c>
      <c r="GT16" s="9">
        <v>26.629000000000001</v>
      </c>
      <c r="GU16" s="9">
        <v>41.253999999999998</v>
      </c>
      <c r="GV16" s="9">
        <v>74.210999999999999</v>
      </c>
      <c r="GW16" s="9">
        <v>35.356000000000002</v>
      </c>
      <c r="GX16" s="9">
        <v>48.774999999999999</v>
      </c>
      <c r="GY16" s="9">
        <v>7.7450000000000001</v>
      </c>
      <c r="GZ16" s="9">
        <v>7.7130000000000001</v>
      </c>
      <c r="HA16" s="9">
        <v>14.943</v>
      </c>
      <c r="HB16" s="9">
        <v>18.373999999999999</v>
      </c>
      <c r="HC16" s="9">
        <v>26</v>
      </c>
      <c r="HD16" s="9">
        <v>114.88800000000001</v>
      </c>
      <c r="HE16" s="9">
        <v>13.824</v>
      </c>
      <c r="HF16" s="9">
        <v>18.916</v>
      </c>
      <c r="HG16" s="9">
        <v>26.31</v>
      </c>
      <c r="HH16" s="9">
        <v>55.837000000000003</v>
      </c>
      <c r="HI16" s="9">
        <v>47.11</v>
      </c>
      <c r="HJ16" s="9">
        <v>166.72499999999999</v>
      </c>
      <c r="HK16" s="9">
        <v>15.882</v>
      </c>
      <c r="HL16" s="9">
        <v>27.216000000000001</v>
      </c>
      <c r="HM16" s="9">
        <v>42.63</v>
      </c>
      <c r="HN16" s="9">
        <v>80.997</v>
      </c>
      <c r="HO16" s="9">
        <v>45.106999999999999</v>
      </c>
      <c r="HP16" s="9">
        <v>48.841999999999999</v>
      </c>
      <c r="HQ16" s="9">
        <v>4.1100000000000003</v>
      </c>
      <c r="HR16" s="9">
        <v>8.0109999999999992</v>
      </c>
      <c r="HS16" s="9">
        <v>15.478999999999999</v>
      </c>
      <c r="HT16" s="9">
        <v>21.242000000000001</v>
      </c>
      <c r="HU16" s="9">
        <v>30</v>
      </c>
      <c r="HV16" s="9">
        <v>117.883</v>
      </c>
      <c r="HW16" s="9">
        <v>11.771000000000001</v>
      </c>
      <c r="HX16" s="9">
        <v>19.204999999999998</v>
      </c>
      <c r="HY16" s="9">
        <v>27.151</v>
      </c>
      <c r="HZ16" s="9">
        <v>59.755000000000003</v>
      </c>
      <c r="IA16" s="9">
        <v>52</v>
      </c>
      <c r="IB16" s="9">
        <v>131.767</v>
      </c>
      <c r="IC16" s="9">
        <v>14.827</v>
      </c>
      <c r="ID16" s="9">
        <v>11.291</v>
      </c>
      <c r="IE16" s="9">
        <v>32.411999999999999</v>
      </c>
      <c r="IF16" s="9">
        <v>73.236000000000004</v>
      </c>
      <c r="IG16" s="9">
        <v>52</v>
      </c>
      <c r="IH16" s="9">
        <v>46.692</v>
      </c>
      <c r="II16" s="9">
        <v>5.1319999999999997</v>
      </c>
      <c r="IJ16" s="9">
        <v>4.34</v>
      </c>
      <c r="IK16" s="9">
        <v>13.622999999999999</v>
      </c>
      <c r="IL16" s="9">
        <v>23.597999999999999</v>
      </c>
      <c r="IM16" s="9">
        <v>50.965000000000003</v>
      </c>
      <c r="IN16" s="9">
        <v>85.075000000000003</v>
      </c>
      <c r="IO16" s="9">
        <v>9.6959999999999997</v>
      </c>
      <c r="IP16" s="9">
        <v>6.952</v>
      </c>
      <c r="IQ16" s="9">
        <v>18.789000000000001</v>
      </c>
    </row>
    <row r="17" spans="1:251">
      <c r="A17" s="10">
        <v>44228</v>
      </c>
      <c r="B17" s="9">
        <v>1012.251</v>
      </c>
      <c r="C17" s="9">
        <v>101.492</v>
      </c>
      <c r="D17" s="9">
        <v>153.12100000000001</v>
      </c>
      <c r="E17" s="9">
        <v>295.43200000000002</v>
      </c>
      <c r="F17" s="9">
        <v>462.20600000000002</v>
      </c>
      <c r="G17" s="9">
        <v>47</v>
      </c>
      <c r="H17" s="9">
        <v>422.17099999999999</v>
      </c>
      <c r="I17" s="9">
        <v>36.491</v>
      </c>
      <c r="J17" s="9">
        <v>56.267000000000003</v>
      </c>
      <c r="K17" s="9">
        <v>129.12200000000001</v>
      </c>
      <c r="L17" s="9">
        <v>200.291</v>
      </c>
      <c r="M17" s="9">
        <v>47</v>
      </c>
      <c r="N17" s="9">
        <v>590.07899999999995</v>
      </c>
      <c r="O17" s="9">
        <v>65.001000000000005</v>
      </c>
      <c r="P17" s="9">
        <v>96.852999999999994</v>
      </c>
      <c r="Q17" s="9">
        <v>166.309</v>
      </c>
      <c r="R17" s="9">
        <v>261.916</v>
      </c>
      <c r="S17" s="9">
        <v>43</v>
      </c>
      <c r="T17" s="9">
        <v>311.351</v>
      </c>
      <c r="U17" s="9">
        <v>23.344000000000001</v>
      </c>
      <c r="V17" s="9">
        <v>45.795999999999999</v>
      </c>
      <c r="W17" s="9">
        <v>99.403999999999996</v>
      </c>
      <c r="X17" s="9">
        <v>142.80600000000001</v>
      </c>
      <c r="Y17" s="9">
        <v>47</v>
      </c>
      <c r="Z17" s="9">
        <v>135.11799999999999</v>
      </c>
      <c r="AA17" s="9">
        <v>9.5690000000000008</v>
      </c>
      <c r="AB17" s="9">
        <v>17.577999999999999</v>
      </c>
      <c r="AC17" s="9">
        <v>46.47</v>
      </c>
      <c r="AD17" s="9">
        <v>61.500999999999998</v>
      </c>
      <c r="AE17" s="9">
        <v>47</v>
      </c>
      <c r="AF17" s="9">
        <v>176.233</v>
      </c>
      <c r="AG17" s="9">
        <v>13.775</v>
      </c>
      <c r="AH17" s="9">
        <v>28.218</v>
      </c>
      <c r="AI17" s="9">
        <v>52.933999999999997</v>
      </c>
      <c r="AJ17" s="9">
        <v>81.305999999999997</v>
      </c>
      <c r="AK17" s="9">
        <v>47</v>
      </c>
      <c r="AL17" s="9">
        <v>271.29899999999998</v>
      </c>
      <c r="AM17" s="9">
        <v>36.893000000000001</v>
      </c>
      <c r="AN17" s="9">
        <v>40.203000000000003</v>
      </c>
      <c r="AO17" s="9">
        <v>75.274000000000001</v>
      </c>
      <c r="AP17" s="9">
        <v>118.929</v>
      </c>
      <c r="AQ17" s="9">
        <v>43</v>
      </c>
      <c r="AR17" s="9">
        <v>120.262</v>
      </c>
      <c r="AS17" s="9">
        <v>14.766</v>
      </c>
      <c r="AT17" s="9">
        <v>12.723000000000001</v>
      </c>
      <c r="AU17" s="9">
        <v>34.015999999999998</v>
      </c>
      <c r="AV17" s="9">
        <v>58.758000000000003</v>
      </c>
      <c r="AW17" s="9">
        <v>47.781999999999996</v>
      </c>
      <c r="AX17" s="9">
        <v>151.03700000000001</v>
      </c>
      <c r="AY17" s="9">
        <v>22.126999999999999</v>
      </c>
      <c r="AZ17" s="9">
        <v>27.48</v>
      </c>
      <c r="BA17" s="9">
        <v>41.258000000000003</v>
      </c>
      <c r="BB17" s="9">
        <v>60.171999999999997</v>
      </c>
      <c r="BC17" s="9">
        <v>34.302</v>
      </c>
      <c r="BD17" s="9">
        <v>215.495</v>
      </c>
      <c r="BE17" s="9">
        <v>19.135999999999999</v>
      </c>
      <c r="BF17" s="9">
        <v>30.033000000000001</v>
      </c>
      <c r="BG17" s="9">
        <v>61.320999999999998</v>
      </c>
      <c r="BH17" s="9">
        <v>105.004</v>
      </c>
      <c r="BI17" s="9">
        <v>47</v>
      </c>
      <c r="BJ17" s="9">
        <v>85.19</v>
      </c>
      <c r="BK17" s="9">
        <v>4.4829999999999997</v>
      </c>
      <c r="BL17" s="9">
        <v>12.917999999999999</v>
      </c>
      <c r="BM17" s="9">
        <v>25.931000000000001</v>
      </c>
      <c r="BN17" s="9">
        <v>41.857999999999997</v>
      </c>
      <c r="BO17" s="9">
        <v>50</v>
      </c>
      <c r="BP17" s="9">
        <v>130.304</v>
      </c>
      <c r="BQ17" s="9">
        <v>14.653</v>
      </c>
      <c r="BR17" s="9">
        <v>17.114999999999998</v>
      </c>
      <c r="BS17" s="9">
        <v>35.39</v>
      </c>
      <c r="BT17" s="9">
        <v>63.146000000000001</v>
      </c>
      <c r="BU17" s="9">
        <v>47</v>
      </c>
      <c r="BV17" s="9">
        <v>72.507999999999996</v>
      </c>
      <c r="BW17" s="9">
        <v>7.2919999999999998</v>
      </c>
      <c r="BX17" s="9">
        <v>12.452</v>
      </c>
      <c r="BY17" s="9">
        <v>16.372</v>
      </c>
      <c r="BZ17" s="9">
        <v>36.390999999999998</v>
      </c>
      <c r="CA17" s="9">
        <v>52</v>
      </c>
      <c r="CB17" s="9">
        <v>29.367000000000001</v>
      </c>
      <c r="CC17" s="9">
        <v>3.746</v>
      </c>
      <c r="CD17" s="9">
        <v>5.33</v>
      </c>
      <c r="CE17" s="9">
        <v>5.6319999999999997</v>
      </c>
      <c r="CF17" s="9">
        <v>14.659000000000001</v>
      </c>
      <c r="CG17" s="9">
        <v>50.622</v>
      </c>
      <c r="CH17" s="9">
        <v>43.140999999999998</v>
      </c>
      <c r="CI17" s="9">
        <v>3.5459999999999998</v>
      </c>
      <c r="CJ17" s="9">
        <v>7.1219999999999999</v>
      </c>
      <c r="CK17" s="9">
        <v>10.74</v>
      </c>
      <c r="CL17" s="9">
        <v>21.731999999999999</v>
      </c>
      <c r="CM17" s="9">
        <v>52</v>
      </c>
      <c r="CN17" s="9">
        <v>101.276</v>
      </c>
      <c r="CO17" s="9">
        <v>11.734</v>
      </c>
      <c r="CP17" s="9">
        <v>18.236000000000001</v>
      </c>
      <c r="CQ17" s="9">
        <v>31.774000000000001</v>
      </c>
      <c r="CR17" s="9">
        <v>39.531999999999996</v>
      </c>
      <c r="CS17" s="9">
        <v>30</v>
      </c>
      <c r="CT17" s="9">
        <v>33.113</v>
      </c>
      <c r="CU17" s="9">
        <v>2.93</v>
      </c>
      <c r="CV17" s="9">
        <v>4.8899999999999997</v>
      </c>
      <c r="CW17" s="9">
        <v>10.978</v>
      </c>
      <c r="CX17" s="9">
        <v>14.315</v>
      </c>
      <c r="CY17" s="9">
        <v>43</v>
      </c>
      <c r="CZ17" s="9">
        <v>68.162999999999997</v>
      </c>
      <c r="DA17" s="9">
        <v>8.8040000000000003</v>
      </c>
      <c r="DB17" s="9">
        <v>13.346</v>
      </c>
      <c r="DC17" s="9">
        <v>20.795999999999999</v>
      </c>
      <c r="DD17" s="9">
        <v>25.216999999999999</v>
      </c>
      <c r="DE17" s="9">
        <v>30</v>
      </c>
      <c r="DF17" s="9">
        <v>23.971</v>
      </c>
      <c r="DG17" s="9">
        <v>1.9930000000000001</v>
      </c>
      <c r="DH17" s="9">
        <v>3.411</v>
      </c>
      <c r="DI17" s="9">
        <v>5.907</v>
      </c>
      <c r="DJ17" s="9">
        <v>12.66</v>
      </c>
      <c r="DK17" s="9">
        <v>52</v>
      </c>
      <c r="DL17" s="9">
        <v>10.638999999999999</v>
      </c>
      <c r="DM17" s="9">
        <v>0.67700000000000005</v>
      </c>
      <c r="DN17" s="9">
        <v>0.93200000000000005</v>
      </c>
      <c r="DO17" s="9">
        <v>3.1989999999999998</v>
      </c>
      <c r="DP17" s="9">
        <v>5.8310000000000004</v>
      </c>
      <c r="DQ17" s="9">
        <v>52</v>
      </c>
      <c r="DR17" s="9">
        <v>13.332000000000001</v>
      </c>
      <c r="DS17" s="9">
        <v>1.3149999999999999</v>
      </c>
      <c r="DT17" s="9">
        <v>2.4790000000000001</v>
      </c>
      <c r="DU17" s="9">
        <v>2.7090000000000001</v>
      </c>
      <c r="DV17" s="9">
        <v>6.8289999999999997</v>
      </c>
      <c r="DW17" s="9">
        <v>52</v>
      </c>
      <c r="DX17" s="9">
        <v>4.7590000000000003</v>
      </c>
      <c r="DY17" s="9">
        <v>0.27200000000000002</v>
      </c>
      <c r="DZ17" s="9">
        <v>1.198</v>
      </c>
      <c r="EA17" s="9">
        <v>1.2869999999999999</v>
      </c>
      <c r="EB17" s="9">
        <v>2.0019999999999998</v>
      </c>
      <c r="EC17" s="9">
        <v>34</v>
      </c>
      <c r="ED17" s="9">
        <v>2.1869999999999998</v>
      </c>
      <c r="EE17" s="9">
        <v>4.2999999999999997E-2</v>
      </c>
      <c r="EF17" s="9">
        <v>0.63300000000000001</v>
      </c>
      <c r="EG17" s="9">
        <v>0.88400000000000001</v>
      </c>
      <c r="EH17" s="9">
        <v>0.628</v>
      </c>
      <c r="EI17" s="9">
        <v>26</v>
      </c>
      <c r="EJ17" s="9">
        <v>2.5720000000000001</v>
      </c>
      <c r="EK17" s="9">
        <v>0.22900000000000001</v>
      </c>
      <c r="EL17" s="9">
        <v>0.56499999999999995</v>
      </c>
      <c r="EM17" s="9">
        <v>0.40300000000000002</v>
      </c>
      <c r="EN17" s="9">
        <v>1.375</v>
      </c>
      <c r="EO17" s="9">
        <v>52</v>
      </c>
      <c r="EP17" s="9">
        <v>11.592000000000001</v>
      </c>
      <c r="EQ17" s="9">
        <v>0.82699999999999996</v>
      </c>
      <c r="ER17" s="9">
        <v>1.792</v>
      </c>
      <c r="ES17" s="9">
        <v>4.0919999999999996</v>
      </c>
      <c r="ET17" s="9">
        <v>4.8810000000000002</v>
      </c>
      <c r="EU17" s="9">
        <v>38.918999999999997</v>
      </c>
      <c r="EV17" s="9">
        <v>6.2949999999999999</v>
      </c>
      <c r="EW17" s="9">
        <v>0.27600000000000002</v>
      </c>
      <c r="EX17" s="9">
        <v>1.2629999999999999</v>
      </c>
      <c r="EY17" s="9">
        <v>2.0129999999999999</v>
      </c>
      <c r="EZ17" s="9">
        <v>2.742</v>
      </c>
      <c r="FA17" s="9">
        <v>46.697000000000003</v>
      </c>
      <c r="FB17" s="9">
        <v>5.2969999999999997</v>
      </c>
      <c r="FC17" s="9">
        <v>0.55100000000000005</v>
      </c>
      <c r="FD17" s="9">
        <v>0.52800000000000002</v>
      </c>
      <c r="FE17" s="9">
        <v>2.0790000000000002</v>
      </c>
      <c r="FF17" s="9">
        <v>2.1389999999999998</v>
      </c>
      <c r="FG17" s="9">
        <v>30.39</v>
      </c>
      <c r="FH17" s="9">
        <v>340.34699999999998</v>
      </c>
      <c r="FI17" s="9">
        <v>38.177</v>
      </c>
      <c r="FJ17" s="9">
        <v>65.120999999999995</v>
      </c>
      <c r="FK17" s="9">
        <v>100.551</v>
      </c>
      <c r="FL17" s="9">
        <v>136.499</v>
      </c>
      <c r="FM17" s="9">
        <v>30</v>
      </c>
      <c r="FN17" s="9">
        <v>158.54599999999999</v>
      </c>
      <c r="FO17" s="9">
        <v>16.984000000000002</v>
      </c>
      <c r="FP17" s="9">
        <v>22.495999999999999</v>
      </c>
      <c r="FQ17" s="9">
        <v>43.883000000000003</v>
      </c>
      <c r="FR17" s="9">
        <v>75.183000000000007</v>
      </c>
      <c r="FS17" s="9">
        <v>43</v>
      </c>
      <c r="FT17" s="9">
        <v>181.80099999999999</v>
      </c>
      <c r="FU17" s="9">
        <v>21.192</v>
      </c>
      <c r="FV17" s="9">
        <v>42.625999999999998</v>
      </c>
      <c r="FW17" s="9">
        <v>56.667999999999999</v>
      </c>
      <c r="FX17" s="9">
        <v>61.314999999999998</v>
      </c>
      <c r="FY17" s="9">
        <v>26</v>
      </c>
      <c r="FZ17" s="9">
        <v>209.78</v>
      </c>
      <c r="GA17" s="9">
        <v>20.158999999999999</v>
      </c>
      <c r="GB17" s="9">
        <v>34.753</v>
      </c>
      <c r="GC17" s="9">
        <v>68</v>
      </c>
      <c r="GD17" s="9">
        <v>86.867999999999995</v>
      </c>
      <c r="GE17" s="9">
        <v>43.755000000000003</v>
      </c>
      <c r="GF17" s="9">
        <v>88.251999999999995</v>
      </c>
      <c r="GG17" s="9">
        <v>6.2969999999999997</v>
      </c>
      <c r="GH17" s="9">
        <v>13.382</v>
      </c>
      <c r="GI17" s="9">
        <v>28.486000000000001</v>
      </c>
      <c r="GJ17" s="9">
        <v>40.087000000000003</v>
      </c>
      <c r="GK17" s="9">
        <v>47</v>
      </c>
      <c r="GL17" s="9">
        <v>121.52800000000001</v>
      </c>
      <c r="GM17" s="9">
        <v>13.862</v>
      </c>
      <c r="GN17" s="9">
        <v>21.370999999999999</v>
      </c>
      <c r="GO17" s="9">
        <v>39.512999999999998</v>
      </c>
      <c r="GP17" s="9">
        <v>46.781999999999996</v>
      </c>
      <c r="GQ17" s="9">
        <v>37.488</v>
      </c>
      <c r="GR17" s="9">
        <v>158.15299999999999</v>
      </c>
      <c r="GS17" s="9">
        <v>18.155000000000001</v>
      </c>
      <c r="GT17" s="9">
        <v>22.559000000000001</v>
      </c>
      <c r="GU17" s="9">
        <v>36.320999999999998</v>
      </c>
      <c r="GV17" s="9">
        <v>81.117000000000004</v>
      </c>
      <c r="GW17" s="9">
        <v>52</v>
      </c>
      <c r="GX17" s="9">
        <v>52.34</v>
      </c>
      <c r="GY17" s="9">
        <v>5.6529999999999996</v>
      </c>
      <c r="GZ17" s="9">
        <v>7.4359999999999999</v>
      </c>
      <c r="HA17" s="9">
        <v>13.874000000000001</v>
      </c>
      <c r="HB17" s="9">
        <v>25.376999999999999</v>
      </c>
      <c r="HC17" s="9">
        <v>47</v>
      </c>
      <c r="HD17" s="9">
        <v>105.813</v>
      </c>
      <c r="HE17" s="9">
        <v>12.503</v>
      </c>
      <c r="HF17" s="9">
        <v>15.122</v>
      </c>
      <c r="HG17" s="9">
        <v>22.446999999999999</v>
      </c>
      <c r="HH17" s="9">
        <v>55.74</v>
      </c>
      <c r="HI17" s="9">
        <v>52</v>
      </c>
      <c r="HJ17" s="9">
        <v>155.29300000000001</v>
      </c>
      <c r="HK17" s="9">
        <v>12.43</v>
      </c>
      <c r="HL17" s="9">
        <v>18.183</v>
      </c>
      <c r="HM17" s="9">
        <v>51.755000000000003</v>
      </c>
      <c r="HN17" s="9">
        <v>72.926000000000002</v>
      </c>
      <c r="HO17" s="9">
        <v>48</v>
      </c>
      <c r="HP17" s="9">
        <v>57.046999999999997</v>
      </c>
      <c r="HQ17" s="9">
        <v>2.9569999999999999</v>
      </c>
      <c r="HR17" s="9">
        <v>7.48</v>
      </c>
      <c r="HS17" s="9">
        <v>24.173999999999999</v>
      </c>
      <c r="HT17" s="9">
        <v>22.437000000000001</v>
      </c>
      <c r="HU17" s="9">
        <v>47</v>
      </c>
      <c r="HV17" s="9">
        <v>98.245999999999995</v>
      </c>
      <c r="HW17" s="9">
        <v>9.4730000000000008</v>
      </c>
      <c r="HX17" s="9">
        <v>10.702999999999999</v>
      </c>
      <c r="HY17" s="9">
        <v>27.582000000000001</v>
      </c>
      <c r="HZ17" s="9">
        <v>50.488999999999997</v>
      </c>
      <c r="IA17" s="9">
        <v>52</v>
      </c>
      <c r="IB17" s="9">
        <v>112.521</v>
      </c>
      <c r="IC17" s="9">
        <v>10.048</v>
      </c>
      <c r="ID17" s="9">
        <v>9.2119999999999997</v>
      </c>
      <c r="IE17" s="9">
        <v>29.483000000000001</v>
      </c>
      <c r="IF17" s="9">
        <v>63.779000000000003</v>
      </c>
      <c r="IG17" s="9">
        <v>52</v>
      </c>
      <c r="IH17" s="9">
        <v>47.615000000000002</v>
      </c>
      <c r="II17" s="9">
        <v>3.0670000000000002</v>
      </c>
      <c r="IJ17" s="9">
        <v>4.3209999999999997</v>
      </c>
      <c r="IK17" s="9">
        <v>13.8</v>
      </c>
      <c r="IL17" s="9">
        <v>26.427</v>
      </c>
      <c r="IM17" s="9">
        <v>52</v>
      </c>
      <c r="IN17" s="9">
        <v>64.906999999999996</v>
      </c>
      <c r="IO17" s="9">
        <v>6.9809999999999999</v>
      </c>
      <c r="IP17" s="9">
        <v>4.891</v>
      </c>
      <c r="IQ17" s="9">
        <v>15.683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513</v>
      </c>
      <c r="C1" s="3" t="s">
        <v>514</v>
      </c>
      <c r="D1" s="3" t="s">
        <v>515</v>
      </c>
      <c r="E1" s="3" t="s">
        <v>516</v>
      </c>
      <c r="F1" s="3" t="s">
        <v>517</v>
      </c>
      <c r="G1" s="3" t="s">
        <v>518</v>
      </c>
      <c r="H1" s="3" t="s">
        <v>519</v>
      </c>
      <c r="I1" s="3" t="s">
        <v>520</v>
      </c>
      <c r="J1" s="3" t="s">
        <v>521</v>
      </c>
      <c r="K1" s="3" t="s">
        <v>522</v>
      </c>
      <c r="L1" s="3" t="s">
        <v>523</v>
      </c>
      <c r="M1" s="3" t="s">
        <v>524</v>
      </c>
      <c r="N1" s="3" t="s">
        <v>525</v>
      </c>
      <c r="O1" s="3" t="s">
        <v>526</v>
      </c>
      <c r="P1" s="3" t="s">
        <v>527</v>
      </c>
      <c r="Q1" s="3" t="s">
        <v>528</v>
      </c>
      <c r="R1" s="3" t="s">
        <v>529</v>
      </c>
      <c r="S1" s="3" t="s">
        <v>530</v>
      </c>
      <c r="T1" s="3" t="s">
        <v>531</v>
      </c>
      <c r="U1" s="3" t="s">
        <v>532</v>
      </c>
      <c r="V1" s="3" t="s">
        <v>533</v>
      </c>
      <c r="W1" s="3" t="s">
        <v>534</v>
      </c>
      <c r="X1" s="3" t="s">
        <v>535</v>
      </c>
      <c r="Y1" s="3" t="s">
        <v>536</v>
      </c>
      <c r="Z1" s="3" t="s">
        <v>537</v>
      </c>
      <c r="AA1" s="3" t="s">
        <v>538</v>
      </c>
      <c r="AB1" s="3" t="s">
        <v>539</v>
      </c>
      <c r="AC1" s="3" t="s">
        <v>540</v>
      </c>
      <c r="AD1" s="3" t="s">
        <v>541</v>
      </c>
      <c r="AE1" s="3" t="s">
        <v>542</v>
      </c>
      <c r="AF1" s="3" t="s">
        <v>543</v>
      </c>
      <c r="AG1" s="3" t="s">
        <v>544</v>
      </c>
      <c r="AH1" s="3" t="s">
        <v>545</v>
      </c>
      <c r="AI1" s="3" t="s">
        <v>546</v>
      </c>
      <c r="AJ1" s="3" t="s">
        <v>547</v>
      </c>
      <c r="AK1" s="3" t="s">
        <v>548</v>
      </c>
      <c r="AL1" s="3" t="s">
        <v>549</v>
      </c>
      <c r="AM1" s="3" t="s">
        <v>550</v>
      </c>
      <c r="AN1" s="3" t="s">
        <v>551</v>
      </c>
      <c r="AO1" s="3" t="s">
        <v>552</v>
      </c>
      <c r="AP1" s="3" t="s">
        <v>553</v>
      </c>
      <c r="AQ1" s="3" t="s">
        <v>554</v>
      </c>
      <c r="AR1" s="3" t="s">
        <v>555</v>
      </c>
      <c r="AS1" s="3" t="s">
        <v>556</v>
      </c>
      <c r="AT1" s="3" t="s">
        <v>557</v>
      </c>
      <c r="AU1" s="3" t="s">
        <v>558</v>
      </c>
      <c r="AV1" s="3" t="s">
        <v>559</v>
      </c>
      <c r="AW1" s="3" t="s">
        <v>560</v>
      </c>
      <c r="AX1" s="3" t="s">
        <v>561</v>
      </c>
      <c r="AY1" s="3" t="s">
        <v>562</v>
      </c>
      <c r="AZ1" s="3" t="s">
        <v>563</v>
      </c>
      <c r="BA1" s="3" t="s">
        <v>564</v>
      </c>
      <c r="BB1" s="3" t="s">
        <v>565</v>
      </c>
      <c r="BC1" s="3" t="s">
        <v>566</v>
      </c>
      <c r="BD1" s="3" t="s">
        <v>567</v>
      </c>
      <c r="BE1" s="3" t="s">
        <v>568</v>
      </c>
      <c r="BF1" s="3" t="s">
        <v>569</v>
      </c>
      <c r="BG1" s="3" t="s">
        <v>570</v>
      </c>
      <c r="BH1" s="3" t="s">
        <v>571</v>
      </c>
      <c r="BI1" s="3" t="s">
        <v>572</v>
      </c>
      <c r="BJ1" s="3" t="s">
        <v>573</v>
      </c>
      <c r="BK1" s="3" t="s">
        <v>574</v>
      </c>
      <c r="BL1" s="3" t="s">
        <v>575</v>
      </c>
      <c r="BM1" s="3" t="s">
        <v>576</v>
      </c>
      <c r="BN1" s="3" t="s">
        <v>577</v>
      </c>
      <c r="BO1" s="3" t="s">
        <v>578</v>
      </c>
      <c r="BP1" s="3" t="s">
        <v>579</v>
      </c>
      <c r="BQ1" s="3" t="s">
        <v>580</v>
      </c>
      <c r="BR1" s="3" t="s">
        <v>581</v>
      </c>
      <c r="BS1" s="3" t="s">
        <v>582</v>
      </c>
      <c r="BT1" s="3" t="s">
        <v>583</v>
      </c>
      <c r="BU1" s="3" t="s">
        <v>584</v>
      </c>
      <c r="BV1" s="3" t="s">
        <v>585</v>
      </c>
      <c r="BW1" s="3" t="s">
        <v>586</v>
      </c>
      <c r="BX1" s="3" t="s">
        <v>587</v>
      </c>
      <c r="BY1" s="3" t="s">
        <v>588</v>
      </c>
      <c r="BZ1" s="3" t="s">
        <v>589</v>
      </c>
      <c r="CA1" s="3" t="s">
        <v>590</v>
      </c>
      <c r="CB1" s="3" t="s">
        <v>591</v>
      </c>
      <c r="CC1" s="3" t="s">
        <v>592</v>
      </c>
      <c r="CD1" s="3" t="s">
        <v>593</v>
      </c>
      <c r="CE1" s="3" t="s">
        <v>594</v>
      </c>
      <c r="CF1" s="3" t="s">
        <v>595</v>
      </c>
      <c r="CG1" s="3" t="s">
        <v>596</v>
      </c>
      <c r="CH1" s="3" t="s">
        <v>597</v>
      </c>
      <c r="CI1" s="3" t="s">
        <v>598</v>
      </c>
      <c r="CJ1" s="3" t="s">
        <v>599</v>
      </c>
      <c r="CK1" s="3" t="s">
        <v>600</v>
      </c>
      <c r="CL1" s="3" t="s">
        <v>601</v>
      </c>
      <c r="CM1" s="3" t="s">
        <v>602</v>
      </c>
      <c r="CN1" s="3" t="s">
        <v>603</v>
      </c>
      <c r="CO1" s="3" t="s">
        <v>604</v>
      </c>
      <c r="CP1" s="3" t="s">
        <v>605</v>
      </c>
      <c r="CQ1" s="3" t="s">
        <v>606</v>
      </c>
      <c r="CR1" s="3" t="s">
        <v>607</v>
      </c>
      <c r="CS1" s="3" t="s">
        <v>608</v>
      </c>
      <c r="CT1" s="3" t="s">
        <v>609</v>
      </c>
      <c r="CU1" s="3" t="s">
        <v>610</v>
      </c>
      <c r="CV1" s="3" t="s">
        <v>611</v>
      </c>
      <c r="CW1" s="3" t="s">
        <v>612</v>
      </c>
      <c r="CX1" s="3" t="s">
        <v>613</v>
      </c>
      <c r="CY1" s="3" t="s">
        <v>614</v>
      </c>
      <c r="CZ1" s="3" t="s">
        <v>615</v>
      </c>
      <c r="DA1" s="3" t="s">
        <v>616</v>
      </c>
      <c r="DB1" s="3" t="s">
        <v>617</v>
      </c>
      <c r="DC1" s="3" t="s">
        <v>618</v>
      </c>
      <c r="DD1" s="3" t="s">
        <v>619</v>
      </c>
      <c r="DE1" s="3" t="s">
        <v>620</v>
      </c>
      <c r="DF1" s="3" t="s">
        <v>621</v>
      </c>
      <c r="DG1" s="3" t="s">
        <v>622</v>
      </c>
      <c r="DH1" s="3" t="s">
        <v>623</v>
      </c>
      <c r="DI1" s="3" t="s">
        <v>624</v>
      </c>
      <c r="DJ1" s="3" t="s">
        <v>625</v>
      </c>
      <c r="DK1" s="3" t="s">
        <v>626</v>
      </c>
      <c r="DL1" s="3" t="s">
        <v>627</v>
      </c>
      <c r="DM1" s="3" t="s">
        <v>628</v>
      </c>
      <c r="DN1" s="3" t="s">
        <v>629</v>
      </c>
      <c r="DO1" s="3" t="s">
        <v>630</v>
      </c>
      <c r="DP1" s="3" t="s">
        <v>631</v>
      </c>
      <c r="DQ1" s="3" t="s">
        <v>632</v>
      </c>
      <c r="DR1" s="3" t="s">
        <v>633</v>
      </c>
      <c r="DS1" s="3" t="s">
        <v>634</v>
      </c>
      <c r="DT1" s="3" t="s">
        <v>635</v>
      </c>
      <c r="DU1" s="3" t="s">
        <v>636</v>
      </c>
      <c r="DV1" s="3" t="s">
        <v>637</v>
      </c>
      <c r="DW1" s="3" t="s">
        <v>638</v>
      </c>
      <c r="DX1" s="3" t="s">
        <v>639</v>
      </c>
      <c r="DY1" s="3" t="s">
        <v>640</v>
      </c>
      <c r="DZ1" s="3" t="s">
        <v>641</v>
      </c>
      <c r="EA1" s="3" t="s">
        <v>642</v>
      </c>
      <c r="EB1" s="3" t="s">
        <v>643</v>
      </c>
      <c r="EC1" s="3" t="s">
        <v>644</v>
      </c>
      <c r="ED1" s="3" t="s">
        <v>645</v>
      </c>
      <c r="EE1" s="3" t="s">
        <v>646</v>
      </c>
      <c r="EF1" s="3" t="s">
        <v>647</v>
      </c>
      <c r="EG1" s="3" t="s">
        <v>648</v>
      </c>
      <c r="EH1" s="3" t="s">
        <v>649</v>
      </c>
      <c r="EI1" s="3" t="s">
        <v>650</v>
      </c>
      <c r="EJ1" s="3" t="s">
        <v>651</v>
      </c>
      <c r="EK1" s="3" t="s">
        <v>652</v>
      </c>
      <c r="EL1" s="3" t="s">
        <v>653</v>
      </c>
      <c r="EM1" s="3" t="s">
        <v>654</v>
      </c>
      <c r="EN1" s="3" t="s">
        <v>655</v>
      </c>
      <c r="EO1" s="3" t="s">
        <v>656</v>
      </c>
      <c r="EP1" s="3" t="s">
        <v>657</v>
      </c>
      <c r="EQ1" s="3" t="s">
        <v>658</v>
      </c>
      <c r="ER1" s="3" t="s">
        <v>659</v>
      </c>
      <c r="ES1" s="3" t="s">
        <v>660</v>
      </c>
      <c r="ET1" s="3" t="s">
        <v>661</v>
      </c>
      <c r="EU1" s="3" t="s">
        <v>662</v>
      </c>
      <c r="EV1" s="3" t="s">
        <v>663</v>
      </c>
      <c r="EW1" s="3" t="s">
        <v>664</v>
      </c>
      <c r="EX1" s="3" t="s">
        <v>665</v>
      </c>
      <c r="EY1" s="3" t="s">
        <v>666</v>
      </c>
      <c r="EZ1" s="3" t="s">
        <v>667</v>
      </c>
      <c r="FA1" s="3" t="s">
        <v>668</v>
      </c>
      <c r="FB1" s="3" t="s">
        <v>669</v>
      </c>
      <c r="FC1" s="3" t="s">
        <v>670</v>
      </c>
      <c r="FD1" s="3" t="s">
        <v>671</v>
      </c>
      <c r="FE1" s="3" t="s">
        <v>672</v>
      </c>
      <c r="FF1" s="3" t="s">
        <v>673</v>
      </c>
      <c r="FG1" s="3" t="s">
        <v>674</v>
      </c>
      <c r="FH1" s="3" t="s">
        <v>675</v>
      </c>
      <c r="FI1" s="3" t="s">
        <v>676</v>
      </c>
      <c r="FJ1" s="3" t="s">
        <v>677</v>
      </c>
      <c r="FK1" s="3" t="s">
        <v>678</v>
      </c>
      <c r="FL1" s="3" t="s">
        <v>679</v>
      </c>
      <c r="FM1" s="3" t="s">
        <v>680</v>
      </c>
      <c r="FN1" s="3" t="s">
        <v>681</v>
      </c>
      <c r="FO1" s="3" t="s">
        <v>682</v>
      </c>
      <c r="FP1" s="3" t="s">
        <v>683</v>
      </c>
      <c r="FQ1" s="3" t="s">
        <v>684</v>
      </c>
      <c r="FR1" s="3" t="s">
        <v>685</v>
      </c>
      <c r="FS1" s="3" t="s">
        <v>686</v>
      </c>
      <c r="FT1" s="3" t="s">
        <v>687</v>
      </c>
      <c r="FU1" s="3" t="s">
        <v>688</v>
      </c>
      <c r="FV1" s="3" t="s">
        <v>689</v>
      </c>
      <c r="FW1" s="3" t="s">
        <v>690</v>
      </c>
      <c r="FX1" s="3" t="s">
        <v>691</v>
      </c>
      <c r="FY1" s="3" t="s">
        <v>692</v>
      </c>
      <c r="FZ1" s="3" t="s">
        <v>693</v>
      </c>
      <c r="GA1" s="3" t="s">
        <v>694</v>
      </c>
      <c r="GB1" s="3" t="s">
        <v>695</v>
      </c>
      <c r="GC1" s="3" t="s">
        <v>696</v>
      </c>
      <c r="GD1" s="3" t="s">
        <v>697</v>
      </c>
      <c r="GE1" s="3" t="s">
        <v>698</v>
      </c>
      <c r="GF1" s="3" t="s">
        <v>699</v>
      </c>
      <c r="GG1" s="3" t="s">
        <v>700</v>
      </c>
      <c r="GH1" s="3" t="s">
        <v>701</v>
      </c>
      <c r="GI1" s="3" t="s">
        <v>702</v>
      </c>
      <c r="GJ1" s="3" t="s">
        <v>703</v>
      </c>
      <c r="GK1" s="3" t="s">
        <v>704</v>
      </c>
      <c r="GL1" s="3" t="s">
        <v>705</v>
      </c>
      <c r="GM1" s="3" t="s">
        <v>706</v>
      </c>
      <c r="GN1" s="3" t="s">
        <v>707</v>
      </c>
      <c r="GO1" s="3" t="s">
        <v>708</v>
      </c>
      <c r="GP1" s="3" t="s">
        <v>709</v>
      </c>
      <c r="GQ1" s="3" t="s">
        <v>710</v>
      </c>
      <c r="GR1" s="3" t="s">
        <v>711</v>
      </c>
      <c r="GS1" s="3" t="s">
        <v>712</v>
      </c>
      <c r="GT1" s="3" t="s">
        <v>713</v>
      </c>
      <c r="GU1" s="3" t="s">
        <v>714</v>
      </c>
      <c r="GV1" s="3" t="s">
        <v>715</v>
      </c>
      <c r="GW1" s="3" t="s">
        <v>716</v>
      </c>
      <c r="GX1" s="3" t="s">
        <v>717</v>
      </c>
      <c r="GY1" s="3" t="s">
        <v>718</v>
      </c>
      <c r="GZ1" s="3" t="s">
        <v>719</v>
      </c>
      <c r="HA1" s="3" t="s">
        <v>720</v>
      </c>
      <c r="HB1" s="3" t="s">
        <v>721</v>
      </c>
      <c r="HC1" s="3" t="s">
        <v>722</v>
      </c>
      <c r="HD1" s="3" t="s">
        <v>723</v>
      </c>
      <c r="HE1" s="3" t="s">
        <v>724</v>
      </c>
      <c r="HF1" s="3" t="s">
        <v>725</v>
      </c>
      <c r="HG1" s="3" t="s">
        <v>726</v>
      </c>
      <c r="HH1" s="3" t="s">
        <v>727</v>
      </c>
      <c r="HI1" s="3" t="s">
        <v>728</v>
      </c>
      <c r="HJ1" s="3" t="s">
        <v>729</v>
      </c>
      <c r="HK1" s="3" t="s">
        <v>730</v>
      </c>
      <c r="HL1" s="3" t="s">
        <v>731</v>
      </c>
      <c r="HM1" s="3" t="s">
        <v>732</v>
      </c>
      <c r="HN1" s="3" t="s">
        <v>733</v>
      </c>
      <c r="HO1" s="3" t="s">
        <v>734</v>
      </c>
      <c r="HP1" s="3" t="s">
        <v>735</v>
      </c>
      <c r="HQ1" s="3" t="s">
        <v>736</v>
      </c>
      <c r="HR1" s="3" t="s">
        <v>737</v>
      </c>
      <c r="HS1" s="3" t="s">
        <v>738</v>
      </c>
      <c r="HT1" s="3" t="s">
        <v>739</v>
      </c>
      <c r="HU1" s="3" t="s">
        <v>740</v>
      </c>
      <c r="HV1" s="3" t="s">
        <v>741</v>
      </c>
      <c r="HW1" s="3" t="s">
        <v>742</v>
      </c>
      <c r="HX1" s="3" t="s">
        <v>743</v>
      </c>
      <c r="HY1" s="3" t="s">
        <v>744</v>
      </c>
      <c r="HZ1" s="3" t="s">
        <v>745</v>
      </c>
      <c r="IA1" s="3" t="s">
        <v>746</v>
      </c>
      <c r="IB1" s="3" t="s">
        <v>747</v>
      </c>
      <c r="IC1" s="3" t="s">
        <v>748</v>
      </c>
      <c r="ID1" s="3" t="s">
        <v>749</v>
      </c>
      <c r="IE1" s="3" t="s">
        <v>750</v>
      </c>
      <c r="IF1" s="3" t="s">
        <v>751</v>
      </c>
      <c r="IG1" s="3" t="s">
        <v>752</v>
      </c>
      <c r="IH1" s="3" t="s">
        <v>753</v>
      </c>
      <c r="II1" s="3" t="s">
        <v>754</v>
      </c>
      <c r="IJ1" s="3" t="s">
        <v>755</v>
      </c>
      <c r="IK1" s="3" t="s">
        <v>756</v>
      </c>
      <c r="IL1" s="3" t="s">
        <v>757</v>
      </c>
      <c r="IM1" s="3" t="s">
        <v>758</v>
      </c>
      <c r="IN1" s="3" t="s">
        <v>759</v>
      </c>
      <c r="IO1" s="3" t="s">
        <v>760</v>
      </c>
      <c r="IP1" s="3" t="s">
        <v>761</v>
      </c>
      <c r="IQ1" s="3" t="s">
        <v>762</v>
      </c>
    </row>
    <row r="2" spans="1:251">
      <c r="A2" s="4" t="s">
        <v>250</v>
      </c>
      <c r="B2" s="7" t="s">
        <v>259</v>
      </c>
      <c r="C2" s="8" t="s">
        <v>267</v>
      </c>
      <c r="D2" s="7" t="s">
        <v>259</v>
      </c>
      <c r="E2" s="7" t="s">
        <v>259</v>
      </c>
      <c r="F2" s="7" t="s">
        <v>259</v>
      </c>
      <c r="G2" s="7" t="s">
        <v>259</v>
      </c>
      <c r="H2" s="7" t="s">
        <v>259</v>
      </c>
      <c r="I2" s="8" t="s">
        <v>267</v>
      </c>
      <c r="J2" s="7" t="s">
        <v>259</v>
      </c>
      <c r="K2" s="7" t="s">
        <v>259</v>
      </c>
      <c r="L2" s="7" t="s">
        <v>259</v>
      </c>
      <c r="M2" s="7" t="s">
        <v>259</v>
      </c>
      <c r="N2" s="7" t="s">
        <v>259</v>
      </c>
      <c r="O2" s="8" t="s">
        <v>267</v>
      </c>
      <c r="P2" s="7" t="s">
        <v>259</v>
      </c>
      <c r="Q2" s="7" t="s">
        <v>259</v>
      </c>
      <c r="R2" s="7" t="s">
        <v>259</v>
      </c>
      <c r="S2" s="7" t="s">
        <v>259</v>
      </c>
      <c r="T2" s="7" t="s">
        <v>259</v>
      </c>
      <c r="U2" s="8" t="s">
        <v>267</v>
      </c>
      <c r="V2" s="7" t="s">
        <v>259</v>
      </c>
      <c r="W2" s="7" t="s">
        <v>259</v>
      </c>
      <c r="X2" s="7" t="s">
        <v>259</v>
      </c>
      <c r="Y2" s="7" t="s">
        <v>259</v>
      </c>
      <c r="Z2" s="7" t="s">
        <v>259</v>
      </c>
      <c r="AA2" s="8" t="s">
        <v>267</v>
      </c>
      <c r="AB2" s="7" t="s">
        <v>259</v>
      </c>
      <c r="AC2" s="7" t="s">
        <v>259</v>
      </c>
      <c r="AD2" s="7" t="s">
        <v>259</v>
      </c>
      <c r="AE2" s="7" t="s">
        <v>259</v>
      </c>
      <c r="AF2" s="7" t="s">
        <v>259</v>
      </c>
      <c r="AG2" s="8" t="s">
        <v>267</v>
      </c>
      <c r="AH2" s="7" t="s">
        <v>259</v>
      </c>
      <c r="AI2" s="7" t="s">
        <v>259</v>
      </c>
      <c r="AJ2" s="7" t="s">
        <v>259</v>
      </c>
      <c r="AK2" s="7" t="s">
        <v>259</v>
      </c>
      <c r="AL2" s="7" t="s">
        <v>259</v>
      </c>
      <c r="AM2" s="8" t="s">
        <v>267</v>
      </c>
      <c r="AN2" s="7" t="s">
        <v>259</v>
      </c>
      <c r="AO2" s="7" t="s">
        <v>259</v>
      </c>
      <c r="AP2" s="7" t="s">
        <v>259</v>
      </c>
      <c r="AQ2" s="7" t="s">
        <v>259</v>
      </c>
      <c r="AR2" s="7" t="s">
        <v>259</v>
      </c>
      <c r="AS2" s="8" t="s">
        <v>267</v>
      </c>
      <c r="AT2" s="7" t="s">
        <v>259</v>
      </c>
      <c r="AU2" s="7" t="s">
        <v>259</v>
      </c>
      <c r="AV2" s="7" t="s">
        <v>259</v>
      </c>
      <c r="AW2" s="7" t="s">
        <v>259</v>
      </c>
      <c r="AX2" s="7" t="s">
        <v>259</v>
      </c>
      <c r="AY2" s="8" t="s">
        <v>267</v>
      </c>
      <c r="AZ2" s="7" t="s">
        <v>259</v>
      </c>
      <c r="BA2" s="7" t="s">
        <v>259</v>
      </c>
      <c r="BB2" s="7" t="s">
        <v>259</v>
      </c>
      <c r="BC2" s="7" t="s">
        <v>259</v>
      </c>
      <c r="BD2" s="7" t="s">
        <v>259</v>
      </c>
      <c r="BE2" s="8" t="s">
        <v>267</v>
      </c>
      <c r="BF2" s="7" t="s">
        <v>259</v>
      </c>
      <c r="BG2" s="7" t="s">
        <v>259</v>
      </c>
      <c r="BH2" s="7" t="s">
        <v>259</v>
      </c>
      <c r="BI2" s="7" t="s">
        <v>259</v>
      </c>
      <c r="BJ2" s="7" t="s">
        <v>259</v>
      </c>
      <c r="BK2" s="8" t="s">
        <v>267</v>
      </c>
      <c r="BL2" s="7" t="s">
        <v>259</v>
      </c>
      <c r="BM2" s="7" t="s">
        <v>259</v>
      </c>
      <c r="BN2" s="7" t="s">
        <v>259</v>
      </c>
      <c r="BO2" s="7" t="s">
        <v>259</v>
      </c>
      <c r="BP2" s="7" t="s">
        <v>259</v>
      </c>
      <c r="BQ2" s="8" t="s">
        <v>267</v>
      </c>
      <c r="BR2" s="7" t="s">
        <v>259</v>
      </c>
      <c r="BS2" s="7" t="s">
        <v>259</v>
      </c>
      <c r="BT2" s="7" t="s">
        <v>259</v>
      </c>
      <c r="BU2" s="7" t="s">
        <v>259</v>
      </c>
      <c r="BV2" s="7" t="s">
        <v>259</v>
      </c>
      <c r="BW2" s="8" t="s">
        <v>267</v>
      </c>
      <c r="BX2" s="7" t="s">
        <v>259</v>
      </c>
      <c r="BY2" s="7" t="s">
        <v>259</v>
      </c>
      <c r="BZ2" s="7" t="s">
        <v>259</v>
      </c>
      <c r="CA2" s="7" t="s">
        <v>259</v>
      </c>
      <c r="CB2" s="7" t="s">
        <v>259</v>
      </c>
      <c r="CC2" s="8" t="s">
        <v>267</v>
      </c>
      <c r="CD2" s="7" t="s">
        <v>259</v>
      </c>
      <c r="CE2" s="7" t="s">
        <v>259</v>
      </c>
      <c r="CF2" s="7" t="s">
        <v>259</v>
      </c>
      <c r="CG2" s="7" t="s">
        <v>259</v>
      </c>
      <c r="CH2" s="7" t="s">
        <v>259</v>
      </c>
      <c r="CI2" s="8" t="s">
        <v>267</v>
      </c>
      <c r="CJ2" s="7" t="s">
        <v>259</v>
      </c>
      <c r="CK2" s="7" t="s">
        <v>259</v>
      </c>
      <c r="CL2" s="7" t="s">
        <v>259</v>
      </c>
      <c r="CM2" s="7" t="s">
        <v>259</v>
      </c>
      <c r="CN2" s="7" t="s">
        <v>259</v>
      </c>
      <c r="CO2" s="8" t="s">
        <v>267</v>
      </c>
      <c r="CP2" s="7" t="s">
        <v>259</v>
      </c>
      <c r="CQ2" s="7" t="s">
        <v>259</v>
      </c>
      <c r="CR2" s="7" t="s">
        <v>259</v>
      </c>
      <c r="CS2" s="7" t="s">
        <v>259</v>
      </c>
      <c r="CT2" s="7" t="s">
        <v>259</v>
      </c>
      <c r="CU2" s="8" t="s">
        <v>267</v>
      </c>
      <c r="CV2" s="7" t="s">
        <v>259</v>
      </c>
      <c r="CW2" s="7" t="s">
        <v>259</v>
      </c>
      <c r="CX2" s="7" t="s">
        <v>259</v>
      </c>
      <c r="CY2" s="7" t="s">
        <v>259</v>
      </c>
      <c r="CZ2" s="7" t="s">
        <v>259</v>
      </c>
      <c r="DA2" s="8" t="s">
        <v>267</v>
      </c>
      <c r="DB2" s="7" t="s">
        <v>259</v>
      </c>
      <c r="DC2" s="7" t="s">
        <v>259</v>
      </c>
      <c r="DD2" s="7" t="s">
        <v>259</v>
      </c>
      <c r="DE2" s="7" t="s">
        <v>259</v>
      </c>
      <c r="DF2" s="7" t="s">
        <v>259</v>
      </c>
      <c r="DG2" s="8" t="s">
        <v>267</v>
      </c>
      <c r="DH2" s="7" t="s">
        <v>259</v>
      </c>
      <c r="DI2" s="7" t="s">
        <v>259</v>
      </c>
      <c r="DJ2" s="7" t="s">
        <v>259</v>
      </c>
      <c r="DK2" s="7" t="s">
        <v>259</v>
      </c>
      <c r="DL2" s="7" t="s">
        <v>259</v>
      </c>
      <c r="DM2" s="8" t="s">
        <v>267</v>
      </c>
      <c r="DN2" s="7" t="s">
        <v>259</v>
      </c>
      <c r="DO2" s="7" t="s">
        <v>259</v>
      </c>
      <c r="DP2" s="7" t="s">
        <v>259</v>
      </c>
      <c r="DQ2" s="7" t="s">
        <v>259</v>
      </c>
      <c r="DR2" s="7" t="s">
        <v>259</v>
      </c>
      <c r="DS2" s="8" t="s">
        <v>267</v>
      </c>
      <c r="DT2" s="7" t="s">
        <v>259</v>
      </c>
      <c r="DU2" s="7" t="s">
        <v>259</v>
      </c>
      <c r="DV2" s="7" t="s">
        <v>259</v>
      </c>
      <c r="DW2" s="7" t="s">
        <v>259</v>
      </c>
      <c r="DX2" s="7" t="s">
        <v>259</v>
      </c>
      <c r="DY2" s="8" t="s">
        <v>267</v>
      </c>
      <c r="DZ2" s="7" t="s">
        <v>259</v>
      </c>
      <c r="EA2" s="7" t="s">
        <v>259</v>
      </c>
      <c r="EB2" s="7" t="s">
        <v>259</v>
      </c>
      <c r="EC2" s="7" t="s">
        <v>259</v>
      </c>
      <c r="ED2" s="7" t="s">
        <v>259</v>
      </c>
      <c r="EE2" s="8" t="s">
        <v>267</v>
      </c>
      <c r="EF2" s="7" t="s">
        <v>259</v>
      </c>
      <c r="EG2" s="7" t="s">
        <v>259</v>
      </c>
      <c r="EH2" s="7" t="s">
        <v>259</v>
      </c>
      <c r="EI2" s="7" t="s">
        <v>259</v>
      </c>
      <c r="EJ2" s="7" t="s">
        <v>259</v>
      </c>
      <c r="EK2" s="8" t="s">
        <v>267</v>
      </c>
      <c r="EL2" s="7" t="s">
        <v>259</v>
      </c>
      <c r="EM2" s="7" t="s">
        <v>259</v>
      </c>
      <c r="EN2" s="7" t="s">
        <v>259</v>
      </c>
      <c r="EO2" s="7" t="s">
        <v>259</v>
      </c>
      <c r="EP2" s="7" t="s">
        <v>259</v>
      </c>
      <c r="EQ2" s="8" t="s">
        <v>267</v>
      </c>
      <c r="ER2" s="7" t="s">
        <v>259</v>
      </c>
      <c r="ES2" s="7" t="s">
        <v>259</v>
      </c>
      <c r="ET2" s="7" t="s">
        <v>259</v>
      </c>
      <c r="EU2" s="7" t="s">
        <v>259</v>
      </c>
      <c r="EV2" s="7" t="s">
        <v>259</v>
      </c>
      <c r="EW2" s="8" t="s">
        <v>267</v>
      </c>
      <c r="EX2" s="7" t="s">
        <v>259</v>
      </c>
      <c r="EY2" s="7" t="s">
        <v>259</v>
      </c>
      <c r="EZ2" s="7" t="s">
        <v>259</v>
      </c>
      <c r="FA2" s="7" t="s">
        <v>259</v>
      </c>
      <c r="FB2" s="7" t="s">
        <v>259</v>
      </c>
      <c r="FC2" s="8" t="s">
        <v>267</v>
      </c>
      <c r="FD2" s="7" t="s">
        <v>259</v>
      </c>
      <c r="FE2" s="7" t="s">
        <v>259</v>
      </c>
      <c r="FF2" s="7" t="s">
        <v>259</v>
      </c>
      <c r="FG2" s="7" t="s">
        <v>259</v>
      </c>
      <c r="FH2" s="7" t="s">
        <v>259</v>
      </c>
      <c r="FI2" s="8" t="s">
        <v>267</v>
      </c>
      <c r="FJ2" s="7" t="s">
        <v>259</v>
      </c>
      <c r="FK2" s="7" t="s">
        <v>259</v>
      </c>
      <c r="FL2" s="7" t="s">
        <v>259</v>
      </c>
      <c r="FM2" s="7" t="s">
        <v>259</v>
      </c>
      <c r="FN2" s="7" t="s">
        <v>259</v>
      </c>
      <c r="FO2" s="8" t="s">
        <v>267</v>
      </c>
      <c r="FP2" s="7" t="s">
        <v>259</v>
      </c>
      <c r="FQ2" s="7" t="s">
        <v>259</v>
      </c>
      <c r="FR2" s="7" t="s">
        <v>259</v>
      </c>
      <c r="FS2" s="7" t="s">
        <v>259</v>
      </c>
      <c r="FT2" s="7" t="s">
        <v>259</v>
      </c>
      <c r="FU2" s="8" t="s">
        <v>267</v>
      </c>
      <c r="FV2" s="7" t="s">
        <v>259</v>
      </c>
      <c r="FW2" s="7" t="s">
        <v>259</v>
      </c>
      <c r="FX2" s="7" t="s">
        <v>259</v>
      </c>
      <c r="FY2" s="7" t="s">
        <v>259</v>
      </c>
      <c r="FZ2" s="7" t="s">
        <v>259</v>
      </c>
      <c r="GA2" s="8" t="s">
        <v>267</v>
      </c>
      <c r="GB2" s="7" t="s">
        <v>259</v>
      </c>
      <c r="GC2" s="7" t="s">
        <v>259</v>
      </c>
      <c r="GD2" s="7" t="s">
        <v>259</v>
      </c>
      <c r="GE2" s="7" t="s">
        <v>259</v>
      </c>
      <c r="GF2" s="7" t="s">
        <v>259</v>
      </c>
      <c r="GG2" s="8" t="s">
        <v>267</v>
      </c>
      <c r="GH2" s="7" t="s">
        <v>259</v>
      </c>
      <c r="GI2" s="7" t="s">
        <v>259</v>
      </c>
      <c r="GJ2" s="7" t="s">
        <v>259</v>
      </c>
      <c r="GK2" s="7" t="s">
        <v>259</v>
      </c>
      <c r="GL2" s="7" t="s">
        <v>259</v>
      </c>
      <c r="GM2" s="8" t="s">
        <v>267</v>
      </c>
      <c r="GN2" s="7" t="s">
        <v>259</v>
      </c>
      <c r="GO2" s="7" t="s">
        <v>259</v>
      </c>
      <c r="GP2" s="7" t="s">
        <v>259</v>
      </c>
      <c r="GQ2" s="7" t="s">
        <v>259</v>
      </c>
      <c r="GR2" s="7" t="s">
        <v>259</v>
      </c>
      <c r="GS2" s="8" t="s">
        <v>267</v>
      </c>
      <c r="GT2" s="7" t="s">
        <v>259</v>
      </c>
      <c r="GU2" s="7" t="s">
        <v>259</v>
      </c>
      <c r="GV2" s="7" t="s">
        <v>259</v>
      </c>
      <c r="GW2" s="7" t="s">
        <v>259</v>
      </c>
      <c r="GX2" s="7" t="s">
        <v>259</v>
      </c>
      <c r="GY2" s="8" t="s">
        <v>267</v>
      </c>
      <c r="GZ2" s="7" t="s">
        <v>259</v>
      </c>
      <c r="HA2" s="7" t="s">
        <v>259</v>
      </c>
      <c r="HB2" s="7" t="s">
        <v>259</v>
      </c>
      <c r="HC2" s="7" t="s">
        <v>259</v>
      </c>
      <c r="HD2" s="7" t="s">
        <v>259</v>
      </c>
      <c r="HE2" s="8" t="s">
        <v>267</v>
      </c>
      <c r="HF2" s="7" t="s">
        <v>259</v>
      </c>
      <c r="HG2" s="7" t="s">
        <v>259</v>
      </c>
      <c r="HH2" s="7" t="s">
        <v>259</v>
      </c>
      <c r="HI2" s="7" t="s">
        <v>259</v>
      </c>
      <c r="HJ2" s="7" t="s">
        <v>259</v>
      </c>
      <c r="HK2" s="8" t="s">
        <v>267</v>
      </c>
      <c r="HL2" s="7" t="s">
        <v>259</v>
      </c>
      <c r="HM2" s="7" t="s">
        <v>259</v>
      </c>
      <c r="HN2" s="7" t="s">
        <v>259</v>
      </c>
      <c r="HO2" s="7" t="s">
        <v>259</v>
      </c>
      <c r="HP2" s="7" t="s">
        <v>259</v>
      </c>
      <c r="HQ2" s="8" t="s">
        <v>267</v>
      </c>
      <c r="HR2" s="7" t="s">
        <v>259</v>
      </c>
      <c r="HS2" s="7" t="s">
        <v>259</v>
      </c>
      <c r="HT2" s="7" t="s">
        <v>259</v>
      </c>
      <c r="HU2" s="7" t="s">
        <v>259</v>
      </c>
      <c r="HV2" s="7" t="s">
        <v>259</v>
      </c>
      <c r="HW2" s="8" t="s">
        <v>267</v>
      </c>
      <c r="HX2" s="7" t="s">
        <v>259</v>
      </c>
      <c r="HY2" s="7" t="s">
        <v>259</v>
      </c>
      <c r="HZ2" s="7" t="s">
        <v>259</v>
      </c>
      <c r="IA2" s="7" t="s">
        <v>259</v>
      </c>
      <c r="IB2" s="7" t="s">
        <v>259</v>
      </c>
      <c r="IC2" s="8" t="s">
        <v>267</v>
      </c>
      <c r="ID2" s="7" t="s">
        <v>259</v>
      </c>
      <c r="IE2" s="7" t="s">
        <v>259</v>
      </c>
      <c r="IF2" s="7" t="s">
        <v>259</v>
      </c>
      <c r="IG2" s="7" t="s">
        <v>259</v>
      </c>
      <c r="IH2" s="7" t="s">
        <v>259</v>
      </c>
      <c r="II2" s="8" t="s">
        <v>267</v>
      </c>
      <c r="IJ2" s="7" t="s">
        <v>259</v>
      </c>
      <c r="IK2" s="7" t="s">
        <v>259</v>
      </c>
      <c r="IL2" s="7" t="s">
        <v>259</v>
      </c>
      <c r="IM2" s="7" t="s">
        <v>259</v>
      </c>
      <c r="IN2" s="7" t="s">
        <v>259</v>
      </c>
      <c r="IO2" s="8" t="s">
        <v>267</v>
      </c>
      <c r="IP2" s="7" t="s">
        <v>259</v>
      </c>
      <c r="IQ2" s="7" t="s">
        <v>259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1606</v>
      </c>
      <c r="C5" s="8" t="s">
        <v>1606</v>
      </c>
      <c r="D5" s="8" t="s">
        <v>1606</v>
      </c>
      <c r="E5" s="8" t="s">
        <v>1606</v>
      </c>
      <c r="F5" s="8" t="s">
        <v>1606</v>
      </c>
      <c r="G5" s="8" t="s">
        <v>1606</v>
      </c>
      <c r="H5" s="8" t="s">
        <v>1606</v>
      </c>
      <c r="I5" s="8" t="s">
        <v>1606</v>
      </c>
      <c r="J5" s="8" t="s">
        <v>1606</v>
      </c>
      <c r="K5" s="8" t="s">
        <v>1606</v>
      </c>
      <c r="L5" s="8" t="s">
        <v>1606</v>
      </c>
      <c r="M5" s="8" t="s">
        <v>1606</v>
      </c>
      <c r="N5" s="8" t="s">
        <v>1606</v>
      </c>
      <c r="O5" s="8" t="s">
        <v>1606</v>
      </c>
      <c r="P5" s="8" t="s">
        <v>1606</v>
      </c>
      <c r="Q5" s="8" t="s">
        <v>1606</v>
      </c>
      <c r="R5" s="8" t="s">
        <v>1606</v>
      </c>
      <c r="S5" s="8" t="s">
        <v>1606</v>
      </c>
      <c r="T5" s="8" t="s">
        <v>1606</v>
      </c>
      <c r="U5" s="8" t="s">
        <v>1606</v>
      </c>
      <c r="V5" s="8" t="s">
        <v>1606</v>
      </c>
      <c r="W5" s="8" t="s">
        <v>1606</v>
      </c>
      <c r="X5" s="8" t="s">
        <v>1606</v>
      </c>
      <c r="Y5" s="8" t="s">
        <v>1606</v>
      </c>
      <c r="Z5" s="8" t="s">
        <v>1606</v>
      </c>
      <c r="AA5" s="8" t="s">
        <v>1606</v>
      </c>
      <c r="AB5" s="8" t="s">
        <v>1606</v>
      </c>
      <c r="AC5" s="8" t="s">
        <v>1606</v>
      </c>
      <c r="AD5" s="8" t="s">
        <v>1606</v>
      </c>
      <c r="AE5" s="8" t="s">
        <v>1606</v>
      </c>
      <c r="AF5" s="8" t="s">
        <v>1606</v>
      </c>
      <c r="AG5" s="8" t="s">
        <v>1606</v>
      </c>
      <c r="AH5" s="8" t="s">
        <v>1606</v>
      </c>
      <c r="AI5" s="8" t="s">
        <v>1606</v>
      </c>
      <c r="AJ5" s="8" t="s">
        <v>1606</v>
      </c>
      <c r="AK5" s="8" t="s">
        <v>1606</v>
      </c>
      <c r="AL5" s="8" t="s">
        <v>1606</v>
      </c>
      <c r="AM5" s="8" t="s">
        <v>1606</v>
      </c>
      <c r="AN5" s="8" t="s">
        <v>1606</v>
      </c>
      <c r="AO5" s="8" t="s">
        <v>1606</v>
      </c>
      <c r="AP5" s="8" t="s">
        <v>1606</v>
      </c>
      <c r="AQ5" s="8" t="s">
        <v>1606</v>
      </c>
      <c r="AR5" s="8" t="s">
        <v>1606</v>
      </c>
      <c r="AS5" s="8" t="s">
        <v>1606</v>
      </c>
      <c r="AT5" s="8" t="s">
        <v>1606</v>
      </c>
      <c r="AU5" s="8" t="s">
        <v>1606</v>
      </c>
      <c r="AV5" s="8" t="s">
        <v>1606</v>
      </c>
      <c r="AW5" s="8" t="s">
        <v>1606</v>
      </c>
      <c r="AX5" s="8" t="s">
        <v>1606</v>
      </c>
      <c r="AY5" s="8" t="s">
        <v>1606</v>
      </c>
      <c r="AZ5" s="8" t="s">
        <v>1606</v>
      </c>
      <c r="BA5" s="8" t="s">
        <v>1606</v>
      </c>
      <c r="BB5" s="8" t="s">
        <v>1606</v>
      </c>
      <c r="BC5" s="8" t="s">
        <v>1606</v>
      </c>
      <c r="BD5" s="8" t="s">
        <v>1606</v>
      </c>
      <c r="BE5" s="8" t="s">
        <v>1606</v>
      </c>
      <c r="BF5" s="8" t="s">
        <v>1606</v>
      </c>
      <c r="BG5" s="8" t="s">
        <v>1606</v>
      </c>
      <c r="BH5" s="8" t="s">
        <v>1606</v>
      </c>
      <c r="BI5" s="8" t="s">
        <v>1606</v>
      </c>
      <c r="BJ5" s="8" t="s">
        <v>1606</v>
      </c>
      <c r="BK5" s="8" t="s">
        <v>1606</v>
      </c>
      <c r="BL5" s="8" t="s">
        <v>1606</v>
      </c>
      <c r="BM5" s="8" t="s">
        <v>1606</v>
      </c>
      <c r="BN5" s="8" t="s">
        <v>1606</v>
      </c>
      <c r="BO5" s="8" t="s">
        <v>1606</v>
      </c>
      <c r="BP5" s="8" t="s">
        <v>1606</v>
      </c>
      <c r="BQ5" s="8" t="s">
        <v>1606</v>
      </c>
      <c r="BR5" s="8" t="s">
        <v>1606</v>
      </c>
      <c r="BS5" s="8" t="s">
        <v>1606</v>
      </c>
      <c r="BT5" s="8" t="s">
        <v>1606</v>
      </c>
      <c r="BU5" s="8" t="s">
        <v>1606</v>
      </c>
      <c r="BV5" s="8" t="s">
        <v>1606</v>
      </c>
      <c r="BW5" s="8" t="s">
        <v>1606</v>
      </c>
      <c r="BX5" s="8" t="s">
        <v>1606</v>
      </c>
      <c r="BY5" s="8" t="s">
        <v>1606</v>
      </c>
      <c r="BZ5" s="8" t="s">
        <v>1606</v>
      </c>
      <c r="CA5" s="8" t="s">
        <v>1606</v>
      </c>
      <c r="CB5" s="8" t="s">
        <v>1606</v>
      </c>
      <c r="CC5" s="8" t="s">
        <v>1606</v>
      </c>
      <c r="CD5" s="8" t="s">
        <v>1606</v>
      </c>
      <c r="CE5" s="8" t="s">
        <v>1606</v>
      </c>
      <c r="CF5" s="8" t="s">
        <v>1606</v>
      </c>
      <c r="CG5" s="8" t="s">
        <v>1606</v>
      </c>
      <c r="CH5" s="8" t="s">
        <v>1606</v>
      </c>
      <c r="CI5" s="8" t="s">
        <v>1606</v>
      </c>
      <c r="CJ5" s="8" t="s">
        <v>1606</v>
      </c>
      <c r="CK5" s="8" t="s">
        <v>1606</v>
      </c>
      <c r="CL5" s="8" t="s">
        <v>1606</v>
      </c>
      <c r="CM5" s="8" t="s">
        <v>1606</v>
      </c>
      <c r="CN5" s="8" t="s">
        <v>1606</v>
      </c>
      <c r="CO5" s="8" t="s">
        <v>1606</v>
      </c>
      <c r="CP5" s="8" t="s">
        <v>1606</v>
      </c>
      <c r="CQ5" s="8" t="s">
        <v>1606</v>
      </c>
      <c r="CR5" s="8" t="s">
        <v>1606</v>
      </c>
      <c r="CS5" s="8" t="s">
        <v>1606</v>
      </c>
      <c r="CT5" s="8" t="s">
        <v>1606</v>
      </c>
      <c r="CU5" s="8" t="s">
        <v>1606</v>
      </c>
      <c r="CV5" s="8" t="s">
        <v>1606</v>
      </c>
      <c r="CW5" s="8" t="s">
        <v>1606</v>
      </c>
      <c r="CX5" s="8" t="s">
        <v>1606</v>
      </c>
      <c r="CY5" s="8" t="s">
        <v>1606</v>
      </c>
      <c r="CZ5" s="8" t="s">
        <v>1606</v>
      </c>
      <c r="DA5" s="8" t="s">
        <v>1606</v>
      </c>
      <c r="DB5" s="8" t="s">
        <v>1606</v>
      </c>
      <c r="DC5" s="8" t="s">
        <v>1606</v>
      </c>
      <c r="DD5" s="8" t="s">
        <v>1606</v>
      </c>
      <c r="DE5" s="8" t="s">
        <v>1606</v>
      </c>
      <c r="DF5" s="8" t="s">
        <v>1606</v>
      </c>
      <c r="DG5" s="8" t="s">
        <v>1606</v>
      </c>
      <c r="DH5" s="8" t="s">
        <v>1606</v>
      </c>
      <c r="DI5" s="8" t="s">
        <v>1606</v>
      </c>
      <c r="DJ5" s="8" t="s">
        <v>1606</v>
      </c>
      <c r="DK5" s="8" t="s">
        <v>1606</v>
      </c>
      <c r="DL5" s="8" t="s">
        <v>1606</v>
      </c>
      <c r="DM5" s="8" t="s">
        <v>1606</v>
      </c>
      <c r="DN5" s="8" t="s">
        <v>1606</v>
      </c>
      <c r="DO5" s="8" t="s">
        <v>1606</v>
      </c>
      <c r="DP5" s="8" t="s">
        <v>1606</v>
      </c>
      <c r="DQ5" s="8" t="s">
        <v>1606</v>
      </c>
      <c r="DR5" s="8" t="s">
        <v>1606</v>
      </c>
      <c r="DS5" s="8" t="s">
        <v>1606</v>
      </c>
      <c r="DT5" s="8" t="s">
        <v>1606</v>
      </c>
      <c r="DU5" s="8" t="s">
        <v>1606</v>
      </c>
      <c r="DV5" s="8" t="s">
        <v>1606</v>
      </c>
      <c r="DW5" s="8" t="s">
        <v>1606</v>
      </c>
      <c r="DX5" s="8" t="s">
        <v>1606</v>
      </c>
      <c r="DY5" s="8" t="s">
        <v>1606</v>
      </c>
      <c r="DZ5" s="8" t="s">
        <v>1606</v>
      </c>
      <c r="EA5" s="8" t="s">
        <v>1606</v>
      </c>
      <c r="EB5" s="8" t="s">
        <v>1606</v>
      </c>
      <c r="EC5" s="8" t="s">
        <v>1606</v>
      </c>
      <c r="ED5" s="8" t="s">
        <v>1606</v>
      </c>
      <c r="EE5" s="8" t="s">
        <v>1606</v>
      </c>
      <c r="EF5" s="8" t="s">
        <v>1606</v>
      </c>
      <c r="EG5" s="8" t="s">
        <v>1606</v>
      </c>
      <c r="EH5" s="8" t="s">
        <v>1606</v>
      </c>
      <c r="EI5" s="8" t="s">
        <v>1606</v>
      </c>
      <c r="EJ5" s="8" t="s">
        <v>1606</v>
      </c>
      <c r="EK5" s="8" t="s">
        <v>1606</v>
      </c>
      <c r="EL5" s="8" t="s">
        <v>1606</v>
      </c>
      <c r="EM5" s="8" t="s">
        <v>1606</v>
      </c>
      <c r="EN5" s="8" t="s">
        <v>1606</v>
      </c>
      <c r="EO5" s="8" t="s">
        <v>1606</v>
      </c>
      <c r="EP5" s="8" t="s">
        <v>1606</v>
      </c>
      <c r="EQ5" s="8" t="s">
        <v>1606</v>
      </c>
      <c r="ER5" s="8" t="s">
        <v>1606</v>
      </c>
      <c r="ES5" s="8" t="s">
        <v>1606</v>
      </c>
      <c r="ET5" s="8" t="s">
        <v>1606</v>
      </c>
      <c r="EU5" s="8" t="s">
        <v>1606</v>
      </c>
      <c r="EV5" s="8" t="s">
        <v>1606</v>
      </c>
      <c r="EW5" s="8" t="s">
        <v>1606</v>
      </c>
      <c r="EX5" s="8" t="s">
        <v>1606</v>
      </c>
      <c r="EY5" s="8" t="s">
        <v>1606</v>
      </c>
      <c r="EZ5" s="8" t="s">
        <v>1606</v>
      </c>
      <c r="FA5" s="8" t="s">
        <v>1606</v>
      </c>
      <c r="FB5" s="8" t="s">
        <v>1606</v>
      </c>
      <c r="FC5" s="8" t="s">
        <v>1606</v>
      </c>
      <c r="FD5" s="8" t="s">
        <v>1606</v>
      </c>
      <c r="FE5" s="8" t="s">
        <v>1606</v>
      </c>
      <c r="FF5" s="8" t="s">
        <v>1606</v>
      </c>
      <c r="FG5" s="8" t="s">
        <v>1606</v>
      </c>
      <c r="FH5" s="8" t="s">
        <v>1606</v>
      </c>
      <c r="FI5" s="8" t="s">
        <v>1606</v>
      </c>
      <c r="FJ5" s="8" t="s">
        <v>1606</v>
      </c>
      <c r="FK5" s="8" t="s">
        <v>1606</v>
      </c>
      <c r="FL5" s="8" t="s">
        <v>1606</v>
      </c>
      <c r="FM5" s="8" t="s">
        <v>1606</v>
      </c>
      <c r="FN5" s="8" t="s">
        <v>1606</v>
      </c>
      <c r="FO5" s="8" t="s">
        <v>1606</v>
      </c>
      <c r="FP5" s="8" t="s">
        <v>1606</v>
      </c>
      <c r="FQ5" s="8" t="s">
        <v>1606</v>
      </c>
      <c r="FR5" s="8" t="s">
        <v>1606</v>
      </c>
      <c r="FS5" s="8" t="s">
        <v>1606</v>
      </c>
      <c r="FT5" s="8" t="s">
        <v>1606</v>
      </c>
      <c r="FU5" s="8" t="s">
        <v>1606</v>
      </c>
      <c r="FV5" s="8" t="s">
        <v>1606</v>
      </c>
      <c r="FW5" s="8" t="s">
        <v>1606</v>
      </c>
      <c r="FX5" s="8" t="s">
        <v>1606</v>
      </c>
      <c r="FY5" s="8" t="s">
        <v>1606</v>
      </c>
      <c r="FZ5" s="8" t="s">
        <v>1606</v>
      </c>
      <c r="GA5" s="8" t="s">
        <v>1606</v>
      </c>
      <c r="GB5" s="8" t="s">
        <v>1606</v>
      </c>
      <c r="GC5" s="8" t="s">
        <v>1606</v>
      </c>
      <c r="GD5" s="8" t="s">
        <v>1606</v>
      </c>
      <c r="GE5" s="8" t="s">
        <v>1606</v>
      </c>
      <c r="GF5" s="8" t="s">
        <v>1606</v>
      </c>
      <c r="GG5" s="8" t="s">
        <v>1606</v>
      </c>
      <c r="GH5" s="8" t="s">
        <v>1606</v>
      </c>
      <c r="GI5" s="8" t="s">
        <v>1606</v>
      </c>
      <c r="GJ5" s="8" t="s">
        <v>1606</v>
      </c>
      <c r="GK5" s="8" t="s">
        <v>1606</v>
      </c>
      <c r="GL5" s="8" t="s">
        <v>1606</v>
      </c>
      <c r="GM5" s="8" t="s">
        <v>1606</v>
      </c>
      <c r="GN5" s="8" t="s">
        <v>1606</v>
      </c>
      <c r="GO5" s="8" t="s">
        <v>1606</v>
      </c>
      <c r="GP5" s="8" t="s">
        <v>1606</v>
      </c>
      <c r="GQ5" s="8" t="s">
        <v>1606</v>
      </c>
      <c r="GR5" s="8" t="s">
        <v>1606</v>
      </c>
      <c r="GS5" s="8" t="s">
        <v>1606</v>
      </c>
      <c r="GT5" s="8" t="s">
        <v>1606</v>
      </c>
      <c r="GU5" s="8" t="s">
        <v>1606</v>
      </c>
      <c r="GV5" s="8" t="s">
        <v>1606</v>
      </c>
      <c r="GW5" s="8" t="s">
        <v>1606</v>
      </c>
      <c r="GX5" s="8" t="s">
        <v>1606</v>
      </c>
      <c r="GY5" s="8" t="s">
        <v>1606</v>
      </c>
      <c r="GZ5" s="8" t="s">
        <v>1606</v>
      </c>
      <c r="HA5" s="8" t="s">
        <v>1606</v>
      </c>
      <c r="HB5" s="8" t="s">
        <v>1606</v>
      </c>
      <c r="HC5" s="8" t="s">
        <v>1606</v>
      </c>
      <c r="HD5" s="8" t="s">
        <v>1606</v>
      </c>
      <c r="HE5" s="8" t="s">
        <v>1606</v>
      </c>
      <c r="HF5" s="8" t="s">
        <v>1606</v>
      </c>
      <c r="HG5" s="8" t="s">
        <v>1606</v>
      </c>
      <c r="HH5" s="8" t="s">
        <v>1606</v>
      </c>
      <c r="HI5" s="8" t="s">
        <v>1606</v>
      </c>
      <c r="HJ5" s="8" t="s">
        <v>1606</v>
      </c>
      <c r="HK5" s="8" t="s">
        <v>1606</v>
      </c>
      <c r="HL5" s="8" t="s">
        <v>1606</v>
      </c>
      <c r="HM5" s="8" t="s">
        <v>1606</v>
      </c>
      <c r="HN5" s="8" t="s">
        <v>1606</v>
      </c>
      <c r="HO5" s="8" t="s">
        <v>1606</v>
      </c>
      <c r="HP5" s="8" t="s">
        <v>1606</v>
      </c>
      <c r="HQ5" s="8" t="s">
        <v>1606</v>
      </c>
      <c r="HR5" s="8" t="s">
        <v>1606</v>
      </c>
      <c r="HS5" s="8" t="s">
        <v>1606</v>
      </c>
      <c r="HT5" s="8" t="s">
        <v>1606</v>
      </c>
      <c r="HU5" s="8" t="s">
        <v>1606</v>
      </c>
      <c r="HV5" s="8" t="s">
        <v>1606</v>
      </c>
      <c r="HW5" s="8" t="s">
        <v>1606</v>
      </c>
      <c r="HX5" s="8" t="s">
        <v>1606</v>
      </c>
      <c r="HY5" s="8" t="s">
        <v>1606</v>
      </c>
      <c r="HZ5" s="8" t="s">
        <v>1606</v>
      </c>
      <c r="IA5" s="8" t="s">
        <v>1606</v>
      </c>
      <c r="IB5" s="8" t="s">
        <v>1606</v>
      </c>
      <c r="IC5" s="8" t="s">
        <v>1606</v>
      </c>
      <c r="ID5" s="8" t="s">
        <v>1606</v>
      </c>
      <c r="IE5" s="8" t="s">
        <v>1606</v>
      </c>
      <c r="IF5" s="8" t="s">
        <v>1606</v>
      </c>
      <c r="IG5" s="8" t="s">
        <v>1606</v>
      </c>
      <c r="IH5" s="8" t="s">
        <v>1606</v>
      </c>
      <c r="II5" s="8" t="s">
        <v>1606</v>
      </c>
      <c r="IJ5" s="8" t="s">
        <v>1606</v>
      </c>
      <c r="IK5" s="8" t="s">
        <v>1606</v>
      </c>
      <c r="IL5" s="8" t="s">
        <v>1606</v>
      </c>
      <c r="IM5" s="8" t="s">
        <v>1606</v>
      </c>
      <c r="IN5" s="8" t="s">
        <v>1606</v>
      </c>
      <c r="IO5" s="8" t="s">
        <v>1606</v>
      </c>
      <c r="IP5" s="8" t="s">
        <v>1606</v>
      </c>
      <c r="IQ5" s="8" t="s">
        <v>1606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6</v>
      </c>
      <c r="C9" s="1">
        <v>6</v>
      </c>
      <c r="D9" s="1">
        <v>6</v>
      </c>
      <c r="E9" s="1">
        <v>6</v>
      </c>
      <c r="F9" s="1">
        <v>6</v>
      </c>
      <c r="G9" s="1">
        <v>6</v>
      </c>
      <c r="H9" s="1">
        <v>6</v>
      </c>
      <c r="I9" s="1">
        <v>6</v>
      </c>
      <c r="J9" s="1">
        <v>6</v>
      </c>
      <c r="K9" s="1">
        <v>6</v>
      </c>
      <c r="L9" s="1">
        <v>6</v>
      </c>
      <c r="M9" s="1">
        <v>6</v>
      </c>
      <c r="N9" s="1">
        <v>6</v>
      </c>
      <c r="O9" s="1">
        <v>6</v>
      </c>
      <c r="P9" s="1">
        <v>6</v>
      </c>
      <c r="Q9" s="1">
        <v>6</v>
      </c>
      <c r="R9" s="1">
        <v>6</v>
      </c>
      <c r="S9" s="1">
        <v>6</v>
      </c>
      <c r="T9" s="1">
        <v>6</v>
      </c>
      <c r="U9" s="1">
        <v>6</v>
      </c>
      <c r="V9" s="1">
        <v>6</v>
      </c>
      <c r="W9" s="1">
        <v>6</v>
      </c>
      <c r="X9" s="1">
        <v>6</v>
      </c>
      <c r="Y9" s="1">
        <v>6</v>
      </c>
      <c r="Z9" s="1">
        <v>6</v>
      </c>
      <c r="AA9" s="1">
        <v>6</v>
      </c>
      <c r="AB9" s="1">
        <v>6</v>
      </c>
      <c r="AC9" s="1">
        <v>6</v>
      </c>
      <c r="AD9" s="1">
        <v>6</v>
      </c>
      <c r="AE9" s="1">
        <v>6</v>
      </c>
      <c r="AF9" s="1">
        <v>6</v>
      </c>
      <c r="AG9" s="1">
        <v>6</v>
      </c>
      <c r="AH9" s="1">
        <v>6</v>
      </c>
      <c r="AI9" s="1">
        <v>6</v>
      </c>
      <c r="AJ9" s="1">
        <v>6</v>
      </c>
      <c r="AK9" s="1">
        <v>6</v>
      </c>
      <c r="AL9" s="1">
        <v>6</v>
      </c>
      <c r="AM9" s="1">
        <v>6</v>
      </c>
      <c r="AN9" s="1">
        <v>6</v>
      </c>
      <c r="AO9" s="1">
        <v>6</v>
      </c>
      <c r="AP9" s="1">
        <v>6</v>
      </c>
      <c r="AQ9" s="1">
        <v>6</v>
      </c>
      <c r="AR9" s="1">
        <v>6</v>
      </c>
      <c r="AS9" s="1">
        <v>6</v>
      </c>
      <c r="AT9" s="1">
        <v>6</v>
      </c>
      <c r="AU9" s="1">
        <v>6</v>
      </c>
      <c r="AV9" s="1">
        <v>6</v>
      </c>
      <c r="AW9" s="1">
        <v>6</v>
      </c>
      <c r="AX9" s="1">
        <v>6</v>
      </c>
      <c r="AY9" s="1">
        <v>6</v>
      </c>
      <c r="AZ9" s="1">
        <v>6</v>
      </c>
      <c r="BA9" s="1">
        <v>6</v>
      </c>
      <c r="BB9" s="1">
        <v>6</v>
      </c>
      <c r="BC9" s="1">
        <v>6</v>
      </c>
      <c r="BD9" s="1">
        <v>6</v>
      </c>
      <c r="BE9" s="1">
        <v>6</v>
      </c>
      <c r="BF9" s="1">
        <v>6</v>
      </c>
      <c r="BG9" s="1">
        <v>6</v>
      </c>
      <c r="BH9" s="1">
        <v>6</v>
      </c>
      <c r="BI9" s="1">
        <v>6</v>
      </c>
      <c r="BJ9" s="1">
        <v>6</v>
      </c>
      <c r="BK9" s="1">
        <v>6</v>
      </c>
      <c r="BL9" s="1">
        <v>6</v>
      </c>
      <c r="BM9" s="1">
        <v>6</v>
      </c>
      <c r="BN9" s="1">
        <v>6</v>
      </c>
      <c r="BO9" s="1">
        <v>6</v>
      </c>
      <c r="BP9" s="1">
        <v>6</v>
      </c>
      <c r="BQ9" s="1">
        <v>6</v>
      </c>
      <c r="BR9" s="1">
        <v>6</v>
      </c>
      <c r="BS9" s="1">
        <v>6</v>
      </c>
      <c r="BT9" s="1">
        <v>6</v>
      </c>
      <c r="BU9" s="1">
        <v>6</v>
      </c>
      <c r="BV9" s="1">
        <v>6</v>
      </c>
      <c r="BW9" s="1">
        <v>6</v>
      </c>
      <c r="BX9" s="1">
        <v>6</v>
      </c>
      <c r="BY9" s="1">
        <v>6</v>
      </c>
      <c r="BZ9" s="1">
        <v>6</v>
      </c>
      <c r="CA9" s="1">
        <v>6</v>
      </c>
      <c r="CB9" s="1">
        <v>6</v>
      </c>
      <c r="CC9" s="1">
        <v>6</v>
      </c>
      <c r="CD9" s="1">
        <v>6</v>
      </c>
      <c r="CE9" s="1">
        <v>6</v>
      </c>
      <c r="CF9" s="1">
        <v>6</v>
      </c>
      <c r="CG9" s="1">
        <v>6</v>
      </c>
      <c r="CH9" s="1">
        <v>6</v>
      </c>
      <c r="CI9" s="1">
        <v>6</v>
      </c>
      <c r="CJ9" s="1">
        <v>6</v>
      </c>
      <c r="CK9" s="1">
        <v>6</v>
      </c>
      <c r="CL9" s="1">
        <v>6</v>
      </c>
      <c r="CM9" s="1">
        <v>6</v>
      </c>
      <c r="CN9" s="1">
        <v>6</v>
      </c>
      <c r="CO9" s="1">
        <v>6</v>
      </c>
      <c r="CP9" s="1">
        <v>6</v>
      </c>
      <c r="CQ9" s="1">
        <v>6</v>
      </c>
      <c r="CR9" s="1">
        <v>6</v>
      </c>
      <c r="CS9" s="1">
        <v>6</v>
      </c>
      <c r="CT9" s="1">
        <v>6</v>
      </c>
      <c r="CU9" s="1">
        <v>6</v>
      </c>
      <c r="CV9" s="1">
        <v>6</v>
      </c>
      <c r="CW9" s="1">
        <v>6</v>
      </c>
      <c r="CX9" s="1">
        <v>6</v>
      </c>
      <c r="CY9" s="1">
        <v>6</v>
      </c>
      <c r="CZ9" s="1">
        <v>6</v>
      </c>
      <c r="DA9" s="1">
        <v>6</v>
      </c>
      <c r="DB9" s="1">
        <v>6</v>
      </c>
      <c r="DC9" s="1">
        <v>6</v>
      </c>
      <c r="DD9" s="1">
        <v>6</v>
      </c>
      <c r="DE9" s="1">
        <v>6</v>
      </c>
      <c r="DF9" s="1">
        <v>6</v>
      </c>
      <c r="DG9" s="1">
        <v>6</v>
      </c>
      <c r="DH9" s="1">
        <v>6</v>
      </c>
      <c r="DI9" s="1">
        <v>6</v>
      </c>
      <c r="DJ9" s="1">
        <v>6</v>
      </c>
      <c r="DK9" s="1">
        <v>6</v>
      </c>
      <c r="DL9" s="1">
        <v>6</v>
      </c>
      <c r="DM9" s="1">
        <v>6</v>
      </c>
      <c r="DN9" s="1">
        <v>6</v>
      </c>
      <c r="DO9" s="1">
        <v>6</v>
      </c>
      <c r="DP9" s="1">
        <v>6</v>
      </c>
      <c r="DQ9" s="1">
        <v>6</v>
      </c>
      <c r="DR9" s="1">
        <v>6</v>
      </c>
      <c r="DS9" s="1">
        <v>6</v>
      </c>
      <c r="DT9" s="1">
        <v>6</v>
      </c>
      <c r="DU9" s="1">
        <v>6</v>
      </c>
      <c r="DV9" s="1">
        <v>6</v>
      </c>
      <c r="DW9" s="1">
        <v>6</v>
      </c>
      <c r="DX9" s="1">
        <v>6</v>
      </c>
      <c r="DY9" s="1">
        <v>6</v>
      </c>
      <c r="DZ9" s="1">
        <v>6</v>
      </c>
      <c r="EA9" s="1">
        <v>6</v>
      </c>
      <c r="EB9" s="1">
        <v>6</v>
      </c>
      <c r="EC9" s="1">
        <v>6</v>
      </c>
      <c r="ED9" s="1">
        <v>6</v>
      </c>
      <c r="EE9" s="1">
        <v>6</v>
      </c>
      <c r="EF9" s="1">
        <v>6</v>
      </c>
      <c r="EG9" s="1">
        <v>6</v>
      </c>
      <c r="EH9" s="1">
        <v>6</v>
      </c>
      <c r="EI9" s="1">
        <v>6</v>
      </c>
      <c r="EJ9" s="1">
        <v>6</v>
      </c>
      <c r="EK9" s="1">
        <v>6</v>
      </c>
      <c r="EL9" s="1">
        <v>6</v>
      </c>
      <c r="EM9" s="1">
        <v>6</v>
      </c>
      <c r="EN9" s="1">
        <v>6</v>
      </c>
      <c r="EO9" s="1">
        <v>6</v>
      </c>
      <c r="EP9" s="1">
        <v>6</v>
      </c>
      <c r="EQ9" s="1">
        <v>6</v>
      </c>
      <c r="ER9" s="1">
        <v>6</v>
      </c>
      <c r="ES9" s="1">
        <v>6</v>
      </c>
      <c r="ET9" s="1">
        <v>6</v>
      </c>
      <c r="EU9" s="1">
        <v>6</v>
      </c>
      <c r="EV9" s="1">
        <v>6</v>
      </c>
      <c r="EW9" s="1">
        <v>6</v>
      </c>
      <c r="EX9" s="1">
        <v>6</v>
      </c>
      <c r="EY9" s="1">
        <v>6</v>
      </c>
      <c r="EZ9" s="1">
        <v>6</v>
      </c>
      <c r="FA9" s="1">
        <v>6</v>
      </c>
      <c r="FB9" s="1">
        <v>6</v>
      </c>
      <c r="FC9" s="1">
        <v>6</v>
      </c>
      <c r="FD9" s="1">
        <v>6</v>
      </c>
      <c r="FE9" s="1">
        <v>6</v>
      </c>
      <c r="FF9" s="1">
        <v>6</v>
      </c>
      <c r="FG9" s="1">
        <v>6</v>
      </c>
      <c r="FH9" s="1">
        <v>6</v>
      </c>
      <c r="FI9" s="1">
        <v>6</v>
      </c>
      <c r="FJ9" s="1">
        <v>6</v>
      </c>
      <c r="FK9" s="1">
        <v>6</v>
      </c>
      <c r="FL9" s="1">
        <v>6</v>
      </c>
      <c r="FM9" s="1">
        <v>6</v>
      </c>
      <c r="FN9" s="1">
        <v>6</v>
      </c>
      <c r="FO9" s="1">
        <v>6</v>
      </c>
      <c r="FP9" s="1">
        <v>6</v>
      </c>
      <c r="FQ9" s="1">
        <v>6</v>
      </c>
      <c r="FR9" s="1">
        <v>6</v>
      </c>
      <c r="FS9" s="1">
        <v>6</v>
      </c>
      <c r="FT9" s="1">
        <v>6</v>
      </c>
      <c r="FU9" s="1">
        <v>6</v>
      </c>
      <c r="FV9" s="1">
        <v>6</v>
      </c>
      <c r="FW9" s="1">
        <v>6</v>
      </c>
      <c r="FX9" s="1">
        <v>6</v>
      </c>
      <c r="FY9" s="1">
        <v>6</v>
      </c>
      <c r="FZ9" s="1">
        <v>6</v>
      </c>
      <c r="GA9" s="1">
        <v>6</v>
      </c>
      <c r="GB9" s="1">
        <v>6</v>
      </c>
      <c r="GC9" s="1">
        <v>6</v>
      </c>
      <c r="GD9" s="1">
        <v>6</v>
      </c>
      <c r="GE9" s="1">
        <v>6</v>
      </c>
      <c r="GF9" s="1">
        <v>6</v>
      </c>
      <c r="GG9" s="1">
        <v>6</v>
      </c>
      <c r="GH9" s="1">
        <v>6</v>
      </c>
      <c r="GI9" s="1">
        <v>6</v>
      </c>
      <c r="GJ9" s="1">
        <v>6</v>
      </c>
      <c r="GK9" s="1">
        <v>6</v>
      </c>
      <c r="GL9" s="1">
        <v>6</v>
      </c>
      <c r="GM9" s="1">
        <v>6</v>
      </c>
      <c r="GN9" s="1">
        <v>6</v>
      </c>
      <c r="GO9" s="1">
        <v>6</v>
      </c>
      <c r="GP9" s="1">
        <v>6</v>
      </c>
      <c r="GQ9" s="1">
        <v>6</v>
      </c>
      <c r="GR9" s="1">
        <v>6</v>
      </c>
      <c r="GS9" s="1">
        <v>6</v>
      </c>
      <c r="GT9" s="1">
        <v>6</v>
      </c>
      <c r="GU9" s="1">
        <v>6</v>
      </c>
      <c r="GV9" s="1">
        <v>6</v>
      </c>
      <c r="GW9" s="1">
        <v>6</v>
      </c>
      <c r="GX9" s="1">
        <v>6</v>
      </c>
      <c r="GY9" s="1">
        <v>6</v>
      </c>
      <c r="GZ9" s="1">
        <v>6</v>
      </c>
      <c r="HA9" s="1">
        <v>6</v>
      </c>
      <c r="HB9" s="1">
        <v>6</v>
      </c>
      <c r="HC9" s="1">
        <v>6</v>
      </c>
      <c r="HD9" s="1">
        <v>6</v>
      </c>
      <c r="HE9" s="1">
        <v>6</v>
      </c>
      <c r="HF9" s="1">
        <v>6</v>
      </c>
      <c r="HG9" s="1">
        <v>6</v>
      </c>
      <c r="HH9" s="1">
        <v>6</v>
      </c>
      <c r="HI9" s="1">
        <v>6</v>
      </c>
      <c r="HJ9" s="1">
        <v>6</v>
      </c>
      <c r="HK9" s="1">
        <v>6</v>
      </c>
      <c r="HL9" s="1">
        <v>6</v>
      </c>
      <c r="HM9" s="1">
        <v>6</v>
      </c>
      <c r="HN9" s="1">
        <v>6</v>
      </c>
      <c r="HO9" s="1">
        <v>6</v>
      </c>
      <c r="HP9" s="1">
        <v>6</v>
      </c>
      <c r="HQ9" s="1">
        <v>6</v>
      </c>
      <c r="HR9" s="1">
        <v>6</v>
      </c>
      <c r="HS9" s="1">
        <v>6</v>
      </c>
      <c r="HT9" s="1">
        <v>6</v>
      </c>
      <c r="HU9" s="1">
        <v>6</v>
      </c>
      <c r="HV9" s="1">
        <v>6</v>
      </c>
      <c r="HW9" s="1">
        <v>6</v>
      </c>
      <c r="HX9" s="1">
        <v>6</v>
      </c>
      <c r="HY9" s="1">
        <v>6</v>
      </c>
      <c r="HZ9" s="1">
        <v>6</v>
      </c>
      <c r="IA9" s="1">
        <v>6</v>
      </c>
      <c r="IB9" s="1">
        <v>6</v>
      </c>
      <c r="IC9" s="1">
        <v>6</v>
      </c>
      <c r="ID9" s="1">
        <v>6</v>
      </c>
      <c r="IE9" s="1">
        <v>6</v>
      </c>
      <c r="IF9" s="1">
        <v>6</v>
      </c>
      <c r="IG9" s="1">
        <v>6</v>
      </c>
      <c r="IH9" s="1">
        <v>6</v>
      </c>
      <c r="II9" s="1">
        <v>6</v>
      </c>
      <c r="IJ9" s="1">
        <v>6</v>
      </c>
      <c r="IK9" s="1">
        <v>6</v>
      </c>
      <c r="IL9" s="1">
        <v>6</v>
      </c>
      <c r="IM9" s="1">
        <v>6</v>
      </c>
      <c r="IN9" s="1">
        <v>6</v>
      </c>
      <c r="IO9" s="1">
        <v>6</v>
      </c>
      <c r="IP9" s="1">
        <v>6</v>
      </c>
      <c r="IQ9" s="1">
        <v>6</v>
      </c>
    </row>
    <row r="10" spans="1:251">
      <c r="A10" s="4" t="s">
        <v>258</v>
      </c>
      <c r="B10" s="8" t="s">
        <v>763</v>
      </c>
      <c r="C10" s="8" t="s">
        <v>764</v>
      </c>
      <c r="D10" s="8" t="s">
        <v>765</v>
      </c>
      <c r="E10" s="8" t="s">
        <v>766</v>
      </c>
      <c r="F10" s="8" t="s">
        <v>767</v>
      </c>
      <c r="G10" s="8" t="s">
        <v>768</v>
      </c>
      <c r="H10" s="8" t="s">
        <v>769</v>
      </c>
      <c r="I10" s="8" t="s">
        <v>770</v>
      </c>
      <c r="J10" s="8" t="s">
        <v>771</v>
      </c>
      <c r="K10" s="8" t="s">
        <v>772</v>
      </c>
      <c r="L10" s="8" t="s">
        <v>773</v>
      </c>
      <c r="M10" s="8" t="s">
        <v>774</v>
      </c>
      <c r="N10" s="8" t="s">
        <v>775</v>
      </c>
      <c r="O10" s="8" t="s">
        <v>776</v>
      </c>
      <c r="P10" s="8" t="s">
        <v>777</v>
      </c>
      <c r="Q10" s="8" t="s">
        <v>778</v>
      </c>
      <c r="R10" s="8" t="s">
        <v>779</v>
      </c>
      <c r="S10" s="8" t="s">
        <v>780</v>
      </c>
      <c r="T10" s="8" t="s">
        <v>781</v>
      </c>
      <c r="U10" s="8" t="s">
        <v>782</v>
      </c>
      <c r="V10" s="8" t="s">
        <v>783</v>
      </c>
      <c r="W10" s="8" t="s">
        <v>784</v>
      </c>
      <c r="X10" s="8" t="s">
        <v>785</v>
      </c>
      <c r="Y10" s="8" t="s">
        <v>786</v>
      </c>
      <c r="Z10" s="8" t="s">
        <v>787</v>
      </c>
      <c r="AA10" s="8" t="s">
        <v>788</v>
      </c>
      <c r="AB10" s="8" t="s">
        <v>789</v>
      </c>
      <c r="AC10" s="8" t="s">
        <v>790</v>
      </c>
      <c r="AD10" s="8" t="s">
        <v>791</v>
      </c>
      <c r="AE10" s="8" t="s">
        <v>792</v>
      </c>
      <c r="AF10" s="8" t="s">
        <v>793</v>
      </c>
      <c r="AG10" s="8" t="s">
        <v>794</v>
      </c>
      <c r="AH10" s="8" t="s">
        <v>795</v>
      </c>
      <c r="AI10" s="8" t="s">
        <v>796</v>
      </c>
      <c r="AJ10" s="8" t="s">
        <v>797</v>
      </c>
      <c r="AK10" s="8" t="s">
        <v>798</v>
      </c>
      <c r="AL10" s="8" t="s">
        <v>799</v>
      </c>
      <c r="AM10" s="8" t="s">
        <v>800</v>
      </c>
      <c r="AN10" s="8" t="s">
        <v>801</v>
      </c>
      <c r="AO10" s="8" t="s">
        <v>802</v>
      </c>
      <c r="AP10" s="8" t="s">
        <v>803</v>
      </c>
      <c r="AQ10" s="8" t="s">
        <v>804</v>
      </c>
      <c r="AR10" s="8" t="s">
        <v>805</v>
      </c>
      <c r="AS10" s="8" t="s">
        <v>806</v>
      </c>
      <c r="AT10" s="8" t="s">
        <v>807</v>
      </c>
      <c r="AU10" s="8" t="s">
        <v>808</v>
      </c>
      <c r="AV10" s="8" t="s">
        <v>809</v>
      </c>
      <c r="AW10" s="8" t="s">
        <v>810</v>
      </c>
      <c r="AX10" s="8" t="s">
        <v>811</v>
      </c>
      <c r="AY10" s="8" t="s">
        <v>812</v>
      </c>
      <c r="AZ10" s="8" t="s">
        <v>813</v>
      </c>
      <c r="BA10" s="8" t="s">
        <v>814</v>
      </c>
      <c r="BB10" s="8" t="s">
        <v>815</v>
      </c>
      <c r="BC10" s="8" t="s">
        <v>816</v>
      </c>
      <c r="BD10" s="8" t="s">
        <v>817</v>
      </c>
      <c r="BE10" s="8" t="s">
        <v>818</v>
      </c>
      <c r="BF10" s="8" t="s">
        <v>819</v>
      </c>
      <c r="BG10" s="8" t="s">
        <v>820</v>
      </c>
      <c r="BH10" s="8" t="s">
        <v>821</v>
      </c>
      <c r="BI10" s="8" t="s">
        <v>822</v>
      </c>
      <c r="BJ10" s="8" t="s">
        <v>823</v>
      </c>
      <c r="BK10" s="8" t="s">
        <v>824</v>
      </c>
      <c r="BL10" s="8" t="s">
        <v>825</v>
      </c>
      <c r="BM10" s="8" t="s">
        <v>826</v>
      </c>
      <c r="BN10" s="8" t="s">
        <v>827</v>
      </c>
      <c r="BO10" s="8" t="s">
        <v>828</v>
      </c>
      <c r="BP10" s="8" t="s">
        <v>829</v>
      </c>
      <c r="BQ10" s="8" t="s">
        <v>830</v>
      </c>
      <c r="BR10" s="8" t="s">
        <v>831</v>
      </c>
      <c r="BS10" s="8" t="s">
        <v>832</v>
      </c>
      <c r="BT10" s="8" t="s">
        <v>833</v>
      </c>
      <c r="BU10" s="8" t="s">
        <v>834</v>
      </c>
      <c r="BV10" s="8" t="s">
        <v>835</v>
      </c>
      <c r="BW10" s="8" t="s">
        <v>836</v>
      </c>
      <c r="BX10" s="8" t="s">
        <v>837</v>
      </c>
      <c r="BY10" s="8" t="s">
        <v>838</v>
      </c>
      <c r="BZ10" s="8" t="s">
        <v>839</v>
      </c>
      <c r="CA10" s="8" t="s">
        <v>840</v>
      </c>
      <c r="CB10" s="8" t="s">
        <v>841</v>
      </c>
      <c r="CC10" s="8" t="s">
        <v>842</v>
      </c>
      <c r="CD10" s="8" t="s">
        <v>843</v>
      </c>
      <c r="CE10" s="8" t="s">
        <v>844</v>
      </c>
      <c r="CF10" s="8" t="s">
        <v>845</v>
      </c>
      <c r="CG10" s="8" t="s">
        <v>846</v>
      </c>
      <c r="CH10" s="8" t="s">
        <v>847</v>
      </c>
      <c r="CI10" s="8" t="s">
        <v>848</v>
      </c>
      <c r="CJ10" s="8" t="s">
        <v>849</v>
      </c>
      <c r="CK10" s="8" t="s">
        <v>850</v>
      </c>
      <c r="CL10" s="8" t="s">
        <v>851</v>
      </c>
      <c r="CM10" s="8" t="s">
        <v>852</v>
      </c>
      <c r="CN10" s="8" t="s">
        <v>853</v>
      </c>
      <c r="CO10" s="8" t="s">
        <v>854</v>
      </c>
      <c r="CP10" s="8" t="s">
        <v>855</v>
      </c>
      <c r="CQ10" s="8" t="s">
        <v>856</v>
      </c>
      <c r="CR10" s="8" t="s">
        <v>857</v>
      </c>
      <c r="CS10" s="8" t="s">
        <v>858</v>
      </c>
      <c r="CT10" s="8" t="s">
        <v>859</v>
      </c>
      <c r="CU10" s="8" t="s">
        <v>860</v>
      </c>
      <c r="CV10" s="8" t="s">
        <v>861</v>
      </c>
      <c r="CW10" s="8" t="s">
        <v>862</v>
      </c>
      <c r="CX10" s="8" t="s">
        <v>863</v>
      </c>
      <c r="CY10" s="8" t="s">
        <v>864</v>
      </c>
      <c r="CZ10" s="8" t="s">
        <v>865</v>
      </c>
      <c r="DA10" s="8" t="s">
        <v>866</v>
      </c>
      <c r="DB10" s="8" t="s">
        <v>867</v>
      </c>
      <c r="DC10" s="8" t="s">
        <v>868</v>
      </c>
      <c r="DD10" s="8" t="s">
        <v>869</v>
      </c>
      <c r="DE10" s="8" t="s">
        <v>870</v>
      </c>
      <c r="DF10" s="8" t="s">
        <v>871</v>
      </c>
      <c r="DG10" s="8" t="s">
        <v>872</v>
      </c>
      <c r="DH10" s="8" t="s">
        <v>873</v>
      </c>
      <c r="DI10" s="8" t="s">
        <v>874</v>
      </c>
      <c r="DJ10" s="8" t="s">
        <v>875</v>
      </c>
      <c r="DK10" s="8" t="s">
        <v>876</v>
      </c>
      <c r="DL10" s="8" t="s">
        <v>877</v>
      </c>
      <c r="DM10" s="8" t="s">
        <v>878</v>
      </c>
      <c r="DN10" s="8" t="s">
        <v>879</v>
      </c>
      <c r="DO10" s="8" t="s">
        <v>880</v>
      </c>
      <c r="DP10" s="8" t="s">
        <v>881</v>
      </c>
      <c r="DQ10" s="8" t="s">
        <v>882</v>
      </c>
      <c r="DR10" s="8" t="s">
        <v>883</v>
      </c>
      <c r="DS10" s="8" t="s">
        <v>884</v>
      </c>
      <c r="DT10" s="8" t="s">
        <v>885</v>
      </c>
      <c r="DU10" s="8" t="s">
        <v>886</v>
      </c>
      <c r="DV10" s="8" t="s">
        <v>887</v>
      </c>
      <c r="DW10" s="8" t="s">
        <v>888</v>
      </c>
      <c r="DX10" s="8" t="s">
        <v>889</v>
      </c>
      <c r="DY10" s="8" t="s">
        <v>890</v>
      </c>
      <c r="DZ10" s="8" t="s">
        <v>891</v>
      </c>
      <c r="EA10" s="8" t="s">
        <v>892</v>
      </c>
      <c r="EB10" s="8" t="s">
        <v>893</v>
      </c>
      <c r="EC10" s="8" t="s">
        <v>894</v>
      </c>
      <c r="ED10" s="8" t="s">
        <v>895</v>
      </c>
      <c r="EE10" s="8" t="s">
        <v>896</v>
      </c>
      <c r="EF10" s="8" t="s">
        <v>897</v>
      </c>
      <c r="EG10" s="8" t="s">
        <v>898</v>
      </c>
      <c r="EH10" s="8" t="s">
        <v>899</v>
      </c>
      <c r="EI10" s="8" t="s">
        <v>900</v>
      </c>
      <c r="EJ10" s="8" t="s">
        <v>901</v>
      </c>
      <c r="EK10" s="8" t="s">
        <v>902</v>
      </c>
      <c r="EL10" s="8" t="s">
        <v>903</v>
      </c>
      <c r="EM10" s="8" t="s">
        <v>904</v>
      </c>
      <c r="EN10" s="8" t="s">
        <v>905</v>
      </c>
      <c r="EO10" s="8" t="s">
        <v>906</v>
      </c>
      <c r="EP10" s="8" t="s">
        <v>907</v>
      </c>
      <c r="EQ10" s="8" t="s">
        <v>908</v>
      </c>
      <c r="ER10" s="8" t="s">
        <v>909</v>
      </c>
      <c r="ES10" s="8" t="s">
        <v>910</v>
      </c>
      <c r="ET10" s="8" t="s">
        <v>911</v>
      </c>
      <c r="EU10" s="8" t="s">
        <v>912</v>
      </c>
      <c r="EV10" s="8" t="s">
        <v>913</v>
      </c>
      <c r="EW10" s="8" t="s">
        <v>914</v>
      </c>
      <c r="EX10" s="8" t="s">
        <v>915</v>
      </c>
      <c r="EY10" s="8" t="s">
        <v>916</v>
      </c>
      <c r="EZ10" s="8" t="s">
        <v>917</v>
      </c>
      <c r="FA10" s="8" t="s">
        <v>918</v>
      </c>
      <c r="FB10" s="8" t="s">
        <v>919</v>
      </c>
      <c r="FC10" s="8" t="s">
        <v>920</v>
      </c>
      <c r="FD10" s="8" t="s">
        <v>921</v>
      </c>
      <c r="FE10" s="8" t="s">
        <v>922</v>
      </c>
      <c r="FF10" s="8" t="s">
        <v>923</v>
      </c>
      <c r="FG10" s="8" t="s">
        <v>924</v>
      </c>
      <c r="FH10" s="8" t="s">
        <v>925</v>
      </c>
      <c r="FI10" s="8" t="s">
        <v>926</v>
      </c>
      <c r="FJ10" s="8" t="s">
        <v>927</v>
      </c>
      <c r="FK10" s="8" t="s">
        <v>928</v>
      </c>
      <c r="FL10" s="8" t="s">
        <v>929</v>
      </c>
      <c r="FM10" s="8" t="s">
        <v>930</v>
      </c>
      <c r="FN10" s="8" t="s">
        <v>931</v>
      </c>
      <c r="FO10" s="8" t="s">
        <v>932</v>
      </c>
      <c r="FP10" s="8" t="s">
        <v>933</v>
      </c>
      <c r="FQ10" s="8" t="s">
        <v>934</v>
      </c>
      <c r="FR10" s="8" t="s">
        <v>935</v>
      </c>
      <c r="FS10" s="8" t="s">
        <v>936</v>
      </c>
      <c r="FT10" s="8" t="s">
        <v>937</v>
      </c>
      <c r="FU10" s="8" t="s">
        <v>938</v>
      </c>
      <c r="FV10" s="8" t="s">
        <v>939</v>
      </c>
      <c r="FW10" s="8" t="s">
        <v>940</v>
      </c>
      <c r="FX10" s="8" t="s">
        <v>941</v>
      </c>
      <c r="FY10" s="8" t="s">
        <v>942</v>
      </c>
      <c r="FZ10" s="8" t="s">
        <v>943</v>
      </c>
      <c r="GA10" s="8" t="s">
        <v>944</v>
      </c>
      <c r="GB10" s="8" t="s">
        <v>945</v>
      </c>
      <c r="GC10" s="8" t="s">
        <v>946</v>
      </c>
      <c r="GD10" s="8" t="s">
        <v>947</v>
      </c>
      <c r="GE10" s="8" t="s">
        <v>948</v>
      </c>
      <c r="GF10" s="8" t="s">
        <v>949</v>
      </c>
      <c r="GG10" s="8" t="s">
        <v>950</v>
      </c>
      <c r="GH10" s="8" t="s">
        <v>951</v>
      </c>
      <c r="GI10" s="8" t="s">
        <v>952</v>
      </c>
      <c r="GJ10" s="8" t="s">
        <v>953</v>
      </c>
      <c r="GK10" s="8" t="s">
        <v>954</v>
      </c>
      <c r="GL10" s="8" t="s">
        <v>955</v>
      </c>
      <c r="GM10" s="8" t="s">
        <v>956</v>
      </c>
      <c r="GN10" s="8" t="s">
        <v>957</v>
      </c>
      <c r="GO10" s="8" t="s">
        <v>958</v>
      </c>
      <c r="GP10" s="8" t="s">
        <v>959</v>
      </c>
      <c r="GQ10" s="8" t="s">
        <v>960</v>
      </c>
      <c r="GR10" s="8" t="s">
        <v>961</v>
      </c>
      <c r="GS10" s="8" t="s">
        <v>962</v>
      </c>
      <c r="GT10" s="8" t="s">
        <v>963</v>
      </c>
      <c r="GU10" s="8" t="s">
        <v>964</v>
      </c>
      <c r="GV10" s="8" t="s">
        <v>965</v>
      </c>
      <c r="GW10" s="8" t="s">
        <v>966</v>
      </c>
      <c r="GX10" s="8" t="s">
        <v>967</v>
      </c>
      <c r="GY10" s="8" t="s">
        <v>968</v>
      </c>
      <c r="GZ10" s="8" t="s">
        <v>969</v>
      </c>
      <c r="HA10" s="8" t="s">
        <v>970</v>
      </c>
      <c r="HB10" s="8" t="s">
        <v>971</v>
      </c>
      <c r="HC10" s="8" t="s">
        <v>972</v>
      </c>
      <c r="HD10" s="8" t="s">
        <v>973</v>
      </c>
      <c r="HE10" s="8" t="s">
        <v>974</v>
      </c>
      <c r="HF10" s="8" t="s">
        <v>975</v>
      </c>
      <c r="HG10" s="8" t="s">
        <v>976</v>
      </c>
      <c r="HH10" s="8" t="s">
        <v>977</v>
      </c>
      <c r="HI10" s="8" t="s">
        <v>978</v>
      </c>
      <c r="HJ10" s="8" t="s">
        <v>979</v>
      </c>
      <c r="HK10" s="8" t="s">
        <v>980</v>
      </c>
      <c r="HL10" s="8" t="s">
        <v>981</v>
      </c>
      <c r="HM10" s="8" t="s">
        <v>982</v>
      </c>
      <c r="HN10" s="8" t="s">
        <v>983</v>
      </c>
      <c r="HO10" s="8" t="s">
        <v>984</v>
      </c>
      <c r="HP10" s="8" t="s">
        <v>985</v>
      </c>
      <c r="HQ10" s="8" t="s">
        <v>986</v>
      </c>
      <c r="HR10" s="8" t="s">
        <v>987</v>
      </c>
      <c r="HS10" s="8" t="s">
        <v>988</v>
      </c>
      <c r="HT10" s="8" t="s">
        <v>989</v>
      </c>
      <c r="HU10" s="8" t="s">
        <v>990</v>
      </c>
      <c r="HV10" s="8" t="s">
        <v>991</v>
      </c>
      <c r="HW10" s="8" t="s">
        <v>992</v>
      </c>
      <c r="HX10" s="8" t="s">
        <v>993</v>
      </c>
      <c r="HY10" s="8" t="s">
        <v>994</v>
      </c>
      <c r="HZ10" s="8" t="s">
        <v>995</v>
      </c>
      <c r="IA10" s="8" t="s">
        <v>996</v>
      </c>
      <c r="IB10" s="8" t="s">
        <v>997</v>
      </c>
      <c r="IC10" s="8" t="s">
        <v>998</v>
      </c>
      <c r="ID10" s="8" t="s">
        <v>999</v>
      </c>
      <c r="IE10" s="8" t="s">
        <v>1000</v>
      </c>
      <c r="IF10" s="8" t="s">
        <v>1001</v>
      </c>
      <c r="IG10" s="8" t="s">
        <v>1002</v>
      </c>
      <c r="IH10" s="8" t="s">
        <v>1003</v>
      </c>
      <c r="II10" s="8" t="s">
        <v>1004</v>
      </c>
      <c r="IJ10" s="8" t="s">
        <v>1005</v>
      </c>
      <c r="IK10" s="8" t="s">
        <v>1006</v>
      </c>
      <c r="IL10" s="8" t="s">
        <v>1007</v>
      </c>
      <c r="IM10" s="8" t="s">
        <v>1008</v>
      </c>
      <c r="IN10" s="8" t="s">
        <v>1009</v>
      </c>
      <c r="IO10" s="8" t="s">
        <v>1010</v>
      </c>
      <c r="IP10" s="8" t="s">
        <v>1011</v>
      </c>
      <c r="IQ10" s="8" t="s">
        <v>1012</v>
      </c>
    </row>
    <row r="11" spans="1:251">
      <c r="A11" s="10">
        <v>42036</v>
      </c>
      <c r="B11" s="9">
        <v>44.097000000000001</v>
      </c>
      <c r="C11" s="9">
        <v>104</v>
      </c>
      <c r="D11" s="9">
        <v>20.585999999999999</v>
      </c>
      <c r="E11" s="9">
        <v>1.637</v>
      </c>
      <c r="F11" s="9">
        <v>2.35</v>
      </c>
      <c r="G11" s="9">
        <v>2.5409999999999999</v>
      </c>
      <c r="H11" s="9">
        <v>14.058</v>
      </c>
      <c r="I11" s="9">
        <v>52</v>
      </c>
      <c r="J11" s="9">
        <v>12.868</v>
      </c>
      <c r="K11" s="9">
        <v>0</v>
      </c>
      <c r="L11" s="9">
        <v>2.35</v>
      </c>
      <c r="M11" s="9">
        <v>2.0209999999999999</v>
      </c>
      <c r="N11" s="9">
        <v>8.4969999999999999</v>
      </c>
      <c r="O11" s="9">
        <v>52</v>
      </c>
      <c r="P11" s="9">
        <v>7.718</v>
      </c>
      <c r="Q11" s="9">
        <v>1.637</v>
      </c>
      <c r="R11" s="9">
        <v>0</v>
      </c>
      <c r="S11" s="9">
        <v>0.52</v>
      </c>
      <c r="T11" s="9">
        <v>5.5609999999999999</v>
      </c>
      <c r="U11" s="9">
        <v>104</v>
      </c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>
        <v>0</v>
      </c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>
        <v>843.53700000000003</v>
      </c>
      <c r="IE11" s="9">
        <v>87.134</v>
      </c>
      <c r="IF11" s="9">
        <v>157.27500000000001</v>
      </c>
      <c r="IG11" s="9">
        <v>212.46</v>
      </c>
      <c r="IH11" s="9">
        <v>386.66899999999998</v>
      </c>
      <c r="II11" s="9">
        <v>39</v>
      </c>
      <c r="IJ11" s="9">
        <v>305.19200000000001</v>
      </c>
      <c r="IK11" s="9">
        <v>31.532</v>
      </c>
      <c r="IL11" s="9">
        <v>65.349999999999994</v>
      </c>
      <c r="IM11" s="9">
        <v>81.611999999999995</v>
      </c>
      <c r="IN11" s="9">
        <v>126.69799999999999</v>
      </c>
      <c r="IO11" s="9">
        <v>26</v>
      </c>
      <c r="IP11" s="9">
        <v>538.34500000000003</v>
      </c>
      <c r="IQ11" s="9">
        <v>55.601999999999997</v>
      </c>
    </row>
    <row r="12" spans="1:251">
      <c r="A12" s="10">
        <v>42401</v>
      </c>
      <c r="B12" s="9">
        <v>33.576000000000001</v>
      </c>
      <c r="C12" s="9">
        <v>52</v>
      </c>
      <c r="D12" s="9">
        <v>20.013999999999999</v>
      </c>
      <c r="E12" s="9">
        <v>1.6519999999999999</v>
      </c>
      <c r="F12" s="9">
        <v>0.70799999999999996</v>
      </c>
      <c r="G12" s="9">
        <v>3.7050000000000001</v>
      </c>
      <c r="H12" s="9">
        <v>13.95</v>
      </c>
      <c r="I12" s="9">
        <v>73.712000000000003</v>
      </c>
      <c r="J12" s="9">
        <v>13.542</v>
      </c>
      <c r="K12" s="9">
        <v>1.6519999999999999</v>
      </c>
      <c r="L12" s="9">
        <v>0.38</v>
      </c>
      <c r="M12" s="9">
        <v>2.73</v>
      </c>
      <c r="N12" s="9">
        <v>8.7810000000000006</v>
      </c>
      <c r="O12" s="9">
        <v>69.138999999999996</v>
      </c>
      <c r="P12" s="9">
        <v>6.4720000000000004</v>
      </c>
      <c r="Q12" s="9">
        <v>0</v>
      </c>
      <c r="R12" s="9">
        <v>0.32800000000000001</v>
      </c>
      <c r="S12" s="9">
        <v>0.97499999999999998</v>
      </c>
      <c r="T12" s="9">
        <v>5.1689999999999996</v>
      </c>
      <c r="U12" s="9">
        <v>89.706999999999994</v>
      </c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>
        <v>0</v>
      </c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>
        <v>842.95899999999995</v>
      </c>
      <c r="IE12" s="9">
        <v>92.632000000000005</v>
      </c>
      <c r="IF12" s="9">
        <v>141.10900000000001</v>
      </c>
      <c r="IG12" s="9">
        <v>223.577</v>
      </c>
      <c r="IH12" s="9">
        <v>385.642</v>
      </c>
      <c r="II12" s="9">
        <v>39</v>
      </c>
      <c r="IJ12" s="9">
        <v>319.85700000000003</v>
      </c>
      <c r="IK12" s="9">
        <v>37.762999999999998</v>
      </c>
      <c r="IL12" s="9">
        <v>64.536000000000001</v>
      </c>
      <c r="IM12" s="9">
        <v>86.311999999999998</v>
      </c>
      <c r="IN12" s="9">
        <v>131.24700000000001</v>
      </c>
      <c r="IO12" s="9">
        <v>26</v>
      </c>
      <c r="IP12" s="9">
        <v>523.10199999999998</v>
      </c>
      <c r="IQ12" s="9">
        <v>54.869</v>
      </c>
    </row>
    <row r="13" spans="1:251">
      <c r="A13" s="10">
        <v>42767</v>
      </c>
      <c r="B13" s="9">
        <v>35.341000000000001</v>
      </c>
      <c r="C13" s="9">
        <v>52</v>
      </c>
      <c r="D13" s="9">
        <v>18.03</v>
      </c>
      <c r="E13" s="9">
        <v>1.46</v>
      </c>
      <c r="F13" s="9">
        <v>1.341</v>
      </c>
      <c r="G13" s="9">
        <v>3.22</v>
      </c>
      <c r="H13" s="9">
        <v>12.01</v>
      </c>
      <c r="I13" s="9">
        <v>104</v>
      </c>
      <c r="J13" s="9">
        <v>11.041</v>
      </c>
      <c r="K13" s="9">
        <v>0.34899999999999998</v>
      </c>
      <c r="L13" s="9">
        <v>0.77600000000000002</v>
      </c>
      <c r="M13" s="9">
        <v>1.9179999999999999</v>
      </c>
      <c r="N13" s="9">
        <v>7.9989999999999997</v>
      </c>
      <c r="O13" s="9">
        <v>72.585999999999999</v>
      </c>
      <c r="P13" s="9">
        <v>6.9889999999999999</v>
      </c>
      <c r="Q13" s="9">
        <v>1.111</v>
      </c>
      <c r="R13" s="9">
        <v>0.56499999999999995</v>
      </c>
      <c r="S13" s="9">
        <v>1.302</v>
      </c>
      <c r="T13" s="9">
        <v>4.01</v>
      </c>
      <c r="U13" s="9">
        <v>104</v>
      </c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>
        <v>0</v>
      </c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>
        <v>913.77099999999996</v>
      </c>
      <c r="IE13" s="9">
        <v>90.652000000000001</v>
      </c>
      <c r="IF13" s="9">
        <v>163.54599999999999</v>
      </c>
      <c r="IG13" s="9">
        <v>265.959</v>
      </c>
      <c r="IH13" s="9">
        <v>393.61399999999998</v>
      </c>
      <c r="II13" s="9">
        <v>34</v>
      </c>
      <c r="IJ13" s="9">
        <v>331.13799999999998</v>
      </c>
      <c r="IK13" s="9">
        <v>41.115000000000002</v>
      </c>
      <c r="IL13" s="9">
        <v>67.653999999999996</v>
      </c>
      <c r="IM13" s="9">
        <v>96.957999999999998</v>
      </c>
      <c r="IN13" s="9">
        <v>125.41200000000001</v>
      </c>
      <c r="IO13" s="9">
        <v>26</v>
      </c>
      <c r="IP13" s="9">
        <v>582.63300000000004</v>
      </c>
      <c r="IQ13" s="9">
        <v>49.537999999999997</v>
      </c>
    </row>
    <row r="14" spans="1:251">
      <c r="A14" s="10">
        <v>43132</v>
      </c>
      <c r="B14" s="9">
        <v>33.259</v>
      </c>
      <c r="C14" s="9">
        <v>52</v>
      </c>
      <c r="D14" s="9">
        <v>23.631</v>
      </c>
      <c r="E14" s="9">
        <v>1.4550000000000001</v>
      </c>
      <c r="F14" s="9">
        <v>2.1459999999999999</v>
      </c>
      <c r="G14" s="9">
        <v>4.5220000000000002</v>
      </c>
      <c r="H14" s="9">
        <v>15.507999999999999</v>
      </c>
      <c r="I14" s="9">
        <v>76.415999999999997</v>
      </c>
      <c r="J14" s="9">
        <v>15.166</v>
      </c>
      <c r="K14" s="9">
        <v>0.45200000000000001</v>
      </c>
      <c r="L14" s="9">
        <v>2.1459999999999999</v>
      </c>
      <c r="M14" s="9">
        <v>2.585</v>
      </c>
      <c r="N14" s="9">
        <v>9.9819999999999993</v>
      </c>
      <c r="O14" s="9">
        <v>104</v>
      </c>
      <c r="P14" s="9">
        <v>8.4649999999999999</v>
      </c>
      <c r="Q14" s="9">
        <v>1.002</v>
      </c>
      <c r="R14" s="9">
        <v>0</v>
      </c>
      <c r="S14" s="9">
        <v>1.9370000000000001</v>
      </c>
      <c r="T14" s="9">
        <v>5.5250000000000004</v>
      </c>
      <c r="U14" s="9">
        <v>52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>
        <v>0</v>
      </c>
      <c r="HT14" s="9"/>
      <c r="HU14" s="9"/>
      <c r="HV14" s="9"/>
      <c r="HW14" s="9"/>
      <c r="HX14" s="9"/>
      <c r="HY14" s="9"/>
      <c r="HZ14" s="9">
        <v>0</v>
      </c>
      <c r="IA14" s="9"/>
      <c r="IB14" s="9"/>
      <c r="IC14" s="9"/>
      <c r="ID14" s="9">
        <v>890.51099999999997</v>
      </c>
      <c r="IE14" s="9">
        <v>86.701999999999998</v>
      </c>
      <c r="IF14" s="9">
        <v>166.79400000000001</v>
      </c>
      <c r="IG14" s="9">
        <v>229.95500000000001</v>
      </c>
      <c r="IH14" s="9">
        <v>407.06099999999998</v>
      </c>
      <c r="II14" s="9">
        <v>40</v>
      </c>
      <c r="IJ14" s="9">
        <v>323.11399999999998</v>
      </c>
      <c r="IK14" s="9">
        <v>29.298999999999999</v>
      </c>
      <c r="IL14" s="9">
        <v>65.197999999999993</v>
      </c>
      <c r="IM14" s="9">
        <v>83.066000000000003</v>
      </c>
      <c r="IN14" s="9">
        <v>145.55099999999999</v>
      </c>
      <c r="IO14" s="9">
        <v>39</v>
      </c>
      <c r="IP14" s="9">
        <v>567.39700000000005</v>
      </c>
      <c r="IQ14" s="9">
        <v>57.402999999999999</v>
      </c>
    </row>
    <row r="15" spans="1:251">
      <c r="A15" s="10">
        <v>43497</v>
      </c>
      <c r="B15" s="9">
        <v>38.731000000000002</v>
      </c>
      <c r="C15" s="9">
        <v>104</v>
      </c>
      <c r="D15" s="9">
        <v>22.481000000000002</v>
      </c>
      <c r="E15" s="9">
        <v>0.497</v>
      </c>
      <c r="F15" s="9">
        <v>1.583</v>
      </c>
      <c r="G15" s="9">
        <v>3.5379999999999998</v>
      </c>
      <c r="H15" s="9">
        <v>16.863</v>
      </c>
      <c r="I15" s="9">
        <v>104</v>
      </c>
      <c r="J15" s="9">
        <v>15.064</v>
      </c>
      <c r="K15" s="9">
        <v>0</v>
      </c>
      <c r="L15" s="9">
        <v>0.51400000000000001</v>
      </c>
      <c r="M15" s="9">
        <v>2.0259999999999998</v>
      </c>
      <c r="N15" s="9">
        <v>12.523999999999999</v>
      </c>
      <c r="O15" s="9">
        <v>104</v>
      </c>
      <c r="P15" s="9">
        <v>7.4169999999999998</v>
      </c>
      <c r="Q15" s="9">
        <v>0.497</v>
      </c>
      <c r="R15" s="9">
        <v>1.069</v>
      </c>
      <c r="S15" s="9">
        <v>1.5129999999999999</v>
      </c>
      <c r="T15" s="9">
        <v>4.3390000000000004</v>
      </c>
      <c r="U15" s="9">
        <v>52</v>
      </c>
      <c r="V15" s="9">
        <v>843.4</v>
      </c>
      <c r="W15" s="9">
        <v>95.465000000000003</v>
      </c>
      <c r="X15" s="9">
        <v>140.47900000000001</v>
      </c>
      <c r="Y15" s="9">
        <v>215.49199999999999</v>
      </c>
      <c r="Z15" s="9">
        <v>391.964</v>
      </c>
      <c r="AA15" s="9">
        <v>40</v>
      </c>
      <c r="AB15" s="9">
        <v>312.47500000000002</v>
      </c>
      <c r="AC15" s="9">
        <v>31.72</v>
      </c>
      <c r="AD15" s="9">
        <v>55.906999999999996</v>
      </c>
      <c r="AE15" s="9">
        <v>80.915999999999997</v>
      </c>
      <c r="AF15" s="9">
        <v>143.93299999999999</v>
      </c>
      <c r="AG15" s="9">
        <v>39.362000000000002</v>
      </c>
      <c r="AH15" s="9">
        <v>530.92399999999998</v>
      </c>
      <c r="AI15" s="9">
        <v>63.744999999999997</v>
      </c>
      <c r="AJ15" s="9">
        <v>84.572000000000003</v>
      </c>
      <c r="AK15" s="9">
        <v>134.57599999999999</v>
      </c>
      <c r="AL15" s="9">
        <v>248.03100000000001</v>
      </c>
      <c r="AM15" s="9">
        <v>40</v>
      </c>
      <c r="AN15" s="9">
        <v>424.99099999999999</v>
      </c>
      <c r="AO15" s="9">
        <v>41.716999999999999</v>
      </c>
      <c r="AP15" s="9">
        <v>57.106000000000002</v>
      </c>
      <c r="AQ15" s="9">
        <v>99.119</v>
      </c>
      <c r="AR15" s="9">
        <v>227.04900000000001</v>
      </c>
      <c r="AS15" s="9">
        <v>52</v>
      </c>
      <c r="AT15" s="9">
        <v>144.815</v>
      </c>
      <c r="AU15" s="9">
        <v>12.561999999999999</v>
      </c>
      <c r="AV15" s="9">
        <v>18.440999999999999</v>
      </c>
      <c r="AW15" s="9">
        <v>32.594999999999999</v>
      </c>
      <c r="AX15" s="9">
        <v>81.216999999999999</v>
      </c>
      <c r="AY15" s="9">
        <v>52</v>
      </c>
      <c r="AZ15" s="9">
        <v>280.17599999999999</v>
      </c>
      <c r="BA15" s="9">
        <v>29.155000000000001</v>
      </c>
      <c r="BB15" s="9">
        <v>38.664999999999999</v>
      </c>
      <c r="BC15" s="9">
        <v>66.524000000000001</v>
      </c>
      <c r="BD15" s="9">
        <v>145.833</v>
      </c>
      <c r="BE15" s="9">
        <v>52</v>
      </c>
      <c r="BF15" s="9">
        <v>236.38900000000001</v>
      </c>
      <c r="BG15" s="9">
        <v>22.216999999999999</v>
      </c>
      <c r="BH15" s="9">
        <v>34.26</v>
      </c>
      <c r="BI15" s="9">
        <v>52.156999999999996</v>
      </c>
      <c r="BJ15" s="9">
        <v>127.755</v>
      </c>
      <c r="BK15" s="9">
        <v>52</v>
      </c>
      <c r="BL15" s="9">
        <v>69.793000000000006</v>
      </c>
      <c r="BM15" s="9">
        <v>4.3479999999999999</v>
      </c>
      <c r="BN15" s="9">
        <v>11.526999999999999</v>
      </c>
      <c r="BO15" s="9">
        <v>14.913</v>
      </c>
      <c r="BP15" s="9">
        <v>39.003999999999998</v>
      </c>
      <c r="BQ15" s="9">
        <v>52</v>
      </c>
      <c r="BR15" s="9">
        <v>166.596</v>
      </c>
      <c r="BS15" s="9">
        <v>17.867999999999999</v>
      </c>
      <c r="BT15" s="9">
        <v>22.734000000000002</v>
      </c>
      <c r="BU15" s="9">
        <v>37.243000000000002</v>
      </c>
      <c r="BV15" s="9">
        <v>88.751000000000005</v>
      </c>
      <c r="BW15" s="9">
        <v>52</v>
      </c>
      <c r="BX15" s="9">
        <v>188.602</v>
      </c>
      <c r="BY15" s="9">
        <v>19.5</v>
      </c>
      <c r="BZ15" s="9">
        <v>22.844999999999999</v>
      </c>
      <c r="CA15" s="9">
        <v>46.962000000000003</v>
      </c>
      <c r="CB15" s="9">
        <v>99.293999999999997</v>
      </c>
      <c r="CC15" s="9">
        <v>52</v>
      </c>
      <c r="CD15" s="9">
        <v>75.022000000000006</v>
      </c>
      <c r="CE15" s="9">
        <v>8.2140000000000004</v>
      </c>
      <c r="CF15" s="9">
        <v>6.9139999999999997</v>
      </c>
      <c r="CG15" s="9">
        <v>17.681999999999999</v>
      </c>
      <c r="CH15" s="9">
        <v>42.212000000000003</v>
      </c>
      <c r="CI15" s="9">
        <v>52</v>
      </c>
      <c r="CJ15" s="9">
        <v>113.57899999999999</v>
      </c>
      <c r="CK15" s="9">
        <v>11.286</v>
      </c>
      <c r="CL15" s="9">
        <v>15.930999999999999</v>
      </c>
      <c r="CM15" s="9">
        <v>29.28</v>
      </c>
      <c r="CN15" s="9">
        <v>57.082000000000001</v>
      </c>
      <c r="CO15" s="9">
        <v>52</v>
      </c>
      <c r="CP15" s="9">
        <v>71.438000000000002</v>
      </c>
      <c r="CQ15" s="9">
        <v>10.446999999999999</v>
      </c>
      <c r="CR15" s="9">
        <v>14.637</v>
      </c>
      <c r="CS15" s="9">
        <v>16.510999999999999</v>
      </c>
      <c r="CT15" s="9">
        <v>29.843</v>
      </c>
      <c r="CU15" s="9">
        <v>26</v>
      </c>
      <c r="CV15" s="9">
        <v>8.7850000000000001</v>
      </c>
      <c r="CW15" s="9">
        <v>1.833</v>
      </c>
      <c r="CX15" s="9">
        <v>2.4649999999999999</v>
      </c>
      <c r="CY15" s="9">
        <v>0.90400000000000003</v>
      </c>
      <c r="CZ15" s="9">
        <v>3.5819999999999999</v>
      </c>
      <c r="DA15" s="9">
        <v>17.818999999999999</v>
      </c>
      <c r="DB15" s="9">
        <v>62.654000000000003</v>
      </c>
      <c r="DC15" s="9">
        <v>8.6150000000000002</v>
      </c>
      <c r="DD15" s="9">
        <v>12.172000000000001</v>
      </c>
      <c r="DE15" s="9">
        <v>15.606</v>
      </c>
      <c r="DF15" s="9">
        <v>26.260999999999999</v>
      </c>
      <c r="DG15" s="9">
        <v>26</v>
      </c>
      <c r="DH15" s="9">
        <v>140.41</v>
      </c>
      <c r="DI15" s="9">
        <v>17.065999999999999</v>
      </c>
      <c r="DJ15" s="9">
        <v>28.672000000000001</v>
      </c>
      <c r="DK15" s="9">
        <v>46.655000000000001</v>
      </c>
      <c r="DL15" s="9">
        <v>48.015999999999998</v>
      </c>
      <c r="DM15" s="9">
        <v>26</v>
      </c>
      <c r="DN15" s="9">
        <v>61.957000000000001</v>
      </c>
      <c r="DO15" s="9">
        <v>4.66</v>
      </c>
      <c r="DP15" s="9">
        <v>14.567</v>
      </c>
      <c r="DQ15" s="9">
        <v>24.309000000000001</v>
      </c>
      <c r="DR15" s="9">
        <v>18.420000000000002</v>
      </c>
      <c r="DS15" s="9">
        <v>24.061</v>
      </c>
      <c r="DT15" s="9">
        <v>78.453000000000003</v>
      </c>
      <c r="DU15" s="9">
        <v>12.406000000000001</v>
      </c>
      <c r="DV15" s="9">
        <v>14.105</v>
      </c>
      <c r="DW15" s="9">
        <v>22.344999999999999</v>
      </c>
      <c r="DX15" s="9">
        <v>29.596</v>
      </c>
      <c r="DY15" s="9">
        <v>26</v>
      </c>
      <c r="DZ15" s="9">
        <v>175.81899999999999</v>
      </c>
      <c r="EA15" s="9">
        <v>22.670999999999999</v>
      </c>
      <c r="EB15" s="9">
        <v>32.340000000000003</v>
      </c>
      <c r="EC15" s="9">
        <v>46.658999999999999</v>
      </c>
      <c r="ED15" s="9">
        <v>74.149000000000001</v>
      </c>
      <c r="EE15" s="9">
        <v>34</v>
      </c>
      <c r="EF15" s="9">
        <v>80.741</v>
      </c>
      <c r="EG15" s="9">
        <v>10.483000000000001</v>
      </c>
      <c r="EH15" s="9">
        <v>15.714</v>
      </c>
      <c r="EI15" s="9">
        <v>20.91</v>
      </c>
      <c r="EJ15" s="9">
        <v>33.633000000000003</v>
      </c>
      <c r="EK15" s="9">
        <v>34</v>
      </c>
      <c r="EL15" s="9">
        <v>95.078999999999994</v>
      </c>
      <c r="EM15" s="9">
        <v>12.186999999999999</v>
      </c>
      <c r="EN15" s="9">
        <v>16.626000000000001</v>
      </c>
      <c r="EO15" s="9">
        <v>25.748999999999999</v>
      </c>
      <c r="EP15" s="9">
        <v>40.515999999999998</v>
      </c>
      <c r="EQ15" s="9">
        <v>34</v>
      </c>
      <c r="ER15" s="9">
        <v>30.742000000000001</v>
      </c>
      <c r="ES15" s="9">
        <v>3.5630000000000002</v>
      </c>
      <c r="ET15" s="9">
        <v>7.7240000000000002</v>
      </c>
      <c r="EU15" s="9">
        <v>6.5490000000000004</v>
      </c>
      <c r="EV15" s="9">
        <v>12.906000000000001</v>
      </c>
      <c r="EW15" s="9">
        <v>25.286999999999999</v>
      </c>
      <c r="EX15" s="9">
        <v>16.178999999999998</v>
      </c>
      <c r="EY15" s="9">
        <v>2.1819999999999999</v>
      </c>
      <c r="EZ15" s="9">
        <v>4.7190000000000003</v>
      </c>
      <c r="FA15" s="9">
        <v>2.1970000000000001</v>
      </c>
      <c r="FB15" s="9">
        <v>7.08</v>
      </c>
      <c r="FC15" s="9">
        <v>19.972000000000001</v>
      </c>
      <c r="FD15" s="9">
        <v>14.564</v>
      </c>
      <c r="FE15" s="9">
        <v>1.3819999999999999</v>
      </c>
      <c r="FF15" s="9">
        <v>3.0049999999999999</v>
      </c>
      <c r="FG15" s="9">
        <v>4.351</v>
      </c>
      <c r="FH15" s="9">
        <v>5.8259999999999996</v>
      </c>
      <c r="FI15" s="9">
        <v>25.52</v>
      </c>
      <c r="FJ15" s="9">
        <v>145.69</v>
      </c>
      <c r="FK15" s="9">
        <v>14.488</v>
      </c>
      <c r="FL15" s="9">
        <v>36.69</v>
      </c>
      <c r="FM15" s="9">
        <v>33.308</v>
      </c>
      <c r="FN15" s="9">
        <v>61.204999999999998</v>
      </c>
      <c r="FO15" s="9">
        <v>26</v>
      </c>
      <c r="FP15" s="9">
        <v>73.064999999999998</v>
      </c>
      <c r="FQ15" s="9">
        <v>8.7759999999999998</v>
      </c>
      <c r="FR15" s="9">
        <v>20.263000000000002</v>
      </c>
      <c r="FS15" s="9">
        <v>16.907</v>
      </c>
      <c r="FT15" s="9">
        <v>27.117999999999999</v>
      </c>
      <c r="FU15" s="9">
        <v>26</v>
      </c>
      <c r="FV15" s="9">
        <v>72.626000000000005</v>
      </c>
      <c r="FW15" s="9">
        <v>5.7119999999999997</v>
      </c>
      <c r="FX15" s="9">
        <v>16.427</v>
      </c>
      <c r="FY15" s="9">
        <v>16.401</v>
      </c>
      <c r="FZ15" s="9">
        <v>34.085999999999999</v>
      </c>
      <c r="GA15" s="9">
        <v>42.3</v>
      </c>
      <c r="GB15" s="9">
        <v>81.45</v>
      </c>
      <c r="GC15" s="9">
        <v>8.9369999999999994</v>
      </c>
      <c r="GD15" s="9">
        <v>15.532</v>
      </c>
      <c r="GE15" s="9">
        <v>18.581</v>
      </c>
      <c r="GF15" s="9">
        <v>38.399000000000001</v>
      </c>
      <c r="GG15" s="9">
        <v>42</v>
      </c>
      <c r="GH15" s="9">
        <v>38.840000000000003</v>
      </c>
      <c r="GI15" s="9">
        <v>3.9809999999999999</v>
      </c>
      <c r="GJ15" s="9">
        <v>10.776999999999999</v>
      </c>
      <c r="GK15" s="9">
        <v>8.8109999999999999</v>
      </c>
      <c r="GL15" s="9">
        <v>15.271000000000001</v>
      </c>
      <c r="GM15" s="9">
        <v>26</v>
      </c>
      <c r="GN15" s="9">
        <v>42.61</v>
      </c>
      <c r="GO15" s="9">
        <v>4.9560000000000004</v>
      </c>
      <c r="GP15" s="9">
        <v>4.7549999999999999</v>
      </c>
      <c r="GQ15" s="9">
        <v>9.77</v>
      </c>
      <c r="GR15" s="9">
        <v>23.128</v>
      </c>
      <c r="GS15" s="9">
        <v>52</v>
      </c>
      <c r="GT15" s="9">
        <v>64.241</v>
      </c>
      <c r="GU15" s="9">
        <v>5.5510000000000002</v>
      </c>
      <c r="GV15" s="9">
        <v>21.157</v>
      </c>
      <c r="GW15" s="9">
        <v>14.727</v>
      </c>
      <c r="GX15" s="9">
        <v>22.805</v>
      </c>
      <c r="GY15" s="9">
        <v>20.844999999999999</v>
      </c>
      <c r="GZ15" s="9">
        <v>34.225000000000001</v>
      </c>
      <c r="HA15" s="9">
        <v>4.7960000000000003</v>
      </c>
      <c r="HB15" s="9">
        <v>9.4860000000000007</v>
      </c>
      <c r="HC15" s="9">
        <v>8.0969999999999995</v>
      </c>
      <c r="HD15" s="9">
        <v>11.847</v>
      </c>
      <c r="HE15" s="9">
        <v>26</v>
      </c>
      <c r="HF15" s="9">
        <v>30.015999999999998</v>
      </c>
      <c r="HG15" s="9">
        <v>0.75600000000000001</v>
      </c>
      <c r="HH15" s="9">
        <v>11.670999999999999</v>
      </c>
      <c r="HI15" s="9">
        <v>6.63</v>
      </c>
      <c r="HJ15" s="9">
        <v>10.958</v>
      </c>
      <c r="HK15" s="9">
        <v>13.965</v>
      </c>
      <c r="HL15" s="9">
        <v>8.1</v>
      </c>
      <c r="HM15" s="9">
        <v>0.40300000000000002</v>
      </c>
      <c r="HN15" s="9">
        <v>2.8929999999999998</v>
      </c>
      <c r="HO15" s="9">
        <v>1.409</v>
      </c>
      <c r="HP15" s="9">
        <v>3.395</v>
      </c>
      <c r="HQ15" s="9">
        <v>21.445</v>
      </c>
      <c r="HR15" s="9">
        <v>2.7370000000000001</v>
      </c>
      <c r="HS15" s="9">
        <v>0.27700000000000002</v>
      </c>
      <c r="HT15" s="9">
        <v>1.0289999999999999</v>
      </c>
      <c r="HU15" s="9">
        <v>0.74099999999999999</v>
      </c>
      <c r="HV15" s="9">
        <v>0.69</v>
      </c>
      <c r="HW15" s="9">
        <v>11.247</v>
      </c>
      <c r="HX15" s="9">
        <v>5.3630000000000004</v>
      </c>
      <c r="HY15" s="9">
        <v>0.126</v>
      </c>
      <c r="HZ15" s="9">
        <v>1.8640000000000001</v>
      </c>
      <c r="IA15" s="9">
        <v>0.66800000000000004</v>
      </c>
      <c r="IB15" s="9">
        <v>2.706</v>
      </c>
      <c r="IC15" s="9">
        <v>42.133000000000003</v>
      </c>
      <c r="ID15" s="9">
        <v>831.88400000000001</v>
      </c>
      <c r="IE15" s="9">
        <v>94.069000000000003</v>
      </c>
      <c r="IF15" s="9">
        <v>145.46899999999999</v>
      </c>
      <c r="IG15" s="9">
        <v>214.78800000000001</v>
      </c>
      <c r="IH15" s="9">
        <v>377.55700000000002</v>
      </c>
      <c r="II15" s="9">
        <v>37.720999999999997</v>
      </c>
      <c r="IJ15" s="9">
        <v>295.06799999999998</v>
      </c>
      <c r="IK15" s="9">
        <v>32.845999999999997</v>
      </c>
      <c r="IL15" s="9">
        <v>53.226999999999997</v>
      </c>
      <c r="IM15" s="9">
        <v>75.528999999999996</v>
      </c>
      <c r="IN15" s="9">
        <v>133.46700000000001</v>
      </c>
      <c r="IO15" s="9">
        <v>39</v>
      </c>
      <c r="IP15" s="9">
        <v>536.81600000000003</v>
      </c>
      <c r="IQ15" s="9">
        <v>61.223999999999997</v>
      </c>
    </row>
    <row r="16" spans="1:251">
      <c r="A16" s="10">
        <v>43862</v>
      </c>
      <c r="B16" s="9">
        <v>49.637999999999998</v>
      </c>
      <c r="C16" s="9">
        <v>52</v>
      </c>
      <c r="D16" s="9">
        <v>22.097000000000001</v>
      </c>
      <c r="E16" s="9">
        <v>2.1379999999999999</v>
      </c>
      <c r="F16" s="9">
        <v>1.641</v>
      </c>
      <c r="G16" s="9">
        <v>3.7090000000000001</v>
      </c>
      <c r="H16" s="9">
        <v>14.609</v>
      </c>
      <c r="I16" s="9">
        <v>104</v>
      </c>
      <c r="J16" s="9">
        <v>13.856999999999999</v>
      </c>
      <c r="K16" s="9">
        <v>1.284</v>
      </c>
      <c r="L16" s="9">
        <v>0.94099999999999995</v>
      </c>
      <c r="M16" s="9">
        <v>2.851</v>
      </c>
      <c r="N16" s="9">
        <v>8.7810000000000006</v>
      </c>
      <c r="O16" s="9">
        <v>107.07299999999999</v>
      </c>
      <c r="P16" s="9">
        <v>8.24</v>
      </c>
      <c r="Q16" s="9">
        <v>0.85299999999999998</v>
      </c>
      <c r="R16" s="9">
        <v>0.7</v>
      </c>
      <c r="S16" s="9">
        <v>0.85899999999999999</v>
      </c>
      <c r="T16" s="9">
        <v>5.8280000000000003</v>
      </c>
      <c r="U16" s="9">
        <v>104</v>
      </c>
      <c r="V16" s="9">
        <v>915.72</v>
      </c>
      <c r="W16" s="9">
        <v>102.289</v>
      </c>
      <c r="X16" s="9">
        <v>149.369</v>
      </c>
      <c r="Y16" s="9">
        <v>252.77799999999999</v>
      </c>
      <c r="Z16" s="9">
        <v>411.28399999999999</v>
      </c>
      <c r="AA16" s="9">
        <v>39</v>
      </c>
      <c r="AB16" s="9">
        <v>334.423</v>
      </c>
      <c r="AC16" s="9">
        <v>40.186</v>
      </c>
      <c r="AD16" s="9">
        <v>53.311</v>
      </c>
      <c r="AE16" s="9">
        <v>102.464</v>
      </c>
      <c r="AF16" s="9">
        <v>138.46199999999999</v>
      </c>
      <c r="AG16" s="9">
        <v>30</v>
      </c>
      <c r="AH16" s="9">
        <v>581.298</v>
      </c>
      <c r="AI16" s="9">
        <v>62.103000000000002</v>
      </c>
      <c r="AJ16" s="9">
        <v>96.058999999999997</v>
      </c>
      <c r="AK16" s="9">
        <v>150.315</v>
      </c>
      <c r="AL16" s="9">
        <v>272.822</v>
      </c>
      <c r="AM16" s="9">
        <v>43</v>
      </c>
      <c r="AN16" s="9">
        <v>460.786</v>
      </c>
      <c r="AO16" s="9">
        <v>57.734000000000002</v>
      </c>
      <c r="AP16" s="9">
        <v>67.055000000000007</v>
      </c>
      <c r="AQ16" s="9">
        <v>121.077</v>
      </c>
      <c r="AR16" s="9">
        <v>214.92</v>
      </c>
      <c r="AS16" s="9">
        <v>39.664999999999999</v>
      </c>
      <c r="AT16" s="9">
        <v>148.28299999999999</v>
      </c>
      <c r="AU16" s="9">
        <v>19.376999999999999</v>
      </c>
      <c r="AV16" s="9">
        <v>19.841999999999999</v>
      </c>
      <c r="AW16" s="9">
        <v>49.290999999999997</v>
      </c>
      <c r="AX16" s="9">
        <v>59.771999999999998</v>
      </c>
      <c r="AY16" s="9">
        <v>30</v>
      </c>
      <c r="AZ16" s="9">
        <v>312.50299999999999</v>
      </c>
      <c r="BA16" s="9">
        <v>38.356000000000002</v>
      </c>
      <c r="BB16" s="9">
        <v>47.213000000000001</v>
      </c>
      <c r="BC16" s="9">
        <v>71.787000000000006</v>
      </c>
      <c r="BD16" s="9">
        <v>155.14699999999999</v>
      </c>
      <c r="BE16" s="9">
        <v>50</v>
      </c>
      <c r="BF16" s="9">
        <v>241.47300000000001</v>
      </c>
      <c r="BG16" s="9">
        <v>35.109000000000002</v>
      </c>
      <c r="BH16" s="9">
        <v>32.917999999999999</v>
      </c>
      <c r="BI16" s="9">
        <v>62.697000000000003</v>
      </c>
      <c r="BJ16" s="9">
        <v>110.749</v>
      </c>
      <c r="BK16" s="9">
        <v>35.591999999999999</v>
      </c>
      <c r="BL16" s="9">
        <v>66.134</v>
      </c>
      <c r="BM16" s="9">
        <v>10.484999999999999</v>
      </c>
      <c r="BN16" s="9">
        <v>9.6430000000000007</v>
      </c>
      <c r="BO16" s="9">
        <v>22.199000000000002</v>
      </c>
      <c r="BP16" s="9">
        <v>23.806999999999999</v>
      </c>
      <c r="BQ16" s="9">
        <v>26</v>
      </c>
      <c r="BR16" s="9">
        <v>175.33799999999999</v>
      </c>
      <c r="BS16" s="9">
        <v>24.623999999999999</v>
      </c>
      <c r="BT16" s="9">
        <v>23.274000000000001</v>
      </c>
      <c r="BU16" s="9">
        <v>40.497999999999998</v>
      </c>
      <c r="BV16" s="9">
        <v>86.941999999999993</v>
      </c>
      <c r="BW16" s="9">
        <v>47.582000000000001</v>
      </c>
      <c r="BX16" s="9">
        <v>219.31299999999999</v>
      </c>
      <c r="BY16" s="9">
        <v>22.625</v>
      </c>
      <c r="BZ16" s="9">
        <v>34.137</v>
      </c>
      <c r="CA16" s="9">
        <v>58.38</v>
      </c>
      <c r="CB16" s="9">
        <v>104.17100000000001</v>
      </c>
      <c r="CC16" s="9">
        <v>43</v>
      </c>
      <c r="CD16" s="9">
        <v>82.147999999999996</v>
      </c>
      <c r="CE16" s="9">
        <v>8.8930000000000007</v>
      </c>
      <c r="CF16" s="9">
        <v>10.199</v>
      </c>
      <c r="CG16" s="9">
        <v>27.091999999999999</v>
      </c>
      <c r="CH16" s="9">
        <v>35.965000000000003</v>
      </c>
      <c r="CI16" s="9">
        <v>35.728000000000002</v>
      </c>
      <c r="CJ16" s="9">
        <v>137.16399999999999</v>
      </c>
      <c r="CK16" s="9">
        <v>13.731999999999999</v>
      </c>
      <c r="CL16" s="9">
        <v>23.939</v>
      </c>
      <c r="CM16" s="9">
        <v>31.289000000000001</v>
      </c>
      <c r="CN16" s="9">
        <v>68.204999999999998</v>
      </c>
      <c r="CO16" s="9">
        <v>50</v>
      </c>
      <c r="CP16" s="9">
        <v>77.47</v>
      </c>
      <c r="CQ16" s="9">
        <v>8.9079999999999995</v>
      </c>
      <c r="CR16" s="9">
        <v>13.180999999999999</v>
      </c>
      <c r="CS16" s="9">
        <v>17.359000000000002</v>
      </c>
      <c r="CT16" s="9">
        <v>38.023000000000003</v>
      </c>
      <c r="CU16" s="9">
        <v>47</v>
      </c>
      <c r="CV16" s="9">
        <v>8.9390000000000001</v>
      </c>
      <c r="CW16" s="9">
        <v>1.34</v>
      </c>
      <c r="CX16" s="9">
        <v>1.647</v>
      </c>
      <c r="CY16" s="9">
        <v>1.909</v>
      </c>
      <c r="CZ16" s="9">
        <v>4.0430000000000001</v>
      </c>
      <c r="DA16" s="9">
        <v>25.093</v>
      </c>
      <c r="DB16" s="9">
        <v>68.531000000000006</v>
      </c>
      <c r="DC16" s="9">
        <v>7.5679999999999996</v>
      </c>
      <c r="DD16" s="9">
        <v>11.534000000000001</v>
      </c>
      <c r="DE16" s="9">
        <v>15.45</v>
      </c>
      <c r="DF16" s="9">
        <v>33.978999999999999</v>
      </c>
      <c r="DG16" s="9">
        <v>47</v>
      </c>
      <c r="DH16" s="9">
        <v>166.69200000000001</v>
      </c>
      <c r="DI16" s="9">
        <v>17.864000000000001</v>
      </c>
      <c r="DJ16" s="9">
        <v>29.538</v>
      </c>
      <c r="DK16" s="9">
        <v>52.261000000000003</v>
      </c>
      <c r="DL16" s="9">
        <v>67.03</v>
      </c>
      <c r="DM16" s="9">
        <v>26</v>
      </c>
      <c r="DN16" s="9">
        <v>71.346000000000004</v>
      </c>
      <c r="DO16" s="9">
        <v>7.6619999999999999</v>
      </c>
      <c r="DP16" s="9">
        <v>15.042999999999999</v>
      </c>
      <c r="DQ16" s="9">
        <v>22.241</v>
      </c>
      <c r="DR16" s="9">
        <v>26.401</v>
      </c>
      <c r="DS16" s="9">
        <v>26</v>
      </c>
      <c r="DT16" s="9">
        <v>95.344999999999999</v>
      </c>
      <c r="DU16" s="9">
        <v>10.202</v>
      </c>
      <c r="DV16" s="9">
        <v>14.494</v>
      </c>
      <c r="DW16" s="9">
        <v>30.02</v>
      </c>
      <c r="DX16" s="9">
        <v>40.628999999999998</v>
      </c>
      <c r="DY16" s="9">
        <v>34</v>
      </c>
      <c r="DZ16" s="9">
        <v>183.94900000000001</v>
      </c>
      <c r="EA16" s="9">
        <v>17.024000000000001</v>
      </c>
      <c r="EB16" s="9">
        <v>32.034999999999997</v>
      </c>
      <c r="EC16" s="9">
        <v>54.783999999999999</v>
      </c>
      <c r="ED16" s="9">
        <v>80.105999999999995</v>
      </c>
      <c r="EE16" s="9">
        <v>40</v>
      </c>
      <c r="EF16" s="9">
        <v>93.688999999999993</v>
      </c>
      <c r="EG16" s="9">
        <v>11.048</v>
      </c>
      <c r="EH16" s="9">
        <v>13.83</v>
      </c>
      <c r="EI16" s="9">
        <v>26.167999999999999</v>
      </c>
      <c r="EJ16" s="9">
        <v>42.643000000000001</v>
      </c>
      <c r="EK16" s="9">
        <v>43</v>
      </c>
      <c r="EL16" s="9">
        <v>90.26</v>
      </c>
      <c r="EM16" s="9">
        <v>5.976</v>
      </c>
      <c r="EN16" s="9">
        <v>18.204999999999998</v>
      </c>
      <c r="EO16" s="9">
        <v>28.616</v>
      </c>
      <c r="EP16" s="9">
        <v>37.463000000000001</v>
      </c>
      <c r="EQ16" s="9">
        <v>34</v>
      </c>
      <c r="ER16" s="9">
        <v>26.824000000000002</v>
      </c>
      <c r="ES16" s="9">
        <v>0.76</v>
      </c>
      <c r="ET16" s="9">
        <v>7.5609999999999999</v>
      </c>
      <c r="EU16" s="9">
        <v>7.298</v>
      </c>
      <c r="EV16" s="9">
        <v>11.205</v>
      </c>
      <c r="EW16" s="9">
        <v>26</v>
      </c>
      <c r="EX16" s="9">
        <v>12.166</v>
      </c>
      <c r="EY16" s="9">
        <v>0.76</v>
      </c>
      <c r="EZ16" s="9">
        <v>2.9489999999999998</v>
      </c>
      <c r="FA16" s="9">
        <v>2.855</v>
      </c>
      <c r="FB16" s="9">
        <v>5.6020000000000003</v>
      </c>
      <c r="FC16" s="9">
        <v>26.05</v>
      </c>
      <c r="FD16" s="9">
        <v>14.657999999999999</v>
      </c>
      <c r="FE16" s="9">
        <v>0</v>
      </c>
      <c r="FF16" s="9">
        <v>4.6120000000000001</v>
      </c>
      <c r="FG16" s="9">
        <v>4.4429999999999996</v>
      </c>
      <c r="FH16" s="9">
        <v>5.6040000000000001</v>
      </c>
      <c r="FI16" s="9">
        <v>26</v>
      </c>
      <c r="FJ16" s="9">
        <v>161.762</v>
      </c>
      <c r="FK16" s="9">
        <v>23.355</v>
      </c>
      <c r="FL16" s="9">
        <v>31.238</v>
      </c>
      <c r="FM16" s="9">
        <v>44.106000000000002</v>
      </c>
      <c r="FN16" s="9">
        <v>63.063000000000002</v>
      </c>
      <c r="FO16" s="9">
        <v>26</v>
      </c>
      <c r="FP16" s="9">
        <v>68.843000000000004</v>
      </c>
      <c r="FQ16" s="9">
        <v>7.7450000000000001</v>
      </c>
      <c r="FR16" s="9">
        <v>14.458</v>
      </c>
      <c r="FS16" s="9">
        <v>20.242000000000001</v>
      </c>
      <c r="FT16" s="9">
        <v>26.399000000000001</v>
      </c>
      <c r="FU16" s="9">
        <v>26</v>
      </c>
      <c r="FV16" s="9">
        <v>92.918999999999997</v>
      </c>
      <c r="FW16" s="9">
        <v>15.61</v>
      </c>
      <c r="FX16" s="9">
        <v>16.78</v>
      </c>
      <c r="FY16" s="9">
        <v>23.864000000000001</v>
      </c>
      <c r="FZ16" s="9">
        <v>36.664000000000001</v>
      </c>
      <c r="GA16" s="9">
        <v>26</v>
      </c>
      <c r="GB16" s="9">
        <v>89.701999999999998</v>
      </c>
      <c r="GC16" s="9">
        <v>10.013</v>
      </c>
      <c r="GD16" s="9">
        <v>15.394</v>
      </c>
      <c r="GE16" s="9">
        <v>24.824999999999999</v>
      </c>
      <c r="GF16" s="9">
        <v>39.470999999999997</v>
      </c>
      <c r="GG16" s="9">
        <v>34</v>
      </c>
      <c r="GH16" s="9">
        <v>40.811999999999998</v>
      </c>
      <c r="GI16" s="9">
        <v>3.4340000000000002</v>
      </c>
      <c r="GJ16" s="9">
        <v>9.1630000000000003</v>
      </c>
      <c r="GK16" s="9">
        <v>13.458</v>
      </c>
      <c r="GL16" s="9">
        <v>14.757</v>
      </c>
      <c r="GM16" s="9">
        <v>26</v>
      </c>
      <c r="GN16" s="9">
        <v>48.890999999999998</v>
      </c>
      <c r="GO16" s="9">
        <v>6.5789999999999997</v>
      </c>
      <c r="GP16" s="9">
        <v>6.2309999999999999</v>
      </c>
      <c r="GQ16" s="9">
        <v>11.367000000000001</v>
      </c>
      <c r="GR16" s="9">
        <v>24.713999999999999</v>
      </c>
      <c r="GS16" s="9">
        <v>52</v>
      </c>
      <c r="GT16" s="9">
        <v>72.06</v>
      </c>
      <c r="GU16" s="9">
        <v>13.343</v>
      </c>
      <c r="GV16" s="9">
        <v>15.843999999999999</v>
      </c>
      <c r="GW16" s="9">
        <v>19.280999999999999</v>
      </c>
      <c r="GX16" s="9">
        <v>23.591999999999999</v>
      </c>
      <c r="GY16" s="9">
        <v>17</v>
      </c>
      <c r="GZ16" s="9">
        <v>28.032</v>
      </c>
      <c r="HA16" s="9">
        <v>4.3109999999999999</v>
      </c>
      <c r="HB16" s="9">
        <v>5.2949999999999999</v>
      </c>
      <c r="HC16" s="9">
        <v>6.7830000000000004</v>
      </c>
      <c r="HD16" s="9">
        <v>11.641999999999999</v>
      </c>
      <c r="HE16" s="9">
        <v>24.350999999999999</v>
      </c>
      <c r="HF16" s="9">
        <v>44.027999999999999</v>
      </c>
      <c r="HG16" s="9">
        <v>9.0310000000000006</v>
      </c>
      <c r="HH16" s="9">
        <v>10.548999999999999</v>
      </c>
      <c r="HI16" s="9">
        <v>12.497</v>
      </c>
      <c r="HJ16" s="9">
        <v>11.95</v>
      </c>
      <c r="HK16" s="9">
        <v>16.28</v>
      </c>
      <c r="HL16" s="9">
        <v>8.83</v>
      </c>
      <c r="HM16" s="9">
        <v>2.8660000000000001</v>
      </c>
      <c r="HN16" s="9">
        <v>2.5209999999999999</v>
      </c>
      <c r="HO16" s="9">
        <v>0.88600000000000001</v>
      </c>
      <c r="HP16" s="9">
        <v>2.5579999999999998</v>
      </c>
      <c r="HQ16" s="9">
        <v>10.225</v>
      </c>
      <c r="HR16" s="9">
        <v>4.2069999999999999</v>
      </c>
      <c r="HS16" s="9">
        <v>0.53100000000000003</v>
      </c>
      <c r="HT16" s="9">
        <v>1.8069999999999999</v>
      </c>
      <c r="HU16" s="9">
        <v>0</v>
      </c>
      <c r="HV16" s="9">
        <v>1.869</v>
      </c>
      <c r="HW16" s="9">
        <v>18.893999999999998</v>
      </c>
      <c r="HX16" s="9">
        <v>4.6230000000000002</v>
      </c>
      <c r="HY16" s="9">
        <v>2.335</v>
      </c>
      <c r="HZ16" s="9">
        <v>0.71399999999999997</v>
      </c>
      <c r="IA16" s="9">
        <v>0.88600000000000001</v>
      </c>
      <c r="IB16" s="9">
        <v>0.69</v>
      </c>
      <c r="IC16" s="9">
        <v>5.1050000000000004</v>
      </c>
      <c r="ID16" s="9">
        <v>943.04700000000003</v>
      </c>
      <c r="IE16" s="9">
        <v>107.989</v>
      </c>
      <c r="IF16" s="9">
        <v>164.751</v>
      </c>
      <c r="IG16" s="9">
        <v>260.82</v>
      </c>
      <c r="IH16" s="9">
        <v>409.48700000000002</v>
      </c>
      <c r="II16" s="9">
        <v>34</v>
      </c>
      <c r="IJ16" s="9">
        <v>333.33</v>
      </c>
      <c r="IK16" s="9">
        <v>38.307000000000002</v>
      </c>
      <c r="IL16" s="9">
        <v>59.997999999999998</v>
      </c>
      <c r="IM16" s="9">
        <v>97.76</v>
      </c>
      <c r="IN16" s="9">
        <v>137.26499999999999</v>
      </c>
      <c r="IO16" s="9">
        <v>26</v>
      </c>
      <c r="IP16" s="9">
        <v>609.71699999999998</v>
      </c>
      <c r="IQ16" s="9">
        <v>69.682000000000002</v>
      </c>
    </row>
    <row r="17" spans="1:251">
      <c r="A17" s="10">
        <v>44228</v>
      </c>
      <c r="B17" s="9">
        <v>37.351999999999997</v>
      </c>
      <c r="C17" s="9">
        <v>52</v>
      </c>
      <c r="D17" s="9">
        <v>36.155999999999999</v>
      </c>
      <c r="E17" s="9">
        <v>2.5230000000000001</v>
      </c>
      <c r="F17" s="9">
        <v>3.2930000000000001</v>
      </c>
      <c r="G17" s="9">
        <v>9.3219999999999992</v>
      </c>
      <c r="H17" s="9">
        <v>21.016999999999999</v>
      </c>
      <c r="I17" s="9">
        <v>52</v>
      </c>
      <c r="J17" s="9">
        <v>18.372</v>
      </c>
      <c r="K17" s="9">
        <v>1.534</v>
      </c>
      <c r="L17" s="9">
        <v>1.153</v>
      </c>
      <c r="M17" s="9">
        <v>4.9059999999999997</v>
      </c>
      <c r="N17" s="9">
        <v>10.78</v>
      </c>
      <c r="O17" s="9">
        <v>52</v>
      </c>
      <c r="P17" s="9">
        <v>17.783999999999999</v>
      </c>
      <c r="Q17" s="9">
        <v>0.98899999999999999</v>
      </c>
      <c r="R17" s="9">
        <v>2.141</v>
      </c>
      <c r="S17" s="9">
        <v>4.4160000000000004</v>
      </c>
      <c r="T17" s="9">
        <v>10.238</v>
      </c>
      <c r="U17" s="9">
        <v>52</v>
      </c>
      <c r="V17" s="9">
        <v>867.64599999999996</v>
      </c>
      <c r="W17" s="9">
        <v>88.570999999999998</v>
      </c>
      <c r="X17" s="9">
        <v>123.95699999999999</v>
      </c>
      <c r="Y17" s="9">
        <v>256.09199999999998</v>
      </c>
      <c r="Z17" s="9">
        <v>399.02600000000001</v>
      </c>
      <c r="AA17" s="9">
        <v>47</v>
      </c>
      <c r="AB17" s="9">
        <v>355.185</v>
      </c>
      <c r="AC17" s="9">
        <v>30.297999999999998</v>
      </c>
      <c r="AD17" s="9">
        <v>45.235999999999997</v>
      </c>
      <c r="AE17" s="9">
        <v>109.511</v>
      </c>
      <c r="AF17" s="9">
        <v>170.14</v>
      </c>
      <c r="AG17" s="9">
        <v>47</v>
      </c>
      <c r="AH17" s="9">
        <v>512.46100000000001</v>
      </c>
      <c r="AI17" s="9">
        <v>58.273000000000003</v>
      </c>
      <c r="AJ17" s="9">
        <v>78.721000000000004</v>
      </c>
      <c r="AK17" s="9">
        <v>146.58099999999999</v>
      </c>
      <c r="AL17" s="9">
        <v>228.886</v>
      </c>
      <c r="AM17" s="9">
        <v>43</v>
      </c>
      <c r="AN17" s="9">
        <v>434.34</v>
      </c>
      <c r="AO17" s="9">
        <v>43.390999999999998</v>
      </c>
      <c r="AP17" s="9">
        <v>55.241</v>
      </c>
      <c r="AQ17" s="9">
        <v>133.03399999999999</v>
      </c>
      <c r="AR17" s="9">
        <v>202.673</v>
      </c>
      <c r="AS17" s="9">
        <v>47</v>
      </c>
      <c r="AT17" s="9">
        <v>167.989</v>
      </c>
      <c r="AU17" s="9">
        <v>11.813000000000001</v>
      </c>
      <c r="AV17" s="9">
        <v>21.094000000000001</v>
      </c>
      <c r="AW17" s="9">
        <v>60.356000000000002</v>
      </c>
      <c r="AX17" s="9">
        <v>74.724999999999994</v>
      </c>
      <c r="AY17" s="9">
        <v>47</v>
      </c>
      <c r="AZ17" s="9">
        <v>266.351</v>
      </c>
      <c r="BA17" s="9">
        <v>31.579000000000001</v>
      </c>
      <c r="BB17" s="9">
        <v>34.146999999999998</v>
      </c>
      <c r="BC17" s="9">
        <v>72.677000000000007</v>
      </c>
      <c r="BD17" s="9">
        <v>127.947</v>
      </c>
      <c r="BE17" s="9">
        <v>47</v>
      </c>
      <c r="BF17" s="9">
        <v>234.477</v>
      </c>
      <c r="BG17" s="9">
        <v>27.093</v>
      </c>
      <c r="BH17" s="9">
        <v>32.51</v>
      </c>
      <c r="BI17" s="9">
        <v>67.72</v>
      </c>
      <c r="BJ17" s="9">
        <v>107.15300000000001</v>
      </c>
      <c r="BK17" s="9">
        <v>47</v>
      </c>
      <c r="BL17" s="9">
        <v>89.465000000000003</v>
      </c>
      <c r="BM17" s="9">
        <v>6.5439999999999996</v>
      </c>
      <c r="BN17" s="9">
        <v>10.461</v>
      </c>
      <c r="BO17" s="9">
        <v>34.796999999999997</v>
      </c>
      <c r="BP17" s="9">
        <v>37.662999999999997</v>
      </c>
      <c r="BQ17" s="9">
        <v>47</v>
      </c>
      <c r="BR17" s="9">
        <v>145.012</v>
      </c>
      <c r="BS17" s="9">
        <v>20.548999999999999</v>
      </c>
      <c r="BT17" s="9">
        <v>22.048999999999999</v>
      </c>
      <c r="BU17" s="9">
        <v>32.923000000000002</v>
      </c>
      <c r="BV17" s="9">
        <v>69.489999999999995</v>
      </c>
      <c r="BW17" s="9">
        <v>47</v>
      </c>
      <c r="BX17" s="9">
        <v>199.863</v>
      </c>
      <c r="BY17" s="9">
        <v>16.297999999999998</v>
      </c>
      <c r="BZ17" s="9">
        <v>22.731000000000002</v>
      </c>
      <c r="CA17" s="9">
        <v>65.313000000000002</v>
      </c>
      <c r="CB17" s="9">
        <v>95.52</v>
      </c>
      <c r="CC17" s="9">
        <v>48</v>
      </c>
      <c r="CD17" s="9">
        <v>78.524000000000001</v>
      </c>
      <c r="CE17" s="9">
        <v>5.2690000000000001</v>
      </c>
      <c r="CF17" s="9">
        <v>10.632999999999999</v>
      </c>
      <c r="CG17" s="9">
        <v>25.559000000000001</v>
      </c>
      <c r="CH17" s="9">
        <v>37.063000000000002</v>
      </c>
      <c r="CI17" s="9">
        <v>48</v>
      </c>
      <c r="CJ17" s="9">
        <v>121.339</v>
      </c>
      <c r="CK17" s="9">
        <v>11.029</v>
      </c>
      <c r="CL17" s="9">
        <v>12.098000000000001</v>
      </c>
      <c r="CM17" s="9">
        <v>39.753999999999998</v>
      </c>
      <c r="CN17" s="9">
        <v>58.457000000000001</v>
      </c>
      <c r="CO17" s="9">
        <v>47.573999999999998</v>
      </c>
      <c r="CP17" s="9">
        <v>67.876999999999995</v>
      </c>
      <c r="CQ17" s="9">
        <v>7.5990000000000002</v>
      </c>
      <c r="CR17" s="9">
        <v>6.8940000000000001</v>
      </c>
      <c r="CS17" s="9">
        <v>15.365</v>
      </c>
      <c r="CT17" s="9">
        <v>38.020000000000003</v>
      </c>
      <c r="CU17" s="9">
        <v>52</v>
      </c>
      <c r="CV17" s="9">
        <v>8.2449999999999992</v>
      </c>
      <c r="CW17" s="9">
        <v>1.2649999999999999</v>
      </c>
      <c r="CX17" s="9">
        <v>0.51600000000000001</v>
      </c>
      <c r="CY17" s="9">
        <v>1.6639999999999999</v>
      </c>
      <c r="CZ17" s="9">
        <v>4.8</v>
      </c>
      <c r="DA17" s="9">
        <v>52</v>
      </c>
      <c r="DB17" s="9">
        <v>59.631999999999998</v>
      </c>
      <c r="DC17" s="9">
        <v>6.3339999999999996</v>
      </c>
      <c r="DD17" s="9">
        <v>6.3780000000000001</v>
      </c>
      <c r="DE17" s="9">
        <v>13.701000000000001</v>
      </c>
      <c r="DF17" s="9">
        <v>33.22</v>
      </c>
      <c r="DG17" s="9">
        <v>52</v>
      </c>
      <c r="DH17" s="9">
        <v>142.58600000000001</v>
      </c>
      <c r="DI17" s="9">
        <v>18.603999999999999</v>
      </c>
      <c r="DJ17" s="9">
        <v>30.949000000000002</v>
      </c>
      <c r="DK17" s="9">
        <v>44.527000000000001</v>
      </c>
      <c r="DL17" s="9">
        <v>48.506999999999998</v>
      </c>
      <c r="DM17" s="9">
        <v>26</v>
      </c>
      <c r="DN17" s="9">
        <v>58.915999999999997</v>
      </c>
      <c r="DO17" s="9">
        <v>7.4969999999999999</v>
      </c>
      <c r="DP17" s="9">
        <v>9.19</v>
      </c>
      <c r="DQ17" s="9">
        <v>15.286</v>
      </c>
      <c r="DR17" s="9">
        <v>26.943000000000001</v>
      </c>
      <c r="DS17" s="9">
        <v>32.844999999999999</v>
      </c>
      <c r="DT17" s="9">
        <v>83.67</v>
      </c>
      <c r="DU17" s="9">
        <v>11.106999999999999</v>
      </c>
      <c r="DV17" s="9">
        <v>21.757999999999999</v>
      </c>
      <c r="DW17" s="9">
        <v>29.242000000000001</v>
      </c>
      <c r="DX17" s="9">
        <v>21.564</v>
      </c>
      <c r="DY17" s="9">
        <v>24.129000000000001</v>
      </c>
      <c r="DZ17" s="9">
        <v>189.762</v>
      </c>
      <c r="EA17" s="9">
        <v>13.472</v>
      </c>
      <c r="EB17" s="9">
        <v>26.989000000000001</v>
      </c>
      <c r="EC17" s="9">
        <v>54.537999999999997</v>
      </c>
      <c r="ED17" s="9">
        <v>94.763000000000005</v>
      </c>
      <c r="EE17" s="9">
        <v>50.616</v>
      </c>
      <c r="EF17" s="9">
        <v>103.345</v>
      </c>
      <c r="EG17" s="9">
        <v>7.0650000000000004</v>
      </c>
      <c r="EH17" s="9">
        <v>12.534000000000001</v>
      </c>
      <c r="EI17" s="9">
        <v>27.946000000000002</v>
      </c>
      <c r="EJ17" s="9">
        <v>55.798999999999999</v>
      </c>
      <c r="EK17" s="9">
        <v>52</v>
      </c>
      <c r="EL17" s="9">
        <v>86.418000000000006</v>
      </c>
      <c r="EM17" s="9">
        <v>6.407</v>
      </c>
      <c r="EN17" s="9">
        <v>14.455</v>
      </c>
      <c r="EO17" s="9">
        <v>26.591999999999999</v>
      </c>
      <c r="EP17" s="9">
        <v>38.963999999999999</v>
      </c>
      <c r="EQ17" s="9">
        <v>43</v>
      </c>
      <c r="ER17" s="9">
        <v>33.081000000000003</v>
      </c>
      <c r="ES17" s="9">
        <v>5.5049999999999999</v>
      </c>
      <c r="ET17" s="9">
        <v>3.8839999999999999</v>
      </c>
      <c r="EU17" s="9">
        <v>8.6280000000000001</v>
      </c>
      <c r="EV17" s="9">
        <v>15.063000000000001</v>
      </c>
      <c r="EW17" s="9">
        <v>43</v>
      </c>
      <c r="EX17" s="9">
        <v>16.690999999999999</v>
      </c>
      <c r="EY17" s="9">
        <v>2.6579999999999999</v>
      </c>
      <c r="EZ17" s="9">
        <v>1.901</v>
      </c>
      <c r="FA17" s="9">
        <v>4.26</v>
      </c>
      <c r="FB17" s="9">
        <v>7.8719999999999999</v>
      </c>
      <c r="FC17" s="9">
        <v>43</v>
      </c>
      <c r="FD17" s="9">
        <v>16.39</v>
      </c>
      <c r="FE17" s="9">
        <v>2.847</v>
      </c>
      <c r="FF17" s="9">
        <v>1.9830000000000001</v>
      </c>
      <c r="FG17" s="9">
        <v>4.3689999999999998</v>
      </c>
      <c r="FH17" s="9">
        <v>7.1909999999999998</v>
      </c>
      <c r="FI17" s="9">
        <v>43</v>
      </c>
      <c r="FJ17" s="9">
        <v>136.75200000000001</v>
      </c>
      <c r="FK17" s="9">
        <v>12.06</v>
      </c>
      <c r="FL17" s="9">
        <v>27.841000000000001</v>
      </c>
      <c r="FM17" s="9">
        <v>36.683999999999997</v>
      </c>
      <c r="FN17" s="9">
        <v>60.167000000000002</v>
      </c>
      <c r="FO17" s="9">
        <v>46.905000000000001</v>
      </c>
      <c r="FP17" s="9">
        <v>65.248000000000005</v>
      </c>
      <c r="FQ17" s="9">
        <v>5.9870000000000001</v>
      </c>
      <c r="FR17" s="9">
        <v>10.356999999999999</v>
      </c>
      <c r="FS17" s="9">
        <v>18.876999999999999</v>
      </c>
      <c r="FT17" s="9">
        <v>30.027000000000001</v>
      </c>
      <c r="FU17" s="9">
        <v>48.811999999999998</v>
      </c>
      <c r="FV17" s="9">
        <v>71.504999999999995</v>
      </c>
      <c r="FW17" s="9">
        <v>6.0730000000000004</v>
      </c>
      <c r="FX17" s="9">
        <v>17.484000000000002</v>
      </c>
      <c r="FY17" s="9">
        <v>17.806999999999999</v>
      </c>
      <c r="FZ17" s="9">
        <v>30.140999999999998</v>
      </c>
      <c r="GA17" s="9">
        <v>43</v>
      </c>
      <c r="GB17" s="9">
        <v>84.864000000000004</v>
      </c>
      <c r="GC17" s="9">
        <v>6.0259999999999998</v>
      </c>
      <c r="GD17" s="9">
        <v>19.428000000000001</v>
      </c>
      <c r="GE17" s="9">
        <v>21.341999999999999</v>
      </c>
      <c r="GF17" s="9">
        <v>38.067999999999998</v>
      </c>
      <c r="GG17" s="9">
        <v>45.808</v>
      </c>
      <c r="GH17" s="9">
        <v>39.122999999999998</v>
      </c>
      <c r="GI17" s="9">
        <v>2.694</v>
      </c>
      <c r="GJ17" s="9">
        <v>8.3290000000000006</v>
      </c>
      <c r="GK17" s="9">
        <v>10.01</v>
      </c>
      <c r="GL17" s="9">
        <v>18.088999999999999</v>
      </c>
      <c r="GM17" s="9">
        <v>43</v>
      </c>
      <c r="GN17" s="9">
        <v>45.741</v>
      </c>
      <c r="GO17" s="9">
        <v>3.3319999999999999</v>
      </c>
      <c r="GP17" s="9">
        <v>11.099</v>
      </c>
      <c r="GQ17" s="9">
        <v>11.331</v>
      </c>
      <c r="GR17" s="9">
        <v>19.978999999999999</v>
      </c>
      <c r="GS17" s="9">
        <v>46.615000000000002</v>
      </c>
      <c r="GT17" s="9">
        <v>51.887999999999998</v>
      </c>
      <c r="GU17" s="9">
        <v>6.0339999999999998</v>
      </c>
      <c r="GV17" s="9">
        <v>8.4120000000000008</v>
      </c>
      <c r="GW17" s="9">
        <v>15.342000000000001</v>
      </c>
      <c r="GX17" s="9">
        <v>22.099</v>
      </c>
      <c r="GY17" s="9">
        <v>47</v>
      </c>
      <c r="GZ17" s="9">
        <v>26.123999999999999</v>
      </c>
      <c r="HA17" s="9">
        <v>3.2930000000000001</v>
      </c>
      <c r="HB17" s="9">
        <v>2.0270000000000001</v>
      </c>
      <c r="HC17" s="9">
        <v>8.8659999999999997</v>
      </c>
      <c r="HD17" s="9">
        <v>11.936999999999999</v>
      </c>
      <c r="HE17" s="9">
        <v>49.88</v>
      </c>
      <c r="HF17" s="9">
        <v>25.763999999999999</v>
      </c>
      <c r="HG17" s="9">
        <v>2.7410000000000001</v>
      </c>
      <c r="HH17" s="9">
        <v>6.3849999999999998</v>
      </c>
      <c r="HI17" s="9">
        <v>6.476</v>
      </c>
      <c r="HJ17" s="9">
        <v>10.162000000000001</v>
      </c>
      <c r="HK17" s="9">
        <v>29.181999999999999</v>
      </c>
      <c r="HL17" s="9">
        <v>7.8520000000000003</v>
      </c>
      <c r="HM17" s="9">
        <v>0.86</v>
      </c>
      <c r="HN17" s="9">
        <v>1.323</v>
      </c>
      <c r="HO17" s="9">
        <v>2.6549999999999998</v>
      </c>
      <c r="HP17" s="9">
        <v>3.0129999999999999</v>
      </c>
      <c r="HQ17" s="9">
        <v>26</v>
      </c>
      <c r="HR17" s="9">
        <v>1.738</v>
      </c>
      <c r="HS17" s="9">
        <v>0.20499999999999999</v>
      </c>
      <c r="HT17" s="9">
        <v>0.67500000000000004</v>
      </c>
      <c r="HU17" s="9">
        <v>0.73399999999999999</v>
      </c>
      <c r="HV17" s="9">
        <v>0.124</v>
      </c>
      <c r="HW17" s="9">
        <v>8.7850000000000001</v>
      </c>
      <c r="HX17" s="9">
        <v>6.1139999999999999</v>
      </c>
      <c r="HY17" s="9">
        <v>0.65500000000000003</v>
      </c>
      <c r="HZ17" s="9">
        <v>0.64800000000000002</v>
      </c>
      <c r="IA17" s="9">
        <v>1.921</v>
      </c>
      <c r="IB17" s="9">
        <v>2.8889999999999998</v>
      </c>
      <c r="IC17" s="9">
        <v>35.33</v>
      </c>
      <c r="ID17" s="9">
        <v>827.83900000000006</v>
      </c>
      <c r="IE17" s="9">
        <v>85.662000000000006</v>
      </c>
      <c r="IF17" s="9">
        <v>136.303</v>
      </c>
      <c r="IG17" s="9">
        <v>227.642</v>
      </c>
      <c r="IH17" s="9">
        <v>378.23200000000003</v>
      </c>
      <c r="II17" s="9">
        <v>45</v>
      </c>
      <c r="IJ17" s="9">
        <v>321.13400000000001</v>
      </c>
      <c r="IK17" s="9">
        <v>29.798999999999999</v>
      </c>
      <c r="IL17" s="9">
        <v>47.286000000000001</v>
      </c>
      <c r="IM17" s="9">
        <v>90.394000000000005</v>
      </c>
      <c r="IN17" s="9">
        <v>153.655</v>
      </c>
      <c r="IO17" s="9">
        <v>47</v>
      </c>
      <c r="IP17" s="9">
        <v>506.70499999999998</v>
      </c>
      <c r="IQ17" s="9">
        <v>55.863999999999997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C29" sqref="C29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1013</v>
      </c>
      <c r="C1" s="3" t="s">
        <v>1014</v>
      </c>
      <c r="D1" s="3" t="s">
        <v>1015</v>
      </c>
      <c r="E1" s="3" t="s">
        <v>1016</v>
      </c>
      <c r="F1" s="3" t="s">
        <v>1017</v>
      </c>
      <c r="G1" s="3" t="s">
        <v>1018</v>
      </c>
      <c r="H1" s="3" t="s">
        <v>1019</v>
      </c>
      <c r="I1" s="3" t="s">
        <v>1020</v>
      </c>
      <c r="J1" s="3" t="s">
        <v>1021</v>
      </c>
      <c r="K1" s="3" t="s">
        <v>1022</v>
      </c>
      <c r="L1" s="3" t="s">
        <v>1023</v>
      </c>
      <c r="M1" s="3" t="s">
        <v>1024</v>
      </c>
      <c r="N1" s="3" t="s">
        <v>1025</v>
      </c>
      <c r="O1" s="3" t="s">
        <v>1026</v>
      </c>
      <c r="P1" s="3" t="s">
        <v>1027</v>
      </c>
      <c r="Q1" s="3" t="s">
        <v>1028</v>
      </c>
      <c r="R1" s="3" t="s">
        <v>1029</v>
      </c>
      <c r="S1" s="3" t="s">
        <v>1030</v>
      </c>
      <c r="T1" s="3" t="s">
        <v>1031</v>
      </c>
      <c r="U1" s="3" t="s">
        <v>1032</v>
      </c>
      <c r="V1" s="3" t="s">
        <v>1033</v>
      </c>
      <c r="W1" s="3" t="s">
        <v>1034</v>
      </c>
      <c r="X1" s="3" t="s">
        <v>1035</v>
      </c>
      <c r="Y1" s="3" t="s">
        <v>1036</v>
      </c>
      <c r="Z1" s="3" t="s">
        <v>1037</v>
      </c>
      <c r="AA1" s="3" t="s">
        <v>1038</v>
      </c>
      <c r="AB1" s="3" t="s">
        <v>1039</v>
      </c>
      <c r="AC1" s="3" t="s">
        <v>1040</v>
      </c>
      <c r="AD1" s="3" t="s">
        <v>1041</v>
      </c>
      <c r="AE1" s="3" t="s">
        <v>1042</v>
      </c>
      <c r="AF1" s="3" t="s">
        <v>1043</v>
      </c>
      <c r="AG1" s="3" t="s">
        <v>1044</v>
      </c>
      <c r="AH1" s="3" t="s">
        <v>1045</v>
      </c>
      <c r="AI1" s="3" t="s">
        <v>1046</v>
      </c>
      <c r="AJ1" s="3" t="s">
        <v>1047</v>
      </c>
      <c r="AK1" s="3" t="s">
        <v>1048</v>
      </c>
      <c r="AL1" s="3" t="s">
        <v>1049</v>
      </c>
      <c r="AM1" s="3" t="s">
        <v>1050</v>
      </c>
      <c r="AN1" s="3" t="s">
        <v>1051</v>
      </c>
      <c r="AO1" s="3" t="s">
        <v>1052</v>
      </c>
      <c r="AP1" s="3" t="s">
        <v>1053</v>
      </c>
      <c r="AQ1" s="3" t="s">
        <v>1054</v>
      </c>
      <c r="AR1" s="3" t="s">
        <v>1055</v>
      </c>
      <c r="AS1" s="3" t="s">
        <v>1056</v>
      </c>
      <c r="AT1" s="3" t="s">
        <v>1057</v>
      </c>
      <c r="AU1" s="3" t="s">
        <v>1058</v>
      </c>
      <c r="AV1" s="3" t="s">
        <v>1059</v>
      </c>
      <c r="AW1" s="3" t="s">
        <v>1060</v>
      </c>
      <c r="AX1" s="3" t="s">
        <v>1061</v>
      </c>
      <c r="AY1" s="3" t="s">
        <v>1062</v>
      </c>
      <c r="AZ1" s="3" t="s">
        <v>1063</v>
      </c>
      <c r="BA1" s="3" t="s">
        <v>1064</v>
      </c>
      <c r="BB1" s="3" t="s">
        <v>1065</v>
      </c>
      <c r="BC1" s="3" t="s">
        <v>1066</v>
      </c>
      <c r="BD1" s="3" t="s">
        <v>1067</v>
      </c>
      <c r="BE1" s="3" t="s">
        <v>1068</v>
      </c>
      <c r="BF1" s="3" t="s">
        <v>1069</v>
      </c>
      <c r="BG1" s="3" t="s">
        <v>1070</v>
      </c>
      <c r="BH1" s="3" t="s">
        <v>1071</v>
      </c>
      <c r="BI1" s="3" t="s">
        <v>1072</v>
      </c>
      <c r="BJ1" s="3" t="s">
        <v>1073</v>
      </c>
      <c r="BK1" s="3" t="s">
        <v>1074</v>
      </c>
      <c r="BL1" s="3" t="s">
        <v>1075</v>
      </c>
      <c r="BM1" s="3" t="s">
        <v>1076</v>
      </c>
      <c r="BN1" s="3" t="s">
        <v>1077</v>
      </c>
      <c r="BO1" s="3" t="s">
        <v>1078</v>
      </c>
      <c r="BP1" s="3" t="s">
        <v>1079</v>
      </c>
      <c r="BQ1" s="3" t="s">
        <v>1080</v>
      </c>
      <c r="BR1" s="3" t="s">
        <v>1081</v>
      </c>
      <c r="BS1" s="3" t="s">
        <v>1082</v>
      </c>
      <c r="BT1" s="3" t="s">
        <v>1083</v>
      </c>
      <c r="BU1" s="3" t="s">
        <v>1084</v>
      </c>
      <c r="BV1" s="3" t="s">
        <v>1085</v>
      </c>
      <c r="BW1" s="3" t="s">
        <v>1086</v>
      </c>
      <c r="BX1" s="3" t="s">
        <v>1087</v>
      </c>
      <c r="BY1" s="3" t="s">
        <v>1088</v>
      </c>
      <c r="BZ1" s="3" t="s">
        <v>1089</v>
      </c>
      <c r="CA1" s="3" t="s">
        <v>1090</v>
      </c>
      <c r="CB1" s="3" t="s">
        <v>1091</v>
      </c>
      <c r="CC1" s="3" t="s">
        <v>1092</v>
      </c>
      <c r="CD1" s="3" t="s">
        <v>1093</v>
      </c>
      <c r="CE1" s="3" t="s">
        <v>1094</v>
      </c>
      <c r="CF1" s="3" t="s">
        <v>1095</v>
      </c>
      <c r="CG1" s="3" t="s">
        <v>1096</v>
      </c>
      <c r="CH1" s="3" t="s">
        <v>1097</v>
      </c>
      <c r="CI1" s="3" t="s">
        <v>1098</v>
      </c>
      <c r="CJ1" s="3" t="s">
        <v>1099</v>
      </c>
      <c r="CK1" s="3" t="s">
        <v>1100</v>
      </c>
      <c r="CL1" s="3" t="s">
        <v>1101</v>
      </c>
      <c r="CM1" s="3" t="s">
        <v>1102</v>
      </c>
      <c r="CN1" s="3" t="s">
        <v>1103</v>
      </c>
      <c r="CO1" s="3" t="s">
        <v>1104</v>
      </c>
      <c r="CP1" s="3" t="s">
        <v>1105</v>
      </c>
      <c r="CQ1" s="3" t="s">
        <v>1106</v>
      </c>
      <c r="CR1" s="3" t="s">
        <v>1107</v>
      </c>
      <c r="CS1" s="3" t="s">
        <v>1108</v>
      </c>
      <c r="CT1" s="3" t="s">
        <v>1109</v>
      </c>
      <c r="CU1" s="3" t="s">
        <v>1110</v>
      </c>
      <c r="CV1" s="3" t="s">
        <v>1111</v>
      </c>
      <c r="CW1" s="3" t="s">
        <v>1112</v>
      </c>
      <c r="CX1" s="3" t="s">
        <v>1113</v>
      </c>
      <c r="CY1" s="3" t="s">
        <v>1114</v>
      </c>
      <c r="CZ1" s="3" t="s">
        <v>1115</v>
      </c>
      <c r="DA1" s="3" t="s">
        <v>1116</v>
      </c>
      <c r="DB1" s="3" t="s">
        <v>1117</v>
      </c>
      <c r="DC1" s="3" t="s">
        <v>1118</v>
      </c>
      <c r="DD1" s="3" t="s">
        <v>1119</v>
      </c>
      <c r="DE1" s="3" t="s">
        <v>1120</v>
      </c>
      <c r="DF1" s="3" t="s">
        <v>1121</v>
      </c>
      <c r="DG1" s="3" t="s">
        <v>1122</v>
      </c>
      <c r="DH1" s="3" t="s">
        <v>1123</v>
      </c>
      <c r="DI1" s="3" t="s">
        <v>1124</v>
      </c>
      <c r="DJ1" s="3" t="s">
        <v>1125</v>
      </c>
      <c r="DK1" s="3" t="s">
        <v>1126</v>
      </c>
      <c r="DL1" s="3" t="s">
        <v>1127</v>
      </c>
      <c r="DM1" s="3" t="s">
        <v>1128</v>
      </c>
      <c r="DN1" s="3" t="s">
        <v>1129</v>
      </c>
      <c r="DO1" s="3" t="s">
        <v>1130</v>
      </c>
      <c r="DP1" s="3" t="s">
        <v>1131</v>
      </c>
      <c r="DQ1" s="3" t="s">
        <v>1132</v>
      </c>
      <c r="DR1" s="3" t="s">
        <v>1133</v>
      </c>
      <c r="DS1" s="3" t="s">
        <v>1134</v>
      </c>
      <c r="DT1" s="3" t="s">
        <v>1135</v>
      </c>
      <c r="DU1" s="3" t="s">
        <v>1136</v>
      </c>
      <c r="DV1" s="3" t="s">
        <v>1137</v>
      </c>
      <c r="DW1" s="3" t="s">
        <v>1138</v>
      </c>
      <c r="DX1" s="3" t="s">
        <v>1139</v>
      </c>
      <c r="DY1" s="3" t="s">
        <v>1140</v>
      </c>
      <c r="DZ1" s="3" t="s">
        <v>1141</v>
      </c>
      <c r="EA1" s="3" t="s">
        <v>1142</v>
      </c>
      <c r="EB1" s="3" t="s">
        <v>1143</v>
      </c>
      <c r="EC1" s="3" t="s">
        <v>1144</v>
      </c>
      <c r="ED1" s="3" t="s">
        <v>1145</v>
      </c>
      <c r="EE1" s="3" t="s">
        <v>1146</v>
      </c>
      <c r="EF1" s="3" t="s">
        <v>1147</v>
      </c>
      <c r="EG1" s="3" t="s">
        <v>1148</v>
      </c>
      <c r="EH1" s="3" t="s">
        <v>1149</v>
      </c>
      <c r="EI1" s="3" t="s">
        <v>1150</v>
      </c>
      <c r="EJ1" s="3" t="s">
        <v>1151</v>
      </c>
      <c r="EK1" s="3" t="s">
        <v>1152</v>
      </c>
      <c r="EL1" s="3" t="s">
        <v>1153</v>
      </c>
      <c r="EM1" s="3" t="s">
        <v>1154</v>
      </c>
      <c r="EN1" s="3" t="s">
        <v>1155</v>
      </c>
      <c r="EO1" s="3" t="s">
        <v>1156</v>
      </c>
      <c r="EP1" s="3" t="s">
        <v>1157</v>
      </c>
      <c r="EQ1" s="3" t="s">
        <v>1158</v>
      </c>
      <c r="ER1" s="3" t="s">
        <v>1159</v>
      </c>
      <c r="ES1" s="3" t="s">
        <v>1160</v>
      </c>
      <c r="ET1" s="3" t="s">
        <v>1161</v>
      </c>
      <c r="EU1" s="3" t="s">
        <v>1162</v>
      </c>
      <c r="EV1" s="3" t="s">
        <v>1163</v>
      </c>
      <c r="EW1" s="3" t="s">
        <v>1164</v>
      </c>
      <c r="EX1" s="3" t="s">
        <v>1165</v>
      </c>
      <c r="EY1" s="3" t="s">
        <v>1166</v>
      </c>
      <c r="EZ1" s="3" t="s">
        <v>1167</v>
      </c>
      <c r="FA1" s="3" t="s">
        <v>1168</v>
      </c>
      <c r="FB1" s="3" t="s">
        <v>1169</v>
      </c>
      <c r="FC1" s="3" t="s">
        <v>1170</v>
      </c>
      <c r="FD1" s="3" t="s">
        <v>1171</v>
      </c>
      <c r="FE1" s="3" t="s">
        <v>1172</v>
      </c>
      <c r="FF1" s="3" t="s">
        <v>1173</v>
      </c>
      <c r="FG1" s="3" t="s">
        <v>1174</v>
      </c>
      <c r="FH1" s="3" t="s">
        <v>1175</v>
      </c>
      <c r="FI1" s="3" t="s">
        <v>1176</v>
      </c>
      <c r="FJ1" s="3" t="s">
        <v>1177</v>
      </c>
      <c r="FK1" s="3" t="s">
        <v>1178</v>
      </c>
      <c r="FL1" s="3" t="s">
        <v>1179</v>
      </c>
      <c r="FM1" s="3" t="s">
        <v>1180</v>
      </c>
      <c r="FN1" s="3" t="s">
        <v>1181</v>
      </c>
      <c r="FO1" s="3" t="s">
        <v>1182</v>
      </c>
      <c r="FP1" s="3" t="s">
        <v>1183</v>
      </c>
      <c r="FQ1" s="3" t="s">
        <v>1184</v>
      </c>
      <c r="FR1" s="3" t="s">
        <v>1185</v>
      </c>
      <c r="FS1" s="3" t="s">
        <v>1186</v>
      </c>
      <c r="FT1" s="3" t="s">
        <v>1187</v>
      </c>
      <c r="FU1" s="3" t="s">
        <v>1188</v>
      </c>
      <c r="FV1" s="3" t="s">
        <v>1189</v>
      </c>
      <c r="FW1" s="3" t="s">
        <v>1190</v>
      </c>
      <c r="FX1" s="3" t="s">
        <v>1191</v>
      </c>
      <c r="FY1" s="3" t="s">
        <v>1192</v>
      </c>
      <c r="FZ1" s="3" t="s">
        <v>1193</v>
      </c>
      <c r="GA1" s="3" t="s">
        <v>1194</v>
      </c>
      <c r="GB1" s="3" t="s">
        <v>1195</v>
      </c>
      <c r="GC1" s="3" t="s">
        <v>1196</v>
      </c>
      <c r="GD1" s="3" t="s">
        <v>1197</v>
      </c>
      <c r="GE1" s="3" t="s">
        <v>1198</v>
      </c>
      <c r="GF1" s="3" t="s">
        <v>1199</v>
      </c>
      <c r="GG1" s="3" t="s">
        <v>1200</v>
      </c>
      <c r="GH1" s="3" t="s">
        <v>1201</v>
      </c>
      <c r="GI1" s="3" t="s">
        <v>1202</v>
      </c>
      <c r="GJ1" s="3" t="s">
        <v>1203</v>
      </c>
      <c r="GK1" s="3" t="s">
        <v>1204</v>
      </c>
      <c r="GL1" s="3" t="s">
        <v>1205</v>
      </c>
      <c r="GM1" s="3" t="s">
        <v>1206</v>
      </c>
      <c r="GN1" s="3" t="s">
        <v>1207</v>
      </c>
      <c r="GO1" s="3" t="s">
        <v>1208</v>
      </c>
      <c r="GP1" s="3" t="s">
        <v>1209</v>
      </c>
      <c r="GQ1" s="3" t="s">
        <v>1210</v>
      </c>
      <c r="GR1" s="3" t="s">
        <v>1211</v>
      </c>
      <c r="GS1" s="3" t="s">
        <v>1212</v>
      </c>
      <c r="GT1" s="3" t="s">
        <v>1213</v>
      </c>
      <c r="GU1" s="3" t="s">
        <v>1214</v>
      </c>
      <c r="GV1" s="3" t="s">
        <v>1215</v>
      </c>
      <c r="GW1" s="3" t="s">
        <v>1216</v>
      </c>
      <c r="GX1" s="3" t="s">
        <v>1217</v>
      </c>
      <c r="GY1" s="3" t="s">
        <v>1218</v>
      </c>
      <c r="GZ1" s="3" t="s">
        <v>1219</v>
      </c>
      <c r="HA1" s="3" t="s">
        <v>1220</v>
      </c>
      <c r="HB1" s="3" t="s">
        <v>1221</v>
      </c>
      <c r="HC1" s="3" t="s">
        <v>1222</v>
      </c>
      <c r="HD1" s="3" t="s">
        <v>1223</v>
      </c>
      <c r="HE1" s="3" t="s">
        <v>1224</v>
      </c>
      <c r="HF1" s="3" t="s">
        <v>1225</v>
      </c>
      <c r="HG1" s="3" t="s">
        <v>1226</v>
      </c>
      <c r="HH1" s="3" t="s">
        <v>1227</v>
      </c>
      <c r="HI1" s="3" t="s">
        <v>1228</v>
      </c>
      <c r="HJ1" s="3" t="s">
        <v>1229</v>
      </c>
      <c r="HK1" s="3" t="s">
        <v>1230</v>
      </c>
      <c r="HL1" s="3" t="s">
        <v>1231</v>
      </c>
      <c r="HM1" s="3" t="s">
        <v>1232</v>
      </c>
      <c r="HN1" s="3" t="s">
        <v>1233</v>
      </c>
      <c r="HO1" s="3" t="s">
        <v>1234</v>
      </c>
      <c r="HP1" s="3" t="s">
        <v>1235</v>
      </c>
      <c r="HQ1" s="3" t="s">
        <v>1236</v>
      </c>
      <c r="HR1" s="3" t="s">
        <v>1237</v>
      </c>
      <c r="HS1" s="3" t="s">
        <v>1238</v>
      </c>
      <c r="HT1" s="3" t="s">
        <v>1239</v>
      </c>
      <c r="HU1" s="3" t="s">
        <v>1240</v>
      </c>
      <c r="HV1" s="3" t="s">
        <v>1241</v>
      </c>
      <c r="HW1" s="3" t="s">
        <v>1242</v>
      </c>
      <c r="HX1" s="3" t="s">
        <v>1243</v>
      </c>
      <c r="HY1" s="3" t="s">
        <v>1244</v>
      </c>
      <c r="HZ1" s="3" t="s">
        <v>1245</v>
      </c>
      <c r="IA1" s="3" t="s">
        <v>1246</v>
      </c>
      <c r="IB1" s="3" t="s">
        <v>1247</v>
      </c>
      <c r="IC1" s="3" t="s">
        <v>1248</v>
      </c>
      <c r="ID1" s="3" t="s">
        <v>1249</v>
      </c>
      <c r="IE1" s="3" t="s">
        <v>1250</v>
      </c>
      <c r="IF1" s="3" t="s">
        <v>1251</v>
      </c>
      <c r="IG1" s="3" t="s">
        <v>1252</v>
      </c>
      <c r="IH1" s="3" t="s">
        <v>1253</v>
      </c>
      <c r="II1" s="3" t="s">
        <v>1254</v>
      </c>
      <c r="IJ1" s="3" t="s">
        <v>1255</v>
      </c>
      <c r="IK1" s="3" t="s">
        <v>1256</v>
      </c>
      <c r="IL1" s="3" t="s">
        <v>1257</v>
      </c>
      <c r="IM1" s="3" t="s">
        <v>1258</v>
      </c>
      <c r="IN1" s="3" t="s">
        <v>1259</v>
      </c>
      <c r="IO1" s="3" t="s">
        <v>1260</v>
      </c>
      <c r="IP1" s="3" t="s">
        <v>1261</v>
      </c>
      <c r="IQ1" s="3" t="s">
        <v>1262</v>
      </c>
    </row>
    <row r="2" spans="1:251">
      <c r="A2" s="4" t="s">
        <v>250</v>
      </c>
      <c r="B2" s="7" t="s">
        <v>259</v>
      </c>
      <c r="C2" s="7" t="s">
        <v>259</v>
      </c>
      <c r="D2" s="7" t="s">
        <v>259</v>
      </c>
      <c r="E2" s="8" t="s">
        <v>267</v>
      </c>
      <c r="F2" s="7" t="s">
        <v>259</v>
      </c>
      <c r="G2" s="7" t="s">
        <v>259</v>
      </c>
      <c r="H2" s="7" t="s">
        <v>259</v>
      </c>
      <c r="I2" s="7" t="s">
        <v>259</v>
      </c>
      <c r="J2" s="7" t="s">
        <v>259</v>
      </c>
      <c r="K2" s="8" t="s">
        <v>267</v>
      </c>
      <c r="L2" s="7" t="s">
        <v>259</v>
      </c>
      <c r="M2" s="7" t="s">
        <v>259</v>
      </c>
      <c r="N2" s="7" t="s">
        <v>259</v>
      </c>
      <c r="O2" s="7" t="s">
        <v>259</v>
      </c>
      <c r="P2" s="7" t="s">
        <v>259</v>
      </c>
      <c r="Q2" s="8" t="s">
        <v>267</v>
      </c>
      <c r="R2" s="7" t="s">
        <v>259</v>
      </c>
      <c r="S2" s="7" t="s">
        <v>259</v>
      </c>
      <c r="T2" s="7" t="s">
        <v>259</v>
      </c>
      <c r="U2" s="7" t="s">
        <v>259</v>
      </c>
      <c r="V2" s="7" t="s">
        <v>259</v>
      </c>
      <c r="W2" s="8" t="s">
        <v>267</v>
      </c>
      <c r="X2" s="7" t="s">
        <v>259</v>
      </c>
      <c r="Y2" s="7" t="s">
        <v>259</v>
      </c>
      <c r="Z2" s="7" t="s">
        <v>259</v>
      </c>
      <c r="AA2" s="7" t="s">
        <v>259</v>
      </c>
      <c r="AB2" s="7" t="s">
        <v>259</v>
      </c>
      <c r="AC2" s="8" t="s">
        <v>267</v>
      </c>
      <c r="AD2" s="7" t="s">
        <v>259</v>
      </c>
      <c r="AE2" s="7" t="s">
        <v>259</v>
      </c>
      <c r="AF2" s="7" t="s">
        <v>259</v>
      </c>
      <c r="AG2" s="7" t="s">
        <v>259</v>
      </c>
      <c r="AH2" s="7" t="s">
        <v>259</v>
      </c>
      <c r="AI2" s="8" t="s">
        <v>267</v>
      </c>
      <c r="AJ2" s="7" t="s">
        <v>259</v>
      </c>
      <c r="AK2" s="7" t="s">
        <v>259</v>
      </c>
      <c r="AL2" s="7" t="s">
        <v>259</v>
      </c>
      <c r="AM2" s="7" t="s">
        <v>259</v>
      </c>
      <c r="AN2" s="7" t="s">
        <v>259</v>
      </c>
      <c r="AO2" s="8" t="s">
        <v>267</v>
      </c>
      <c r="AP2" s="7" t="s">
        <v>259</v>
      </c>
      <c r="AQ2" s="7" t="s">
        <v>259</v>
      </c>
      <c r="AR2" s="7" t="s">
        <v>259</v>
      </c>
      <c r="AS2" s="7" t="s">
        <v>259</v>
      </c>
      <c r="AT2" s="7" t="s">
        <v>259</v>
      </c>
      <c r="AU2" s="8" t="s">
        <v>267</v>
      </c>
      <c r="AV2" s="7" t="s">
        <v>259</v>
      </c>
      <c r="AW2" s="7" t="s">
        <v>259</v>
      </c>
      <c r="AX2" s="7" t="s">
        <v>259</v>
      </c>
      <c r="AY2" s="7" t="s">
        <v>259</v>
      </c>
      <c r="AZ2" s="7" t="s">
        <v>259</v>
      </c>
      <c r="BA2" s="8" t="s">
        <v>267</v>
      </c>
      <c r="BB2" s="7" t="s">
        <v>259</v>
      </c>
      <c r="BC2" s="7" t="s">
        <v>259</v>
      </c>
      <c r="BD2" s="7" t="s">
        <v>259</v>
      </c>
      <c r="BE2" s="7" t="s">
        <v>259</v>
      </c>
      <c r="BF2" s="7" t="s">
        <v>259</v>
      </c>
      <c r="BG2" s="8" t="s">
        <v>267</v>
      </c>
      <c r="BH2" s="7" t="s">
        <v>259</v>
      </c>
      <c r="BI2" s="7" t="s">
        <v>259</v>
      </c>
      <c r="BJ2" s="7" t="s">
        <v>259</v>
      </c>
      <c r="BK2" s="7" t="s">
        <v>259</v>
      </c>
      <c r="BL2" s="7" t="s">
        <v>259</v>
      </c>
      <c r="BM2" s="8" t="s">
        <v>267</v>
      </c>
      <c r="BN2" s="7" t="s">
        <v>259</v>
      </c>
      <c r="BO2" s="7" t="s">
        <v>259</v>
      </c>
      <c r="BP2" s="7" t="s">
        <v>259</v>
      </c>
      <c r="BQ2" s="7" t="s">
        <v>259</v>
      </c>
      <c r="BR2" s="7" t="s">
        <v>259</v>
      </c>
      <c r="BS2" s="8" t="s">
        <v>267</v>
      </c>
      <c r="BT2" s="7" t="s">
        <v>259</v>
      </c>
      <c r="BU2" s="7" t="s">
        <v>259</v>
      </c>
      <c r="BV2" s="7" t="s">
        <v>259</v>
      </c>
      <c r="BW2" s="7" t="s">
        <v>259</v>
      </c>
      <c r="BX2" s="7" t="s">
        <v>259</v>
      </c>
      <c r="BY2" s="8" t="s">
        <v>267</v>
      </c>
      <c r="BZ2" s="7" t="s">
        <v>259</v>
      </c>
      <c r="CA2" s="7" t="s">
        <v>259</v>
      </c>
      <c r="CB2" s="7" t="s">
        <v>259</v>
      </c>
      <c r="CC2" s="7" t="s">
        <v>259</v>
      </c>
      <c r="CD2" s="7" t="s">
        <v>259</v>
      </c>
      <c r="CE2" s="8" t="s">
        <v>267</v>
      </c>
      <c r="CF2" s="7" t="s">
        <v>259</v>
      </c>
      <c r="CG2" s="7" t="s">
        <v>259</v>
      </c>
      <c r="CH2" s="7" t="s">
        <v>259</v>
      </c>
      <c r="CI2" s="7" t="s">
        <v>259</v>
      </c>
      <c r="CJ2" s="7" t="s">
        <v>259</v>
      </c>
      <c r="CK2" s="8" t="s">
        <v>267</v>
      </c>
      <c r="CL2" s="7" t="s">
        <v>259</v>
      </c>
      <c r="CM2" s="7" t="s">
        <v>259</v>
      </c>
      <c r="CN2" s="7" t="s">
        <v>259</v>
      </c>
      <c r="CO2" s="7" t="s">
        <v>259</v>
      </c>
      <c r="CP2" s="7" t="s">
        <v>259</v>
      </c>
      <c r="CQ2" s="8" t="s">
        <v>267</v>
      </c>
      <c r="CR2" s="7" t="s">
        <v>259</v>
      </c>
      <c r="CS2" s="7" t="s">
        <v>259</v>
      </c>
      <c r="CT2" s="7" t="s">
        <v>259</v>
      </c>
      <c r="CU2" s="7" t="s">
        <v>259</v>
      </c>
      <c r="CV2" s="7" t="s">
        <v>259</v>
      </c>
      <c r="CW2" s="8" t="s">
        <v>267</v>
      </c>
      <c r="CX2" s="7" t="s">
        <v>259</v>
      </c>
      <c r="CY2" s="7" t="s">
        <v>259</v>
      </c>
      <c r="CZ2" s="7" t="s">
        <v>259</v>
      </c>
      <c r="DA2" s="7" t="s">
        <v>259</v>
      </c>
      <c r="DB2" s="7" t="s">
        <v>259</v>
      </c>
      <c r="DC2" s="8" t="s">
        <v>267</v>
      </c>
      <c r="DD2" s="7" t="s">
        <v>259</v>
      </c>
      <c r="DE2" s="7" t="s">
        <v>259</v>
      </c>
      <c r="DF2" s="7" t="s">
        <v>259</v>
      </c>
      <c r="DG2" s="7" t="s">
        <v>259</v>
      </c>
      <c r="DH2" s="7" t="s">
        <v>259</v>
      </c>
      <c r="DI2" s="8" t="s">
        <v>267</v>
      </c>
      <c r="DJ2" s="7" t="s">
        <v>259</v>
      </c>
      <c r="DK2" s="7" t="s">
        <v>259</v>
      </c>
      <c r="DL2" s="7" t="s">
        <v>259</v>
      </c>
      <c r="DM2" s="7" t="s">
        <v>259</v>
      </c>
      <c r="DN2" s="7" t="s">
        <v>259</v>
      </c>
      <c r="DO2" s="8" t="s">
        <v>267</v>
      </c>
      <c r="DP2" s="7" t="s">
        <v>259</v>
      </c>
      <c r="DQ2" s="7" t="s">
        <v>259</v>
      </c>
      <c r="DR2" s="7" t="s">
        <v>259</v>
      </c>
      <c r="DS2" s="7" t="s">
        <v>259</v>
      </c>
      <c r="DT2" s="7" t="s">
        <v>259</v>
      </c>
      <c r="DU2" s="8" t="s">
        <v>267</v>
      </c>
      <c r="DV2" s="7" t="s">
        <v>259</v>
      </c>
      <c r="DW2" s="7" t="s">
        <v>259</v>
      </c>
      <c r="DX2" s="7" t="s">
        <v>259</v>
      </c>
      <c r="DY2" s="7" t="s">
        <v>259</v>
      </c>
      <c r="DZ2" s="7" t="s">
        <v>259</v>
      </c>
      <c r="EA2" s="8" t="s">
        <v>267</v>
      </c>
      <c r="EB2" s="7" t="s">
        <v>259</v>
      </c>
      <c r="EC2" s="7" t="s">
        <v>259</v>
      </c>
      <c r="ED2" s="7" t="s">
        <v>259</v>
      </c>
      <c r="EE2" s="7" t="s">
        <v>259</v>
      </c>
      <c r="EF2" s="7" t="s">
        <v>259</v>
      </c>
      <c r="EG2" s="8" t="s">
        <v>267</v>
      </c>
      <c r="EH2" s="7" t="s">
        <v>259</v>
      </c>
      <c r="EI2" s="7" t="s">
        <v>259</v>
      </c>
      <c r="EJ2" s="7" t="s">
        <v>259</v>
      </c>
      <c r="EK2" s="7" t="s">
        <v>259</v>
      </c>
      <c r="EL2" s="7" t="s">
        <v>259</v>
      </c>
      <c r="EM2" s="8" t="s">
        <v>267</v>
      </c>
      <c r="EN2" s="7" t="s">
        <v>259</v>
      </c>
      <c r="EO2" s="7" t="s">
        <v>259</v>
      </c>
      <c r="EP2" s="7" t="s">
        <v>259</v>
      </c>
      <c r="EQ2" s="7" t="s">
        <v>259</v>
      </c>
      <c r="ER2" s="7" t="s">
        <v>259</v>
      </c>
      <c r="ES2" s="8" t="s">
        <v>267</v>
      </c>
      <c r="ET2" s="7" t="s">
        <v>259</v>
      </c>
      <c r="EU2" s="7" t="s">
        <v>259</v>
      </c>
      <c r="EV2" s="7" t="s">
        <v>259</v>
      </c>
      <c r="EW2" s="7" t="s">
        <v>259</v>
      </c>
      <c r="EX2" s="7" t="s">
        <v>259</v>
      </c>
      <c r="EY2" s="8" t="s">
        <v>267</v>
      </c>
      <c r="EZ2" s="7" t="s">
        <v>259</v>
      </c>
      <c r="FA2" s="7" t="s">
        <v>259</v>
      </c>
      <c r="FB2" s="7" t="s">
        <v>259</v>
      </c>
      <c r="FC2" s="7" t="s">
        <v>259</v>
      </c>
      <c r="FD2" s="7" t="s">
        <v>259</v>
      </c>
      <c r="FE2" s="8" t="s">
        <v>267</v>
      </c>
      <c r="FF2" s="7" t="s">
        <v>259</v>
      </c>
      <c r="FG2" s="7" t="s">
        <v>259</v>
      </c>
      <c r="FH2" s="7" t="s">
        <v>259</v>
      </c>
      <c r="FI2" s="7" t="s">
        <v>259</v>
      </c>
      <c r="FJ2" s="7" t="s">
        <v>259</v>
      </c>
      <c r="FK2" s="8" t="s">
        <v>267</v>
      </c>
      <c r="FL2" s="7" t="s">
        <v>259</v>
      </c>
      <c r="FM2" s="7" t="s">
        <v>259</v>
      </c>
      <c r="FN2" s="7" t="s">
        <v>259</v>
      </c>
      <c r="FO2" s="7" t="s">
        <v>259</v>
      </c>
      <c r="FP2" s="7" t="s">
        <v>259</v>
      </c>
      <c r="FQ2" s="8" t="s">
        <v>267</v>
      </c>
      <c r="FR2" s="7" t="s">
        <v>259</v>
      </c>
      <c r="FS2" s="7" t="s">
        <v>259</v>
      </c>
      <c r="FT2" s="7" t="s">
        <v>259</v>
      </c>
      <c r="FU2" s="7" t="s">
        <v>259</v>
      </c>
      <c r="FV2" s="7" t="s">
        <v>259</v>
      </c>
      <c r="FW2" s="8" t="s">
        <v>267</v>
      </c>
      <c r="FX2" s="7" t="s">
        <v>259</v>
      </c>
      <c r="FY2" s="7" t="s">
        <v>259</v>
      </c>
      <c r="FZ2" s="7" t="s">
        <v>259</v>
      </c>
      <c r="GA2" s="7" t="s">
        <v>259</v>
      </c>
      <c r="GB2" s="7" t="s">
        <v>259</v>
      </c>
      <c r="GC2" s="8" t="s">
        <v>267</v>
      </c>
      <c r="GD2" s="7" t="s">
        <v>259</v>
      </c>
      <c r="GE2" s="7" t="s">
        <v>259</v>
      </c>
      <c r="GF2" s="7" t="s">
        <v>259</v>
      </c>
      <c r="GG2" s="7" t="s">
        <v>259</v>
      </c>
      <c r="GH2" s="7" t="s">
        <v>259</v>
      </c>
      <c r="GI2" s="8" t="s">
        <v>267</v>
      </c>
      <c r="GJ2" s="7" t="s">
        <v>259</v>
      </c>
      <c r="GK2" s="7" t="s">
        <v>259</v>
      </c>
      <c r="GL2" s="7" t="s">
        <v>259</v>
      </c>
      <c r="GM2" s="7" t="s">
        <v>259</v>
      </c>
      <c r="GN2" s="7" t="s">
        <v>259</v>
      </c>
      <c r="GO2" s="8" t="s">
        <v>267</v>
      </c>
      <c r="GP2" s="7" t="s">
        <v>259</v>
      </c>
      <c r="GQ2" s="7" t="s">
        <v>259</v>
      </c>
      <c r="GR2" s="7" t="s">
        <v>259</v>
      </c>
      <c r="GS2" s="7" t="s">
        <v>259</v>
      </c>
      <c r="GT2" s="7" t="s">
        <v>259</v>
      </c>
      <c r="GU2" s="8" t="s">
        <v>267</v>
      </c>
      <c r="GV2" s="7" t="s">
        <v>259</v>
      </c>
      <c r="GW2" s="7" t="s">
        <v>259</v>
      </c>
      <c r="GX2" s="7" t="s">
        <v>259</v>
      </c>
      <c r="GY2" s="7" t="s">
        <v>259</v>
      </c>
      <c r="GZ2" s="7" t="s">
        <v>259</v>
      </c>
      <c r="HA2" s="8" t="s">
        <v>267</v>
      </c>
      <c r="HB2" s="7" t="s">
        <v>259</v>
      </c>
      <c r="HC2" s="7" t="s">
        <v>259</v>
      </c>
      <c r="HD2" s="7" t="s">
        <v>259</v>
      </c>
      <c r="HE2" s="7" t="s">
        <v>259</v>
      </c>
      <c r="HF2" s="7" t="s">
        <v>259</v>
      </c>
      <c r="HG2" s="8" t="s">
        <v>267</v>
      </c>
      <c r="HH2" s="7" t="s">
        <v>259</v>
      </c>
      <c r="HI2" s="7" t="s">
        <v>259</v>
      </c>
      <c r="HJ2" s="7" t="s">
        <v>259</v>
      </c>
      <c r="HK2" s="7" t="s">
        <v>259</v>
      </c>
      <c r="HL2" s="7" t="s">
        <v>259</v>
      </c>
      <c r="HM2" s="8" t="s">
        <v>267</v>
      </c>
      <c r="HN2" s="7" t="s">
        <v>259</v>
      </c>
      <c r="HO2" s="7" t="s">
        <v>259</v>
      </c>
      <c r="HP2" s="7" t="s">
        <v>259</v>
      </c>
      <c r="HQ2" s="7" t="s">
        <v>259</v>
      </c>
      <c r="HR2" s="7" t="s">
        <v>259</v>
      </c>
      <c r="HS2" s="8" t="s">
        <v>267</v>
      </c>
      <c r="HT2" s="7" t="s">
        <v>259</v>
      </c>
      <c r="HU2" s="7" t="s">
        <v>259</v>
      </c>
      <c r="HV2" s="7" t="s">
        <v>259</v>
      </c>
      <c r="HW2" s="7" t="s">
        <v>259</v>
      </c>
      <c r="HX2" s="7" t="s">
        <v>259</v>
      </c>
      <c r="HY2" s="8" t="s">
        <v>267</v>
      </c>
      <c r="HZ2" s="7" t="s">
        <v>259</v>
      </c>
      <c r="IA2" s="7" t="s">
        <v>259</v>
      </c>
      <c r="IB2" s="7" t="s">
        <v>259</v>
      </c>
      <c r="IC2" s="7" t="s">
        <v>259</v>
      </c>
      <c r="ID2" s="7" t="s">
        <v>259</v>
      </c>
      <c r="IE2" s="8" t="s">
        <v>267</v>
      </c>
      <c r="IF2" s="7" t="s">
        <v>259</v>
      </c>
      <c r="IG2" s="7" t="s">
        <v>259</v>
      </c>
      <c r="IH2" s="7" t="s">
        <v>259</v>
      </c>
      <c r="II2" s="7" t="s">
        <v>259</v>
      </c>
      <c r="IJ2" s="7" t="s">
        <v>259</v>
      </c>
      <c r="IK2" s="8" t="s">
        <v>267</v>
      </c>
      <c r="IL2" s="7" t="s">
        <v>259</v>
      </c>
      <c r="IM2" s="7" t="s">
        <v>259</v>
      </c>
      <c r="IN2" s="7" t="s">
        <v>259</v>
      </c>
      <c r="IO2" s="7" t="s">
        <v>259</v>
      </c>
      <c r="IP2" s="7" t="s">
        <v>259</v>
      </c>
      <c r="IQ2" s="8" t="s">
        <v>267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1606</v>
      </c>
      <c r="C5" s="8" t="s">
        <v>1606</v>
      </c>
      <c r="D5" s="8" t="s">
        <v>1606</v>
      </c>
      <c r="E5" s="8" t="s">
        <v>1606</v>
      </c>
      <c r="F5" s="8" t="s">
        <v>1606</v>
      </c>
      <c r="G5" s="8" t="s">
        <v>1606</v>
      </c>
      <c r="H5" s="8" t="s">
        <v>1606</v>
      </c>
      <c r="I5" s="8" t="s">
        <v>1606</v>
      </c>
      <c r="J5" s="8" t="s">
        <v>1606</v>
      </c>
      <c r="K5" s="8" t="s">
        <v>1606</v>
      </c>
      <c r="L5" s="8" t="s">
        <v>1606</v>
      </c>
      <c r="M5" s="8" t="s">
        <v>1606</v>
      </c>
      <c r="N5" s="8" t="s">
        <v>1606</v>
      </c>
      <c r="O5" s="8" t="s">
        <v>1606</v>
      </c>
      <c r="P5" s="8" t="s">
        <v>1606</v>
      </c>
      <c r="Q5" s="8" t="s">
        <v>1606</v>
      </c>
      <c r="R5" s="8" t="s">
        <v>1606</v>
      </c>
      <c r="S5" s="8" t="s">
        <v>1606</v>
      </c>
      <c r="T5" s="8" t="s">
        <v>1606</v>
      </c>
      <c r="U5" s="8" t="s">
        <v>1606</v>
      </c>
      <c r="V5" s="8" t="s">
        <v>1606</v>
      </c>
      <c r="W5" s="8" t="s">
        <v>1606</v>
      </c>
      <c r="X5" s="8" t="s">
        <v>1606</v>
      </c>
      <c r="Y5" s="8" t="s">
        <v>1606</v>
      </c>
      <c r="Z5" s="8" t="s">
        <v>1606</v>
      </c>
      <c r="AA5" s="8" t="s">
        <v>1606</v>
      </c>
      <c r="AB5" s="8" t="s">
        <v>1606</v>
      </c>
      <c r="AC5" s="8" t="s">
        <v>1606</v>
      </c>
      <c r="AD5" s="8" t="s">
        <v>1606</v>
      </c>
      <c r="AE5" s="8" t="s">
        <v>1606</v>
      </c>
      <c r="AF5" s="8" t="s">
        <v>1606</v>
      </c>
      <c r="AG5" s="8" t="s">
        <v>1606</v>
      </c>
      <c r="AH5" s="8" t="s">
        <v>1606</v>
      </c>
      <c r="AI5" s="8" t="s">
        <v>1606</v>
      </c>
      <c r="AJ5" s="8" t="s">
        <v>1606</v>
      </c>
      <c r="AK5" s="8" t="s">
        <v>1606</v>
      </c>
      <c r="AL5" s="8" t="s">
        <v>1606</v>
      </c>
      <c r="AM5" s="8" t="s">
        <v>1606</v>
      </c>
      <c r="AN5" s="8" t="s">
        <v>1606</v>
      </c>
      <c r="AO5" s="8" t="s">
        <v>1606</v>
      </c>
      <c r="AP5" s="8" t="s">
        <v>1606</v>
      </c>
      <c r="AQ5" s="8" t="s">
        <v>1606</v>
      </c>
      <c r="AR5" s="8" t="s">
        <v>1606</v>
      </c>
      <c r="AS5" s="8" t="s">
        <v>1606</v>
      </c>
      <c r="AT5" s="8" t="s">
        <v>1606</v>
      </c>
      <c r="AU5" s="8" t="s">
        <v>1606</v>
      </c>
      <c r="AV5" s="8" t="s">
        <v>1606</v>
      </c>
      <c r="AW5" s="8" t="s">
        <v>1606</v>
      </c>
      <c r="AX5" s="8" t="s">
        <v>1606</v>
      </c>
      <c r="AY5" s="8" t="s">
        <v>1606</v>
      </c>
      <c r="AZ5" s="8" t="s">
        <v>1606</v>
      </c>
      <c r="BA5" s="8" t="s">
        <v>1606</v>
      </c>
      <c r="BB5" s="8" t="s">
        <v>1606</v>
      </c>
      <c r="BC5" s="8" t="s">
        <v>1606</v>
      </c>
      <c r="BD5" s="8" t="s">
        <v>1606</v>
      </c>
      <c r="BE5" s="8" t="s">
        <v>1606</v>
      </c>
      <c r="BF5" s="8" t="s">
        <v>1606</v>
      </c>
      <c r="BG5" s="8" t="s">
        <v>1606</v>
      </c>
      <c r="BH5" s="8" t="s">
        <v>1606</v>
      </c>
      <c r="BI5" s="8" t="s">
        <v>1606</v>
      </c>
      <c r="BJ5" s="8" t="s">
        <v>1606</v>
      </c>
      <c r="BK5" s="8" t="s">
        <v>1606</v>
      </c>
      <c r="BL5" s="8" t="s">
        <v>1606</v>
      </c>
      <c r="BM5" s="8" t="s">
        <v>1606</v>
      </c>
      <c r="BN5" s="8" t="s">
        <v>1606</v>
      </c>
      <c r="BO5" s="8" t="s">
        <v>1606</v>
      </c>
      <c r="BP5" s="8" t="s">
        <v>1606</v>
      </c>
      <c r="BQ5" s="8" t="s">
        <v>1606</v>
      </c>
      <c r="BR5" s="8" t="s">
        <v>1606</v>
      </c>
      <c r="BS5" s="8" t="s">
        <v>1606</v>
      </c>
      <c r="BT5" s="8" t="s">
        <v>1606</v>
      </c>
      <c r="BU5" s="8" t="s">
        <v>1606</v>
      </c>
      <c r="BV5" s="8" t="s">
        <v>1606</v>
      </c>
      <c r="BW5" s="8" t="s">
        <v>1606</v>
      </c>
      <c r="BX5" s="8" t="s">
        <v>1606</v>
      </c>
      <c r="BY5" s="8" t="s">
        <v>1606</v>
      </c>
      <c r="BZ5" s="8" t="s">
        <v>1606</v>
      </c>
      <c r="CA5" s="8" t="s">
        <v>1606</v>
      </c>
      <c r="CB5" s="8" t="s">
        <v>1606</v>
      </c>
      <c r="CC5" s="8" t="s">
        <v>1606</v>
      </c>
      <c r="CD5" s="8" t="s">
        <v>1606</v>
      </c>
      <c r="CE5" s="8" t="s">
        <v>1606</v>
      </c>
      <c r="CF5" s="8" t="s">
        <v>1606</v>
      </c>
      <c r="CG5" s="8" t="s">
        <v>1606</v>
      </c>
      <c r="CH5" s="8" t="s">
        <v>1606</v>
      </c>
      <c r="CI5" s="8" t="s">
        <v>1606</v>
      </c>
      <c r="CJ5" s="8" t="s">
        <v>1606</v>
      </c>
      <c r="CK5" s="8" t="s">
        <v>1606</v>
      </c>
      <c r="CL5" s="8" t="s">
        <v>1606</v>
      </c>
      <c r="CM5" s="8" t="s">
        <v>1606</v>
      </c>
      <c r="CN5" s="8" t="s">
        <v>1606</v>
      </c>
      <c r="CO5" s="8" t="s">
        <v>1606</v>
      </c>
      <c r="CP5" s="8" t="s">
        <v>1606</v>
      </c>
      <c r="CQ5" s="8" t="s">
        <v>1606</v>
      </c>
      <c r="CR5" s="8" t="s">
        <v>1606</v>
      </c>
      <c r="CS5" s="8" t="s">
        <v>1606</v>
      </c>
      <c r="CT5" s="8" t="s">
        <v>1606</v>
      </c>
      <c r="CU5" s="8" t="s">
        <v>1606</v>
      </c>
      <c r="CV5" s="8" t="s">
        <v>1606</v>
      </c>
      <c r="CW5" s="8" t="s">
        <v>1606</v>
      </c>
      <c r="CX5" s="8" t="s">
        <v>1606</v>
      </c>
      <c r="CY5" s="8" t="s">
        <v>1606</v>
      </c>
      <c r="CZ5" s="8" t="s">
        <v>1606</v>
      </c>
      <c r="DA5" s="8" t="s">
        <v>1606</v>
      </c>
      <c r="DB5" s="8" t="s">
        <v>1606</v>
      </c>
      <c r="DC5" s="8" t="s">
        <v>1606</v>
      </c>
      <c r="DD5" s="8" t="s">
        <v>1606</v>
      </c>
      <c r="DE5" s="8" t="s">
        <v>1606</v>
      </c>
      <c r="DF5" s="8" t="s">
        <v>1606</v>
      </c>
      <c r="DG5" s="8" t="s">
        <v>1606</v>
      </c>
      <c r="DH5" s="8" t="s">
        <v>1606</v>
      </c>
      <c r="DI5" s="8" t="s">
        <v>1606</v>
      </c>
      <c r="DJ5" s="8" t="s">
        <v>1606</v>
      </c>
      <c r="DK5" s="8" t="s">
        <v>1606</v>
      </c>
      <c r="DL5" s="8" t="s">
        <v>1606</v>
      </c>
      <c r="DM5" s="8" t="s">
        <v>1606</v>
      </c>
      <c r="DN5" s="8" t="s">
        <v>1606</v>
      </c>
      <c r="DO5" s="8" t="s">
        <v>1606</v>
      </c>
      <c r="DP5" s="8" t="s">
        <v>1606</v>
      </c>
      <c r="DQ5" s="8" t="s">
        <v>1606</v>
      </c>
      <c r="DR5" s="8" t="s">
        <v>1606</v>
      </c>
      <c r="DS5" s="8" t="s">
        <v>1606</v>
      </c>
      <c r="DT5" s="8" t="s">
        <v>1606</v>
      </c>
      <c r="DU5" s="8" t="s">
        <v>1606</v>
      </c>
      <c r="DV5" s="8" t="s">
        <v>1606</v>
      </c>
      <c r="DW5" s="8" t="s">
        <v>1606</v>
      </c>
      <c r="DX5" s="8" t="s">
        <v>1606</v>
      </c>
      <c r="DY5" s="8" t="s">
        <v>1606</v>
      </c>
      <c r="DZ5" s="8" t="s">
        <v>1606</v>
      </c>
      <c r="EA5" s="8" t="s">
        <v>1606</v>
      </c>
      <c r="EB5" s="8" t="s">
        <v>1606</v>
      </c>
      <c r="EC5" s="8" t="s">
        <v>1606</v>
      </c>
      <c r="ED5" s="8" t="s">
        <v>1606</v>
      </c>
      <c r="EE5" s="8" t="s">
        <v>1606</v>
      </c>
      <c r="EF5" s="8" t="s">
        <v>1606</v>
      </c>
      <c r="EG5" s="8" t="s">
        <v>1606</v>
      </c>
      <c r="EH5" s="8" t="s">
        <v>1606</v>
      </c>
      <c r="EI5" s="8" t="s">
        <v>1606</v>
      </c>
      <c r="EJ5" s="8" t="s">
        <v>1606</v>
      </c>
      <c r="EK5" s="8" t="s">
        <v>1606</v>
      </c>
      <c r="EL5" s="8" t="s">
        <v>1606</v>
      </c>
      <c r="EM5" s="8" t="s">
        <v>1606</v>
      </c>
      <c r="EN5" s="8" t="s">
        <v>1606</v>
      </c>
      <c r="EO5" s="8" t="s">
        <v>1606</v>
      </c>
      <c r="EP5" s="8" t="s">
        <v>1606</v>
      </c>
      <c r="EQ5" s="8" t="s">
        <v>1606</v>
      </c>
      <c r="ER5" s="8" t="s">
        <v>1606</v>
      </c>
      <c r="ES5" s="8" t="s">
        <v>1606</v>
      </c>
      <c r="ET5" s="8" t="s">
        <v>1606</v>
      </c>
      <c r="EU5" s="8" t="s">
        <v>1606</v>
      </c>
      <c r="EV5" s="8" t="s">
        <v>1606</v>
      </c>
      <c r="EW5" s="8" t="s">
        <v>1606</v>
      </c>
      <c r="EX5" s="8" t="s">
        <v>1606</v>
      </c>
      <c r="EY5" s="8" t="s">
        <v>1606</v>
      </c>
      <c r="EZ5" s="8" t="s">
        <v>1606</v>
      </c>
      <c r="FA5" s="8" t="s">
        <v>1606</v>
      </c>
      <c r="FB5" s="8" t="s">
        <v>1606</v>
      </c>
      <c r="FC5" s="8" t="s">
        <v>1606</v>
      </c>
      <c r="FD5" s="8" t="s">
        <v>1606</v>
      </c>
      <c r="FE5" s="8" t="s">
        <v>1606</v>
      </c>
      <c r="FF5" s="8" t="s">
        <v>1606</v>
      </c>
      <c r="FG5" s="8" t="s">
        <v>1606</v>
      </c>
      <c r="FH5" s="8" t="s">
        <v>1606</v>
      </c>
      <c r="FI5" s="8" t="s">
        <v>1606</v>
      </c>
      <c r="FJ5" s="8" t="s">
        <v>1606</v>
      </c>
      <c r="FK5" s="8" t="s">
        <v>1606</v>
      </c>
      <c r="FL5" s="8" t="s">
        <v>1606</v>
      </c>
      <c r="FM5" s="8" t="s">
        <v>1606</v>
      </c>
      <c r="FN5" s="8" t="s">
        <v>1606</v>
      </c>
      <c r="FO5" s="8" t="s">
        <v>1606</v>
      </c>
      <c r="FP5" s="8" t="s">
        <v>1606</v>
      </c>
      <c r="FQ5" s="8" t="s">
        <v>1606</v>
      </c>
      <c r="FR5" s="8" t="s">
        <v>1606</v>
      </c>
      <c r="FS5" s="8" t="s">
        <v>1606</v>
      </c>
      <c r="FT5" s="8" t="s">
        <v>1606</v>
      </c>
      <c r="FU5" s="8" t="s">
        <v>1606</v>
      </c>
      <c r="FV5" s="8" t="s">
        <v>1606</v>
      </c>
      <c r="FW5" s="8" t="s">
        <v>1606</v>
      </c>
      <c r="FX5" s="8" t="s">
        <v>1606</v>
      </c>
      <c r="FY5" s="8" t="s">
        <v>1606</v>
      </c>
      <c r="FZ5" s="8" t="s">
        <v>1606</v>
      </c>
      <c r="GA5" s="8" t="s">
        <v>1606</v>
      </c>
      <c r="GB5" s="8" t="s">
        <v>1606</v>
      </c>
      <c r="GC5" s="8" t="s">
        <v>1606</v>
      </c>
      <c r="GD5" s="8" t="s">
        <v>1606</v>
      </c>
      <c r="GE5" s="8" t="s">
        <v>1606</v>
      </c>
      <c r="GF5" s="8" t="s">
        <v>1606</v>
      </c>
      <c r="GG5" s="8" t="s">
        <v>1606</v>
      </c>
      <c r="GH5" s="8" t="s">
        <v>1606</v>
      </c>
      <c r="GI5" s="8" t="s">
        <v>1606</v>
      </c>
      <c r="GJ5" s="8" t="s">
        <v>1606</v>
      </c>
      <c r="GK5" s="8" t="s">
        <v>1606</v>
      </c>
      <c r="GL5" s="8" t="s">
        <v>1606</v>
      </c>
      <c r="GM5" s="8" t="s">
        <v>1606</v>
      </c>
      <c r="GN5" s="8" t="s">
        <v>1606</v>
      </c>
      <c r="GO5" s="8" t="s">
        <v>1606</v>
      </c>
      <c r="GP5" s="8" t="s">
        <v>1606</v>
      </c>
      <c r="GQ5" s="8" t="s">
        <v>1606</v>
      </c>
      <c r="GR5" s="8" t="s">
        <v>1606</v>
      </c>
      <c r="GS5" s="8" t="s">
        <v>1606</v>
      </c>
      <c r="GT5" s="8" t="s">
        <v>1606</v>
      </c>
      <c r="GU5" s="8" t="s">
        <v>1606</v>
      </c>
      <c r="GV5" s="8" t="s">
        <v>1606</v>
      </c>
      <c r="GW5" s="8" t="s">
        <v>1606</v>
      </c>
      <c r="GX5" s="8" t="s">
        <v>1606</v>
      </c>
      <c r="GY5" s="8" t="s">
        <v>1606</v>
      </c>
      <c r="GZ5" s="8" t="s">
        <v>1606</v>
      </c>
      <c r="HA5" s="8" t="s">
        <v>1606</v>
      </c>
      <c r="HB5" s="8" t="s">
        <v>1606</v>
      </c>
      <c r="HC5" s="8" t="s">
        <v>1606</v>
      </c>
      <c r="HD5" s="8" t="s">
        <v>1606</v>
      </c>
      <c r="HE5" s="8" t="s">
        <v>1606</v>
      </c>
      <c r="HF5" s="8" t="s">
        <v>1606</v>
      </c>
      <c r="HG5" s="8" t="s">
        <v>1606</v>
      </c>
      <c r="HH5" s="8" t="s">
        <v>1606</v>
      </c>
      <c r="HI5" s="8" t="s">
        <v>1606</v>
      </c>
      <c r="HJ5" s="8" t="s">
        <v>1606</v>
      </c>
      <c r="HK5" s="8" t="s">
        <v>1606</v>
      </c>
      <c r="HL5" s="8" t="s">
        <v>1606</v>
      </c>
      <c r="HM5" s="8" t="s">
        <v>1606</v>
      </c>
      <c r="HN5" s="8" t="s">
        <v>1606</v>
      </c>
      <c r="HO5" s="8" t="s">
        <v>1606</v>
      </c>
      <c r="HP5" s="8" t="s">
        <v>1606</v>
      </c>
      <c r="HQ5" s="8" t="s">
        <v>1606</v>
      </c>
      <c r="HR5" s="8" t="s">
        <v>1606</v>
      </c>
      <c r="HS5" s="8" t="s">
        <v>1606</v>
      </c>
      <c r="HT5" s="8" t="s">
        <v>1606</v>
      </c>
      <c r="HU5" s="8" t="s">
        <v>1606</v>
      </c>
      <c r="HV5" s="8" t="s">
        <v>1606</v>
      </c>
      <c r="HW5" s="8" t="s">
        <v>1606</v>
      </c>
      <c r="HX5" s="8" t="s">
        <v>1606</v>
      </c>
      <c r="HY5" s="8" t="s">
        <v>1606</v>
      </c>
      <c r="HZ5" s="8" t="s">
        <v>1606</v>
      </c>
      <c r="IA5" s="8" t="s">
        <v>1606</v>
      </c>
      <c r="IB5" s="8" t="s">
        <v>1606</v>
      </c>
      <c r="IC5" s="8" t="s">
        <v>1606</v>
      </c>
      <c r="ID5" s="8" t="s">
        <v>1606</v>
      </c>
      <c r="IE5" s="8" t="s">
        <v>1606</v>
      </c>
      <c r="IF5" s="8" t="s">
        <v>1606</v>
      </c>
      <c r="IG5" s="8" t="s">
        <v>1606</v>
      </c>
      <c r="IH5" s="8" t="s">
        <v>1606</v>
      </c>
      <c r="II5" s="8" t="s">
        <v>1606</v>
      </c>
      <c r="IJ5" s="8" t="s">
        <v>1606</v>
      </c>
      <c r="IK5" s="8" t="s">
        <v>1606</v>
      </c>
      <c r="IL5" s="8" t="s">
        <v>1606</v>
      </c>
      <c r="IM5" s="8" t="s">
        <v>1606</v>
      </c>
      <c r="IN5" s="8" t="s">
        <v>1606</v>
      </c>
      <c r="IO5" s="8" t="s">
        <v>1606</v>
      </c>
      <c r="IP5" s="8" t="s">
        <v>1606</v>
      </c>
      <c r="IQ5" s="8" t="s">
        <v>1606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6</v>
      </c>
      <c r="C9" s="1">
        <v>6</v>
      </c>
      <c r="D9" s="1">
        <v>6</v>
      </c>
      <c r="E9" s="1">
        <v>6</v>
      </c>
      <c r="F9" s="1">
        <v>6</v>
      </c>
      <c r="G9" s="1">
        <v>6</v>
      </c>
      <c r="H9" s="1">
        <v>6</v>
      </c>
      <c r="I9" s="1">
        <v>6</v>
      </c>
      <c r="J9" s="1">
        <v>6</v>
      </c>
      <c r="K9" s="1">
        <v>6</v>
      </c>
      <c r="L9" s="1">
        <v>6</v>
      </c>
      <c r="M9" s="1">
        <v>6</v>
      </c>
      <c r="N9" s="1">
        <v>6</v>
      </c>
      <c r="O9" s="1">
        <v>6</v>
      </c>
      <c r="P9" s="1">
        <v>6</v>
      </c>
      <c r="Q9" s="1">
        <v>6</v>
      </c>
      <c r="R9" s="1">
        <v>6</v>
      </c>
      <c r="S9" s="1">
        <v>6</v>
      </c>
      <c r="T9" s="1">
        <v>6</v>
      </c>
      <c r="U9" s="1">
        <v>6</v>
      </c>
      <c r="V9" s="1">
        <v>6</v>
      </c>
      <c r="W9" s="1">
        <v>6</v>
      </c>
      <c r="X9" s="1">
        <v>6</v>
      </c>
      <c r="Y9" s="1">
        <v>6</v>
      </c>
      <c r="Z9" s="1">
        <v>6</v>
      </c>
      <c r="AA9" s="1">
        <v>6</v>
      </c>
      <c r="AB9" s="1">
        <v>6</v>
      </c>
      <c r="AC9" s="1">
        <v>6</v>
      </c>
      <c r="AD9" s="1">
        <v>6</v>
      </c>
      <c r="AE9" s="1">
        <v>6</v>
      </c>
      <c r="AF9" s="1">
        <v>6</v>
      </c>
      <c r="AG9" s="1">
        <v>6</v>
      </c>
      <c r="AH9" s="1">
        <v>6</v>
      </c>
      <c r="AI9" s="1">
        <v>6</v>
      </c>
      <c r="AJ9" s="1">
        <v>6</v>
      </c>
      <c r="AK9" s="1">
        <v>6</v>
      </c>
      <c r="AL9" s="1">
        <v>6</v>
      </c>
      <c r="AM9" s="1">
        <v>6</v>
      </c>
      <c r="AN9" s="1">
        <v>6</v>
      </c>
      <c r="AO9" s="1">
        <v>6</v>
      </c>
      <c r="AP9" s="1">
        <v>6</v>
      </c>
      <c r="AQ9" s="1">
        <v>6</v>
      </c>
      <c r="AR9" s="1">
        <v>6</v>
      </c>
      <c r="AS9" s="1">
        <v>6</v>
      </c>
      <c r="AT9" s="1">
        <v>6</v>
      </c>
      <c r="AU9" s="1">
        <v>6</v>
      </c>
      <c r="AV9" s="1">
        <v>6</v>
      </c>
      <c r="AW9" s="1">
        <v>6</v>
      </c>
      <c r="AX9" s="1">
        <v>6</v>
      </c>
      <c r="AY9" s="1">
        <v>6</v>
      </c>
      <c r="AZ9" s="1">
        <v>6</v>
      </c>
      <c r="BA9" s="1">
        <v>6</v>
      </c>
      <c r="BB9" s="1">
        <v>6</v>
      </c>
      <c r="BC9" s="1">
        <v>6</v>
      </c>
      <c r="BD9" s="1">
        <v>6</v>
      </c>
      <c r="BE9" s="1">
        <v>6</v>
      </c>
      <c r="BF9" s="1">
        <v>6</v>
      </c>
      <c r="BG9" s="1">
        <v>6</v>
      </c>
      <c r="BH9" s="1">
        <v>6</v>
      </c>
      <c r="BI9" s="1">
        <v>6</v>
      </c>
      <c r="BJ9" s="1">
        <v>6</v>
      </c>
      <c r="BK9" s="1">
        <v>6</v>
      </c>
      <c r="BL9" s="1">
        <v>6</v>
      </c>
      <c r="BM9" s="1">
        <v>6</v>
      </c>
      <c r="BN9" s="1">
        <v>6</v>
      </c>
      <c r="BO9" s="1">
        <v>6</v>
      </c>
      <c r="BP9" s="1">
        <v>6</v>
      </c>
      <c r="BQ9" s="1">
        <v>6</v>
      </c>
      <c r="BR9" s="1">
        <v>6</v>
      </c>
      <c r="BS9" s="1">
        <v>6</v>
      </c>
      <c r="BT9" s="1">
        <v>6</v>
      </c>
      <c r="BU9" s="1">
        <v>6</v>
      </c>
      <c r="BV9" s="1">
        <v>6</v>
      </c>
      <c r="BW9" s="1">
        <v>6</v>
      </c>
      <c r="BX9" s="1">
        <v>6</v>
      </c>
      <c r="BY9" s="1">
        <v>6</v>
      </c>
      <c r="BZ9" s="1">
        <v>6</v>
      </c>
      <c r="CA9" s="1">
        <v>6</v>
      </c>
      <c r="CB9" s="1">
        <v>6</v>
      </c>
      <c r="CC9" s="1">
        <v>6</v>
      </c>
      <c r="CD9" s="1">
        <v>6</v>
      </c>
      <c r="CE9" s="1">
        <v>6</v>
      </c>
      <c r="CF9" s="1">
        <v>6</v>
      </c>
      <c r="CG9" s="1">
        <v>6</v>
      </c>
      <c r="CH9" s="1">
        <v>6</v>
      </c>
      <c r="CI9" s="1">
        <v>6</v>
      </c>
      <c r="CJ9" s="1">
        <v>6</v>
      </c>
      <c r="CK9" s="1">
        <v>6</v>
      </c>
      <c r="CL9" s="1">
        <v>6</v>
      </c>
      <c r="CM9" s="1">
        <v>6</v>
      </c>
      <c r="CN9" s="1">
        <v>6</v>
      </c>
      <c r="CO9" s="1">
        <v>6</v>
      </c>
      <c r="CP9" s="1">
        <v>6</v>
      </c>
      <c r="CQ9" s="1">
        <v>6</v>
      </c>
      <c r="CR9" s="1">
        <v>6</v>
      </c>
      <c r="CS9" s="1">
        <v>6</v>
      </c>
      <c r="CT9" s="1">
        <v>6</v>
      </c>
      <c r="CU9" s="1">
        <v>6</v>
      </c>
      <c r="CV9" s="1">
        <v>6</v>
      </c>
      <c r="CW9" s="1">
        <v>6</v>
      </c>
      <c r="CX9" s="1">
        <v>6</v>
      </c>
      <c r="CY9" s="1">
        <v>6</v>
      </c>
      <c r="CZ9" s="1">
        <v>6</v>
      </c>
      <c r="DA9" s="1">
        <v>6</v>
      </c>
      <c r="DB9" s="1">
        <v>6</v>
      </c>
      <c r="DC9" s="1">
        <v>6</v>
      </c>
      <c r="DD9" s="1">
        <v>6</v>
      </c>
      <c r="DE9" s="1">
        <v>6</v>
      </c>
      <c r="DF9" s="1">
        <v>6</v>
      </c>
      <c r="DG9" s="1">
        <v>6</v>
      </c>
      <c r="DH9" s="1">
        <v>6</v>
      </c>
      <c r="DI9" s="1">
        <v>6</v>
      </c>
      <c r="DJ9" s="1">
        <v>6</v>
      </c>
      <c r="DK9" s="1">
        <v>6</v>
      </c>
      <c r="DL9" s="1">
        <v>6</v>
      </c>
      <c r="DM9" s="1">
        <v>6</v>
      </c>
      <c r="DN9" s="1">
        <v>6</v>
      </c>
      <c r="DO9" s="1">
        <v>6</v>
      </c>
      <c r="DP9" s="1">
        <v>6</v>
      </c>
      <c r="DQ9" s="1">
        <v>6</v>
      </c>
      <c r="DR9" s="1">
        <v>6</v>
      </c>
      <c r="DS9" s="1">
        <v>6</v>
      </c>
      <c r="DT9" s="1">
        <v>6</v>
      </c>
      <c r="DU9" s="1">
        <v>6</v>
      </c>
      <c r="DV9" s="1">
        <v>6</v>
      </c>
      <c r="DW9" s="1">
        <v>6</v>
      </c>
      <c r="DX9" s="1">
        <v>6</v>
      </c>
      <c r="DY9" s="1">
        <v>6</v>
      </c>
      <c r="DZ9" s="1">
        <v>6</v>
      </c>
      <c r="EA9" s="1">
        <v>6</v>
      </c>
      <c r="EB9" s="1">
        <v>6</v>
      </c>
      <c r="EC9" s="1">
        <v>6</v>
      </c>
      <c r="ED9" s="1">
        <v>6</v>
      </c>
      <c r="EE9" s="1">
        <v>6</v>
      </c>
      <c r="EF9" s="1">
        <v>6</v>
      </c>
      <c r="EG9" s="1">
        <v>6</v>
      </c>
      <c r="EH9" s="1">
        <v>6</v>
      </c>
      <c r="EI9" s="1">
        <v>6</v>
      </c>
      <c r="EJ9" s="1">
        <v>6</v>
      </c>
      <c r="EK9" s="1">
        <v>6</v>
      </c>
      <c r="EL9" s="1">
        <v>6</v>
      </c>
      <c r="EM9" s="1">
        <v>6</v>
      </c>
      <c r="EN9" s="1">
        <v>6</v>
      </c>
      <c r="EO9" s="1">
        <v>6</v>
      </c>
      <c r="EP9" s="1">
        <v>6</v>
      </c>
      <c r="EQ9" s="1">
        <v>6</v>
      </c>
      <c r="ER9" s="1">
        <v>6</v>
      </c>
      <c r="ES9" s="1">
        <v>6</v>
      </c>
      <c r="ET9" s="1">
        <v>6</v>
      </c>
      <c r="EU9" s="1">
        <v>6</v>
      </c>
      <c r="EV9" s="1">
        <v>6</v>
      </c>
      <c r="EW9" s="1">
        <v>6</v>
      </c>
      <c r="EX9" s="1">
        <v>6</v>
      </c>
      <c r="EY9" s="1">
        <v>6</v>
      </c>
      <c r="EZ9" s="1">
        <v>6</v>
      </c>
      <c r="FA9" s="1">
        <v>6</v>
      </c>
      <c r="FB9" s="1">
        <v>6</v>
      </c>
      <c r="FC9" s="1">
        <v>6</v>
      </c>
      <c r="FD9" s="1">
        <v>6</v>
      </c>
      <c r="FE9" s="1">
        <v>6</v>
      </c>
      <c r="FF9" s="1">
        <v>6</v>
      </c>
      <c r="FG9" s="1">
        <v>6</v>
      </c>
      <c r="FH9" s="1">
        <v>6</v>
      </c>
      <c r="FI9" s="1">
        <v>6</v>
      </c>
      <c r="FJ9" s="1">
        <v>6</v>
      </c>
      <c r="FK9" s="1">
        <v>6</v>
      </c>
      <c r="FL9" s="1">
        <v>6</v>
      </c>
      <c r="FM9" s="1">
        <v>6</v>
      </c>
      <c r="FN9" s="1">
        <v>6</v>
      </c>
      <c r="FO9" s="1">
        <v>6</v>
      </c>
      <c r="FP9" s="1">
        <v>6</v>
      </c>
      <c r="FQ9" s="1">
        <v>6</v>
      </c>
      <c r="FR9" s="1">
        <v>6</v>
      </c>
      <c r="FS9" s="1">
        <v>6</v>
      </c>
      <c r="FT9" s="1">
        <v>6</v>
      </c>
      <c r="FU9" s="1">
        <v>6</v>
      </c>
      <c r="FV9" s="1">
        <v>6</v>
      </c>
      <c r="FW9" s="1">
        <v>6</v>
      </c>
      <c r="FX9" s="1">
        <v>6</v>
      </c>
      <c r="FY9" s="1">
        <v>6</v>
      </c>
      <c r="FZ9" s="1">
        <v>6</v>
      </c>
      <c r="GA9" s="1">
        <v>6</v>
      </c>
      <c r="GB9" s="1">
        <v>6</v>
      </c>
      <c r="GC9" s="1">
        <v>6</v>
      </c>
      <c r="GD9" s="1">
        <v>6</v>
      </c>
      <c r="GE9" s="1">
        <v>6</v>
      </c>
      <c r="GF9" s="1">
        <v>6</v>
      </c>
      <c r="GG9" s="1">
        <v>6</v>
      </c>
      <c r="GH9" s="1">
        <v>6</v>
      </c>
      <c r="GI9" s="1">
        <v>6</v>
      </c>
      <c r="GJ9" s="1">
        <v>6</v>
      </c>
      <c r="GK9" s="1">
        <v>6</v>
      </c>
      <c r="GL9" s="1">
        <v>6</v>
      </c>
      <c r="GM9" s="1">
        <v>6</v>
      </c>
      <c r="GN9" s="1">
        <v>6</v>
      </c>
      <c r="GO9" s="1">
        <v>6</v>
      </c>
      <c r="GP9" s="1">
        <v>6</v>
      </c>
      <c r="GQ9" s="1">
        <v>6</v>
      </c>
      <c r="GR9" s="1">
        <v>6</v>
      </c>
      <c r="GS9" s="1">
        <v>6</v>
      </c>
      <c r="GT9" s="1">
        <v>6</v>
      </c>
      <c r="GU9" s="1">
        <v>6</v>
      </c>
      <c r="GV9" s="1">
        <v>6</v>
      </c>
      <c r="GW9" s="1">
        <v>6</v>
      </c>
      <c r="GX9" s="1">
        <v>6</v>
      </c>
      <c r="GY9" s="1">
        <v>6</v>
      </c>
      <c r="GZ9" s="1">
        <v>6</v>
      </c>
      <c r="HA9" s="1">
        <v>6</v>
      </c>
      <c r="HB9" s="1">
        <v>6</v>
      </c>
      <c r="HC9" s="1">
        <v>6</v>
      </c>
      <c r="HD9" s="1">
        <v>6</v>
      </c>
      <c r="HE9" s="1">
        <v>6</v>
      </c>
      <c r="HF9" s="1">
        <v>6</v>
      </c>
      <c r="HG9" s="1">
        <v>6</v>
      </c>
      <c r="HH9" s="1">
        <v>6</v>
      </c>
      <c r="HI9" s="1">
        <v>6</v>
      </c>
      <c r="HJ9" s="1">
        <v>6</v>
      </c>
      <c r="HK9" s="1">
        <v>6</v>
      </c>
      <c r="HL9" s="1">
        <v>6</v>
      </c>
      <c r="HM9" s="1">
        <v>6</v>
      </c>
      <c r="HN9" s="1">
        <v>6</v>
      </c>
      <c r="HO9" s="1">
        <v>6</v>
      </c>
      <c r="HP9" s="1">
        <v>6</v>
      </c>
      <c r="HQ9" s="1">
        <v>6</v>
      </c>
      <c r="HR9" s="1">
        <v>6</v>
      </c>
      <c r="HS9" s="1">
        <v>6</v>
      </c>
      <c r="HT9" s="1">
        <v>6</v>
      </c>
      <c r="HU9" s="1">
        <v>6</v>
      </c>
      <c r="HV9" s="1">
        <v>6</v>
      </c>
      <c r="HW9" s="1">
        <v>6</v>
      </c>
      <c r="HX9" s="1">
        <v>6</v>
      </c>
      <c r="HY9" s="1">
        <v>6</v>
      </c>
      <c r="HZ9" s="1">
        <v>6</v>
      </c>
      <c r="IA9" s="1">
        <v>6</v>
      </c>
      <c r="IB9" s="1">
        <v>6</v>
      </c>
      <c r="IC9" s="1">
        <v>6</v>
      </c>
      <c r="ID9" s="1">
        <v>6</v>
      </c>
      <c r="IE9" s="1">
        <v>6</v>
      </c>
      <c r="IF9" s="1">
        <v>6</v>
      </c>
      <c r="IG9" s="1">
        <v>6</v>
      </c>
      <c r="IH9" s="1">
        <v>6</v>
      </c>
      <c r="II9" s="1">
        <v>6</v>
      </c>
      <c r="IJ9" s="1">
        <v>6</v>
      </c>
      <c r="IK9" s="1">
        <v>6</v>
      </c>
      <c r="IL9" s="1">
        <v>6</v>
      </c>
      <c r="IM9" s="1">
        <v>6</v>
      </c>
      <c r="IN9" s="1">
        <v>6</v>
      </c>
      <c r="IO9" s="1">
        <v>6</v>
      </c>
      <c r="IP9" s="1">
        <v>6</v>
      </c>
      <c r="IQ9" s="1">
        <v>6</v>
      </c>
    </row>
    <row r="10" spans="1:251">
      <c r="A10" s="4" t="s">
        <v>258</v>
      </c>
      <c r="B10" s="8" t="s">
        <v>1263</v>
      </c>
      <c r="C10" s="8" t="s">
        <v>1264</v>
      </c>
      <c r="D10" s="8" t="s">
        <v>1265</v>
      </c>
      <c r="E10" s="8" t="s">
        <v>1266</v>
      </c>
      <c r="F10" s="8" t="s">
        <v>1267</v>
      </c>
      <c r="G10" s="8" t="s">
        <v>1268</v>
      </c>
      <c r="H10" s="8" t="s">
        <v>1269</v>
      </c>
      <c r="I10" s="8" t="s">
        <v>1270</v>
      </c>
      <c r="J10" s="8" t="s">
        <v>1271</v>
      </c>
      <c r="K10" s="8" t="s">
        <v>1272</v>
      </c>
      <c r="L10" s="8" t="s">
        <v>1273</v>
      </c>
      <c r="M10" s="8" t="s">
        <v>1274</v>
      </c>
      <c r="N10" s="8" t="s">
        <v>1275</v>
      </c>
      <c r="O10" s="8" t="s">
        <v>1276</v>
      </c>
      <c r="P10" s="8" t="s">
        <v>1277</v>
      </c>
      <c r="Q10" s="8" t="s">
        <v>1278</v>
      </c>
      <c r="R10" s="8" t="s">
        <v>1279</v>
      </c>
      <c r="S10" s="8" t="s">
        <v>1280</v>
      </c>
      <c r="T10" s="8" t="s">
        <v>1281</v>
      </c>
      <c r="U10" s="8" t="s">
        <v>1282</v>
      </c>
      <c r="V10" s="8" t="s">
        <v>1283</v>
      </c>
      <c r="W10" s="8" t="s">
        <v>1284</v>
      </c>
      <c r="X10" s="8" t="s">
        <v>1285</v>
      </c>
      <c r="Y10" s="8" t="s">
        <v>1286</v>
      </c>
      <c r="Z10" s="8" t="s">
        <v>1287</v>
      </c>
      <c r="AA10" s="8" t="s">
        <v>1288</v>
      </c>
      <c r="AB10" s="8" t="s">
        <v>1289</v>
      </c>
      <c r="AC10" s="8" t="s">
        <v>1290</v>
      </c>
      <c r="AD10" s="8" t="s">
        <v>1291</v>
      </c>
      <c r="AE10" s="8" t="s">
        <v>1292</v>
      </c>
      <c r="AF10" s="8" t="s">
        <v>1293</v>
      </c>
      <c r="AG10" s="8" t="s">
        <v>1294</v>
      </c>
      <c r="AH10" s="8" t="s">
        <v>1295</v>
      </c>
      <c r="AI10" s="8" t="s">
        <v>1296</v>
      </c>
      <c r="AJ10" s="8" t="s">
        <v>1297</v>
      </c>
      <c r="AK10" s="8" t="s">
        <v>1298</v>
      </c>
      <c r="AL10" s="8" t="s">
        <v>1299</v>
      </c>
      <c r="AM10" s="8" t="s">
        <v>1300</v>
      </c>
      <c r="AN10" s="8" t="s">
        <v>1301</v>
      </c>
      <c r="AO10" s="8" t="s">
        <v>1302</v>
      </c>
      <c r="AP10" s="8" t="s">
        <v>1303</v>
      </c>
      <c r="AQ10" s="8" t="s">
        <v>1304</v>
      </c>
      <c r="AR10" s="8" t="s">
        <v>1305</v>
      </c>
      <c r="AS10" s="8" t="s">
        <v>1306</v>
      </c>
      <c r="AT10" s="8" t="s">
        <v>1307</v>
      </c>
      <c r="AU10" s="8" t="s">
        <v>1308</v>
      </c>
      <c r="AV10" s="8" t="s">
        <v>1309</v>
      </c>
      <c r="AW10" s="8" t="s">
        <v>1310</v>
      </c>
      <c r="AX10" s="8" t="s">
        <v>1311</v>
      </c>
      <c r="AY10" s="8" t="s">
        <v>1312</v>
      </c>
      <c r="AZ10" s="8" t="s">
        <v>1313</v>
      </c>
      <c r="BA10" s="8" t="s">
        <v>1314</v>
      </c>
      <c r="BB10" s="8" t="s">
        <v>1315</v>
      </c>
      <c r="BC10" s="8" t="s">
        <v>1316</v>
      </c>
      <c r="BD10" s="8" t="s">
        <v>1317</v>
      </c>
      <c r="BE10" s="8" t="s">
        <v>1318</v>
      </c>
      <c r="BF10" s="8" t="s">
        <v>1319</v>
      </c>
      <c r="BG10" s="8" t="s">
        <v>1320</v>
      </c>
      <c r="BH10" s="8" t="s">
        <v>1321</v>
      </c>
      <c r="BI10" s="8" t="s">
        <v>1322</v>
      </c>
      <c r="BJ10" s="8" t="s">
        <v>1323</v>
      </c>
      <c r="BK10" s="8" t="s">
        <v>1324</v>
      </c>
      <c r="BL10" s="8" t="s">
        <v>1325</v>
      </c>
      <c r="BM10" s="8" t="s">
        <v>1326</v>
      </c>
      <c r="BN10" s="8" t="s">
        <v>1327</v>
      </c>
      <c r="BO10" s="8" t="s">
        <v>1328</v>
      </c>
      <c r="BP10" s="8" t="s">
        <v>1329</v>
      </c>
      <c r="BQ10" s="8" t="s">
        <v>1330</v>
      </c>
      <c r="BR10" s="8" t="s">
        <v>1331</v>
      </c>
      <c r="BS10" s="8" t="s">
        <v>1332</v>
      </c>
      <c r="BT10" s="8" t="s">
        <v>1333</v>
      </c>
      <c r="BU10" s="8" t="s">
        <v>1334</v>
      </c>
      <c r="BV10" s="8" t="s">
        <v>1335</v>
      </c>
      <c r="BW10" s="8" t="s">
        <v>1336</v>
      </c>
      <c r="BX10" s="8" t="s">
        <v>1337</v>
      </c>
      <c r="BY10" s="8" t="s">
        <v>1338</v>
      </c>
      <c r="BZ10" s="8" t="s">
        <v>1339</v>
      </c>
      <c r="CA10" s="8" t="s">
        <v>1340</v>
      </c>
      <c r="CB10" s="8" t="s">
        <v>1341</v>
      </c>
      <c r="CC10" s="8" t="s">
        <v>1342</v>
      </c>
      <c r="CD10" s="8" t="s">
        <v>1343</v>
      </c>
      <c r="CE10" s="8" t="s">
        <v>1344</v>
      </c>
      <c r="CF10" s="8" t="s">
        <v>1345</v>
      </c>
      <c r="CG10" s="8" t="s">
        <v>1346</v>
      </c>
      <c r="CH10" s="8" t="s">
        <v>1347</v>
      </c>
      <c r="CI10" s="8" t="s">
        <v>1348</v>
      </c>
      <c r="CJ10" s="8" t="s">
        <v>1349</v>
      </c>
      <c r="CK10" s="8" t="s">
        <v>1350</v>
      </c>
      <c r="CL10" s="8" t="s">
        <v>1351</v>
      </c>
      <c r="CM10" s="8" t="s">
        <v>1352</v>
      </c>
      <c r="CN10" s="8" t="s">
        <v>1353</v>
      </c>
      <c r="CO10" s="8" t="s">
        <v>1354</v>
      </c>
      <c r="CP10" s="8" t="s">
        <v>1355</v>
      </c>
      <c r="CQ10" s="8" t="s">
        <v>1356</v>
      </c>
      <c r="CR10" s="8" t="s">
        <v>1357</v>
      </c>
      <c r="CS10" s="8" t="s">
        <v>1358</v>
      </c>
      <c r="CT10" s="8" t="s">
        <v>1359</v>
      </c>
      <c r="CU10" s="8" t="s">
        <v>1360</v>
      </c>
      <c r="CV10" s="8" t="s">
        <v>1361</v>
      </c>
      <c r="CW10" s="8" t="s">
        <v>1362</v>
      </c>
      <c r="CX10" s="8" t="s">
        <v>1363</v>
      </c>
      <c r="CY10" s="8" t="s">
        <v>1364</v>
      </c>
      <c r="CZ10" s="8" t="s">
        <v>1365</v>
      </c>
      <c r="DA10" s="8" t="s">
        <v>1366</v>
      </c>
      <c r="DB10" s="8" t="s">
        <v>1367</v>
      </c>
      <c r="DC10" s="8" t="s">
        <v>1368</v>
      </c>
      <c r="DD10" s="8" t="s">
        <v>1369</v>
      </c>
      <c r="DE10" s="8" t="s">
        <v>1370</v>
      </c>
      <c r="DF10" s="8" t="s">
        <v>1371</v>
      </c>
      <c r="DG10" s="8" t="s">
        <v>1372</v>
      </c>
      <c r="DH10" s="8" t="s">
        <v>1373</v>
      </c>
      <c r="DI10" s="8" t="s">
        <v>1374</v>
      </c>
      <c r="DJ10" s="8" t="s">
        <v>1375</v>
      </c>
      <c r="DK10" s="8" t="s">
        <v>1376</v>
      </c>
      <c r="DL10" s="8" t="s">
        <v>1377</v>
      </c>
      <c r="DM10" s="8" t="s">
        <v>1378</v>
      </c>
      <c r="DN10" s="8" t="s">
        <v>1379</v>
      </c>
      <c r="DO10" s="8" t="s">
        <v>1380</v>
      </c>
      <c r="DP10" s="8" t="s">
        <v>1381</v>
      </c>
      <c r="DQ10" s="8" t="s">
        <v>1382</v>
      </c>
      <c r="DR10" s="8" t="s">
        <v>1383</v>
      </c>
      <c r="DS10" s="8" t="s">
        <v>1384</v>
      </c>
      <c r="DT10" s="8" t="s">
        <v>1385</v>
      </c>
      <c r="DU10" s="8" t="s">
        <v>1386</v>
      </c>
      <c r="DV10" s="8" t="s">
        <v>1387</v>
      </c>
      <c r="DW10" s="8" t="s">
        <v>1388</v>
      </c>
      <c r="DX10" s="8" t="s">
        <v>1389</v>
      </c>
      <c r="DY10" s="8" t="s">
        <v>1390</v>
      </c>
      <c r="DZ10" s="8" t="s">
        <v>1391</v>
      </c>
      <c r="EA10" s="8" t="s">
        <v>1392</v>
      </c>
      <c r="EB10" s="8" t="s">
        <v>1393</v>
      </c>
      <c r="EC10" s="8" t="s">
        <v>1394</v>
      </c>
      <c r="ED10" s="8" t="s">
        <v>1395</v>
      </c>
      <c r="EE10" s="8" t="s">
        <v>1396</v>
      </c>
      <c r="EF10" s="8" t="s">
        <v>1397</v>
      </c>
      <c r="EG10" s="8" t="s">
        <v>1398</v>
      </c>
      <c r="EH10" s="8" t="s">
        <v>1399</v>
      </c>
      <c r="EI10" s="8" t="s">
        <v>1400</v>
      </c>
      <c r="EJ10" s="8" t="s">
        <v>1401</v>
      </c>
      <c r="EK10" s="8" t="s">
        <v>1402</v>
      </c>
      <c r="EL10" s="8" t="s">
        <v>1403</v>
      </c>
      <c r="EM10" s="8" t="s">
        <v>1404</v>
      </c>
      <c r="EN10" s="8" t="s">
        <v>1405</v>
      </c>
      <c r="EO10" s="8" t="s">
        <v>1406</v>
      </c>
      <c r="EP10" s="8" t="s">
        <v>1407</v>
      </c>
      <c r="EQ10" s="8" t="s">
        <v>1408</v>
      </c>
      <c r="ER10" s="8" t="s">
        <v>1409</v>
      </c>
      <c r="ES10" s="8" t="s">
        <v>1410</v>
      </c>
      <c r="ET10" s="8" t="s">
        <v>1411</v>
      </c>
      <c r="EU10" s="8" t="s">
        <v>1412</v>
      </c>
      <c r="EV10" s="8" t="s">
        <v>1413</v>
      </c>
      <c r="EW10" s="8" t="s">
        <v>1414</v>
      </c>
      <c r="EX10" s="8" t="s">
        <v>1415</v>
      </c>
      <c r="EY10" s="8" t="s">
        <v>1416</v>
      </c>
      <c r="EZ10" s="8" t="s">
        <v>1417</v>
      </c>
      <c r="FA10" s="8" t="s">
        <v>1418</v>
      </c>
      <c r="FB10" s="8" t="s">
        <v>1419</v>
      </c>
      <c r="FC10" s="8" t="s">
        <v>1420</v>
      </c>
      <c r="FD10" s="8" t="s">
        <v>1421</v>
      </c>
      <c r="FE10" s="8" t="s">
        <v>1422</v>
      </c>
      <c r="FF10" s="8" t="s">
        <v>1423</v>
      </c>
      <c r="FG10" s="8" t="s">
        <v>1424</v>
      </c>
      <c r="FH10" s="8" t="s">
        <v>1425</v>
      </c>
      <c r="FI10" s="8" t="s">
        <v>1426</v>
      </c>
      <c r="FJ10" s="8" t="s">
        <v>1427</v>
      </c>
      <c r="FK10" s="8" t="s">
        <v>1428</v>
      </c>
      <c r="FL10" s="8" t="s">
        <v>1429</v>
      </c>
      <c r="FM10" s="8" t="s">
        <v>1430</v>
      </c>
      <c r="FN10" s="8" t="s">
        <v>1431</v>
      </c>
      <c r="FO10" s="8" t="s">
        <v>1432</v>
      </c>
      <c r="FP10" s="8" t="s">
        <v>1433</v>
      </c>
      <c r="FQ10" s="8" t="s">
        <v>1434</v>
      </c>
      <c r="FR10" s="8" t="s">
        <v>1435</v>
      </c>
      <c r="FS10" s="8" t="s">
        <v>1436</v>
      </c>
      <c r="FT10" s="8" t="s">
        <v>1437</v>
      </c>
      <c r="FU10" s="8" t="s">
        <v>1438</v>
      </c>
      <c r="FV10" s="8" t="s">
        <v>1439</v>
      </c>
      <c r="FW10" s="8" t="s">
        <v>1440</v>
      </c>
      <c r="FX10" s="8" t="s">
        <v>1441</v>
      </c>
      <c r="FY10" s="8" t="s">
        <v>1442</v>
      </c>
      <c r="FZ10" s="8" t="s">
        <v>1443</v>
      </c>
      <c r="GA10" s="8" t="s">
        <v>1444</v>
      </c>
      <c r="GB10" s="8" t="s">
        <v>1445</v>
      </c>
      <c r="GC10" s="8" t="s">
        <v>1446</v>
      </c>
      <c r="GD10" s="8" t="s">
        <v>1447</v>
      </c>
      <c r="GE10" s="8" t="s">
        <v>1448</v>
      </c>
      <c r="GF10" s="8" t="s">
        <v>1449</v>
      </c>
      <c r="GG10" s="8" t="s">
        <v>1450</v>
      </c>
      <c r="GH10" s="8" t="s">
        <v>1451</v>
      </c>
      <c r="GI10" s="8" t="s">
        <v>1452</v>
      </c>
      <c r="GJ10" s="8" t="s">
        <v>1453</v>
      </c>
      <c r="GK10" s="8" t="s">
        <v>1454</v>
      </c>
      <c r="GL10" s="8" t="s">
        <v>1455</v>
      </c>
      <c r="GM10" s="8" t="s">
        <v>1456</v>
      </c>
      <c r="GN10" s="8" t="s">
        <v>1457</v>
      </c>
      <c r="GO10" s="8" t="s">
        <v>1458</v>
      </c>
      <c r="GP10" s="8" t="s">
        <v>1459</v>
      </c>
      <c r="GQ10" s="8" t="s">
        <v>1460</v>
      </c>
      <c r="GR10" s="8" t="s">
        <v>1461</v>
      </c>
      <c r="GS10" s="8" t="s">
        <v>1462</v>
      </c>
      <c r="GT10" s="8" t="s">
        <v>1463</v>
      </c>
      <c r="GU10" s="8" t="s">
        <v>1464</v>
      </c>
      <c r="GV10" s="8" t="s">
        <v>1465</v>
      </c>
      <c r="GW10" s="8" t="s">
        <v>1466</v>
      </c>
      <c r="GX10" s="8" t="s">
        <v>1467</v>
      </c>
      <c r="GY10" s="8" t="s">
        <v>1468</v>
      </c>
      <c r="GZ10" s="8" t="s">
        <v>1469</v>
      </c>
      <c r="HA10" s="8" t="s">
        <v>1470</v>
      </c>
      <c r="HB10" s="8" t="s">
        <v>1471</v>
      </c>
      <c r="HC10" s="8" t="s">
        <v>1472</v>
      </c>
      <c r="HD10" s="8" t="s">
        <v>1473</v>
      </c>
      <c r="HE10" s="8" t="s">
        <v>1474</v>
      </c>
      <c r="HF10" s="8" t="s">
        <v>1475</v>
      </c>
      <c r="HG10" s="8" t="s">
        <v>1476</v>
      </c>
      <c r="HH10" s="8" t="s">
        <v>1477</v>
      </c>
      <c r="HI10" s="8" t="s">
        <v>1478</v>
      </c>
      <c r="HJ10" s="8" t="s">
        <v>1479</v>
      </c>
      <c r="HK10" s="8" t="s">
        <v>1480</v>
      </c>
      <c r="HL10" s="8" t="s">
        <v>1481</v>
      </c>
      <c r="HM10" s="8" t="s">
        <v>1482</v>
      </c>
      <c r="HN10" s="8" t="s">
        <v>1483</v>
      </c>
      <c r="HO10" s="8" t="s">
        <v>1484</v>
      </c>
      <c r="HP10" s="8" t="s">
        <v>1485</v>
      </c>
      <c r="HQ10" s="8" t="s">
        <v>1486</v>
      </c>
      <c r="HR10" s="8" t="s">
        <v>1487</v>
      </c>
      <c r="HS10" s="8" t="s">
        <v>1488</v>
      </c>
      <c r="HT10" s="8" t="s">
        <v>1489</v>
      </c>
      <c r="HU10" s="8" t="s">
        <v>1490</v>
      </c>
      <c r="HV10" s="8" t="s">
        <v>1491</v>
      </c>
      <c r="HW10" s="8" t="s">
        <v>1492</v>
      </c>
      <c r="HX10" s="8" t="s">
        <v>1493</v>
      </c>
      <c r="HY10" s="8" t="s">
        <v>1494</v>
      </c>
      <c r="HZ10" s="8" t="s">
        <v>1495</v>
      </c>
      <c r="IA10" s="8" t="s">
        <v>1496</v>
      </c>
      <c r="IB10" s="8" t="s">
        <v>1497</v>
      </c>
      <c r="IC10" s="8" t="s">
        <v>1498</v>
      </c>
      <c r="ID10" s="8" t="s">
        <v>1499</v>
      </c>
      <c r="IE10" s="8" t="s">
        <v>1500</v>
      </c>
      <c r="IF10" s="8" t="s">
        <v>1501</v>
      </c>
      <c r="IG10" s="8" t="s">
        <v>1502</v>
      </c>
      <c r="IH10" s="8" t="s">
        <v>1503</v>
      </c>
      <c r="II10" s="8" t="s">
        <v>1504</v>
      </c>
      <c r="IJ10" s="8" t="s">
        <v>1505</v>
      </c>
      <c r="IK10" s="8" t="s">
        <v>1506</v>
      </c>
      <c r="IL10" s="8" t="s">
        <v>1507</v>
      </c>
      <c r="IM10" s="8" t="s">
        <v>1508</v>
      </c>
      <c r="IN10" s="8" t="s">
        <v>1509</v>
      </c>
      <c r="IO10" s="8" t="s">
        <v>1510</v>
      </c>
      <c r="IP10" s="8" t="s">
        <v>1511</v>
      </c>
      <c r="IQ10" s="8" t="s">
        <v>1512</v>
      </c>
    </row>
    <row r="11" spans="1:251">
      <c r="A11" s="10">
        <v>42036</v>
      </c>
      <c r="B11" s="9">
        <v>91.924000000000007</v>
      </c>
      <c r="C11" s="9">
        <v>130.84700000000001</v>
      </c>
      <c r="D11" s="9">
        <v>259.971</v>
      </c>
      <c r="E11" s="9">
        <v>47</v>
      </c>
      <c r="F11" s="9">
        <v>264.65199999999999</v>
      </c>
      <c r="G11" s="9">
        <v>24.283000000000001</v>
      </c>
      <c r="H11" s="9">
        <v>42.777000000000001</v>
      </c>
      <c r="I11" s="9">
        <v>57.816000000000003</v>
      </c>
      <c r="J11" s="9">
        <v>139.77600000000001</v>
      </c>
      <c r="K11" s="9">
        <v>52</v>
      </c>
      <c r="L11" s="9">
        <v>68.224000000000004</v>
      </c>
      <c r="M11" s="9">
        <v>6.7519999999999998</v>
      </c>
      <c r="N11" s="9">
        <v>12.997999999999999</v>
      </c>
      <c r="O11" s="9">
        <v>15.39</v>
      </c>
      <c r="P11" s="9">
        <v>33.084000000000003</v>
      </c>
      <c r="Q11" s="9">
        <v>50</v>
      </c>
      <c r="R11" s="9">
        <v>196.428</v>
      </c>
      <c r="S11" s="9">
        <v>17.530999999999999</v>
      </c>
      <c r="T11" s="9">
        <v>29.779</v>
      </c>
      <c r="U11" s="9">
        <v>42.426000000000002</v>
      </c>
      <c r="V11" s="9">
        <v>106.69199999999999</v>
      </c>
      <c r="W11" s="9">
        <v>52</v>
      </c>
      <c r="X11" s="9">
        <v>578.88599999999997</v>
      </c>
      <c r="Y11" s="9">
        <v>62.851999999999997</v>
      </c>
      <c r="Z11" s="9">
        <v>114.498</v>
      </c>
      <c r="AA11" s="9">
        <v>154.64400000000001</v>
      </c>
      <c r="AB11" s="9">
        <v>246.892</v>
      </c>
      <c r="AC11" s="9">
        <v>30</v>
      </c>
      <c r="AD11" s="9">
        <v>236.96899999999999</v>
      </c>
      <c r="AE11" s="9">
        <v>24.78</v>
      </c>
      <c r="AF11" s="9">
        <v>52.353000000000002</v>
      </c>
      <c r="AG11" s="9">
        <v>66.222999999999999</v>
      </c>
      <c r="AH11" s="9">
        <v>93.614000000000004</v>
      </c>
      <c r="AI11" s="9">
        <v>26</v>
      </c>
      <c r="AJ11" s="9">
        <v>341.91699999999997</v>
      </c>
      <c r="AK11" s="9">
        <v>38.072000000000003</v>
      </c>
      <c r="AL11" s="9">
        <v>62.145000000000003</v>
      </c>
      <c r="AM11" s="9">
        <v>88.421000000000006</v>
      </c>
      <c r="AN11" s="9">
        <v>153.279</v>
      </c>
      <c r="AO11" s="9">
        <v>38.167000000000002</v>
      </c>
      <c r="AP11" s="9">
        <v>137.155</v>
      </c>
      <c r="AQ11" s="9">
        <v>13.271000000000001</v>
      </c>
      <c r="AR11" s="9">
        <v>19.268000000000001</v>
      </c>
      <c r="AS11" s="9">
        <v>36.360999999999997</v>
      </c>
      <c r="AT11" s="9">
        <v>68.254000000000005</v>
      </c>
      <c r="AU11" s="9">
        <v>50</v>
      </c>
      <c r="AV11" s="9">
        <v>73.111999999999995</v>
      </c>
      <c r="AW11" s="9">
        <v>7.0890000000000004</v>
      </c>
      <c r="AX11" s="9">
        <v>10.523</v>
      </c>
      <c r="AY11" s="9">
        <v>21.425999999999998</v>
      </c>
      <c r="AZ11" s="9">
        <v>34.073999999999998</v>
      </c>
      <c r="BA11" s="9">
        <v>39.832999999999998</v>
      </c>
      <c r="BB11" s="9">
        <v>64.043000000000006</v>
      </c>
      <c r="BC11" s="9">
        <v>6.1820000000000004</v>
      </c>
      <c r="BD11" s="9">
        <v>8.7460000000000004</v>
      </c>
      <c r="BE11" s="9">
        <v>14.935</v>
      </c>
      <c r="BF11" s="9">
        <v>34.18</v>
      </c>
      <c r="BG11" s="9">
        <v>52</v>
      </c>
      <c r="BH11" s="9">
        <v>456.45699999999999</v>
      </c>
      <c r="BI11" s="9">
        <v>46.929000000000002</v>
      </c>
      <c r="BJ11" s="9">
        <v>74.876000000000005</v>
      </c>
      <c r="BK11" s="9">
        <v>105.02200000000001</v>
      </c>
      <c r="BL11" s="9">
        <v>229.63</v>
      </c>
      <c r="BM11" s="9">
        <v>52</v>
      </c>
      <c r="BN11" s="9">
        <v>134.285</v>
      </c>
      <c r="BO11" s="9">
        <v>10.605</v>
      </c>
      <c r="BP11" s="9">
        <v>25.123999999999999</v>
      </c>
      <c r="BQ11" s="9">
        <v>33.962000000000003</v>
      </c>
      <c r="BR11" s="9">
        <v>64.593999999999994</v>
      </c>
      <c r="BS11" s="9">
        <v>43</v>
      </c>
      <c r="BT11" s="9">
        <v>322.17200000000003</v>
      </c>
      <c r="BU11" s="9">
        <v>36.323999999999998</v>
      </c>
      <c r="BV11" s="9">
        <v>49.752000000000002</v>
      </c>
      <c r="BW11" s="9">
        <v>71.06</v>
      </c>
      <c r="BX11" s="9">
        <v>165.03700000000001</v>
      </c>
      <c r="BY11" s="9">
        <v>52</v>
      </c>
      <c r="BZ11" s="9">
        <v>323.68299999999999</v>
      </c>
      <c r="CA11" s="9">
        <v>35.881</v>
      </c>
      <c r="CB11" s="9">
        <v>51.226999999999997</v>
      </c>
      <c r="CC11" s="9">
        <v>77.313000000000002</v>
      </c>
      <c r="CD11" s="9">
        <v>159.26300000000001</v>
      </c>
      <c r="CE11" s="9">
        <v>50</v>
      </c>
      <c r="CF11" s="9">
        <v>100.374</v>
      </c>
      <c r="CG11" s="9">
        <v>9.3960000000000008</v>
      </c>
      <c r="CH11" s="9">
        <v>18.030999999999999</v>
      </c>
      <c r="CI11" s="9">
        <v>27.623999999999999</v>
      </c>
      <c r="CJ11" s="9">
        <v>45.322000000000003</v>
      </c>
      <c r="CK11" s="9">
        <v>34</v>
      </c>
      <c r="CL11" s="9">
        <v>223.309</v>
      </c>
      <c r="CM11" s="9">
        <v>26.484000000000002</v>
      </c>
      <c r="CN11" s="9">
        <v>33.195</v>
      </c>
      <c r="CO11" s="9">
        <v>49.688000000000002</v>
      </c>
      <c r="CP11" s="9">
        <v>113.941</v>
      </c>
      <c r="CQ11" s="9">
        <v>52</v>
      </c>
      <c r="CR11" s="9">
        <v>132.774</v>
      </c>
      <c r="CS11" s="9">
        <v>11.048</v>
      </c>
      <c r="CT11" s="9">
        <v>23.649000000000001</v>
      </c>
      <c r="CU11" s="9">
        <v>27.709</v>
      </c>
      <c r="CV11" s="9">
        <v>70.367999999999995</v>
      </c>
      <c r="CW11" s="9">
        <v>52</v>
      </c>
      <c r="CX11" s="9">
        <v>33.911000000000001</v>
      </c>
      <c r="CY11" s="9">
        <v>1.2090000000000001</v>
      </c>
      <c r="CZ11" s="9">
        <v>7.093</v>
      </c>
      <c r="DA11" s="9">
        <v>6.3380000000000001</v>
      </c>
      <c r="DB11" s="9">
        <v>19.271999999999998</v>
      </c>
      <c r="DC11" s="9">
        <v>52</v>
      </c>
      <c r="DD11" s="9">
        <v>98.863</v>
      </c>
      <c r="DE11" s="9">
        <v>9.8390000000000004</v>
      </c>
      <c r="DF11" s="9">
        <v>16.556999999999999</v>
      </c>
      <c r="DG11" s="9">
        <v>21.372</v>
      </c>
      <c r="DH11" s="9">
        <v>51.095999999999997</v>
      </c>
      <c r="DI11" s="9">
        <v>52</v>
      </c>
      <c r="DJ11" s="9">
        <v>524.23500000000001</v>
      </c>
      <c r="DK11" s="9">
        <v>53.476999999999997</v>
      </c>
      <c r="DL11" s="9">
        <v>101.667</v>
      </c>
      <c r="DM11" s="9">
        <v>143.79900000000001</v>
      </c>
      <c r="DN11" s="9">
        <v>225.29300000000001</v>
      </c>
      <c r="DO11" s="9">
        <v>30</v>
      </c>
      <c r="DP11" s="9">
        <v>244.01900000000001</v>
      </c>
      <c r="DQ11" s="9">
        <v>28.015999999999998</v>
      </c>
      <c r="DR11" s="9">
        <v>50.749000000000002</v>
      </c>
      <c r="DS11" s="9">
        <v>69.075999999999993</v>
      </c>
      <c r="DT11" s="9">
        <v>96.179000000000002</v>
      </c>
      <c r="DU11" s="9">
        <v>26</v>
      </c>
      <c r="DV11" s="9">
        <v>280.21600000000001</v>
      </c>
      <c r="DW11" s="9">
        <v>25.460999999999999</v>
      </c>
      <c r="DX11" s="9">
        <v>50.917999999999999</v>
      </c>
      <c r="DY11" s="9">
        <v>74.721999999999994</v>
      </c>
      <c r="DZ11" s="9">
        <v>129.114</v>
      </c>
      <c r="EA11" s="9">
        <v>39</v>
      </c>
      <c r="EB11" s="9">
        <v>259.85500000000002</v>
      </c>
      <c r="EC11" s="9">
        <v>24.495999999999999</v>
      </c>
      <c r="ED11" s="9">
        <v>46.917999999999999</v>
      </c>
      <c r="EE11" s="9">
        <v>68.337000000000003</v>
      </c>
      <c r="EF11" s="9">
        <v>120.10299999999999</v>
      </c>
      <c r="EG11" s="9">
        <v>40</v>
      </c>
      <c r="EH11" s="9">
        <v>95.942999999999998</v>
      </c>
      <c r="EI11" s="9">
        <v>9.7569999999999997</v>
      </c>
      <c r="EJ11" s="9">
        <v>20.004000000000001</v>
      </c>
      <c r="EK11" s="9">
        <v>24.623000000000001</v>
      </c>
      <c r="EL11" s="9">
        <v>41.56</v>
      </c>
      <c r="EM11" s="9">
        <v>30</v>
      </c>
      <c r="EN11" s="9">
        <v>163.91200000000001</v>
      </c>
      <c r="EO11" s="9">
        <v>14.739000000000001</v>
      </c>
      <c r="EP11" s="9">
        <v>26.914000000000001</v>
      </c>
      <c r="EQ11" s="9">
        <v>43.713999999999999</v>
      </c>
      <c r="ER11" s="9">
        <v>78.543999999999997</v>
      </c>
      <c r="ES11" s="9">
        <v>47</v>
      </c>
      <c r="ET11" s="9">
        <v>264.38</v>
      </c>
      <c r="EU11" s="9">
        <v>28.98</v>
      </c>
      <c r="EV11" s="9">
        <v>54.749000000000002</v>
      </c>
      <c r="EW11" s="9">
        <v>75.462000000000003</v>
      </c>
      <c r="EX11" s="9">
        <v>105.18899999999999</v>
      </c>
      <c r="EY11" s="9">
        <v>26</v>
      </c>
      <c r="EZ11" s="9">
        <v>148.07599999999999</v>
      </c>
      <c r="FA11" s="9">
        <v>18.259</v>
      </c>
      <c r="FB11" s="9">
        <v>30.745000000000001</v>
      </c>
      <c r="FC11" s="9">
        <v>44.454000000000001</v>
      </c>
      <c r="FD11" s="9">
        <v>54.619</v>
      </c>
      <c r="FE11" s="9">
        <v>26</v>
      </c>
      <c r="FF11" s="9">
        <v>116.304</v>
      </c>
      <c r="FG11" s="9">
        <v>10.721</v>
      </c>
      <c r="FH11" s="9">
        <v>24.004000000000001</v>
      </c>
      <c r="FI11" s="9">
        <v>31.007999999999999</v>
      </c>
      <c r="FJ11" s="9">
        <v>50.570999999999998</v>
      </c>
      <c r="FK11" s="9">
        <v>29.960999999999999</v>
      </c>
      <c r="FL11" s="9">
        <v>330.00799999999998</v>
      </c>
      <c r="FM11" s="9">
        <v>35.51</v>
      </c>
      <c r="FN11" s="9">
        <v>62.194000000000003</v>
      </c>
      <c r="FO11" s="9">
        <v>75.087999999999994</v>
      </c>
      <c r="FP11" s="9">
        <v>157.21700000000001</v>
      </c>
      <c r="FQ11" s="9">
        <v>46.305999999999997</v>
      </c>
      <c r="FR11" s="9">
        <v>101.358</v>
      </c>
      <c r="FS11" s="9">
        <v>10.823</v>
      </c>
      <c r="FT11" s="9">
        <v>21.838999999999999</v>
      </c>
      <c r="FU11" s="9">
        <v>26.888999999999999</v>
      </c>
      <c r="FV11" s="9">
        <v>41.807000000000002</v>
      </c>
      <c r="FW11" s="9">
        <v>30</v>
      </c>
      <c r="FX11" s="9">
        <v>228.65</v>
      </c>
      <c r="FY11" s="9">
        <v>24.687000000000001</v>
      </c>
      <c r="FZ11" s="9">
        <v>40.356000000000002</v>
      </c>
      <c r="GA11" s="9">
        <v>48.198</v>
      </c>
      <c r="GB11" s="9">
        <v>115.41</v>
      </c>
      <c r="GC11" s="9">
        <v>52</v>
      </c>
      <c r="GD11" s="9">
        <v>408.78899999999999</v>
      </c>
      <c r="GE11" s="9">
        <v>36.698999999999998</v>
      </c>
      <c r="GF11" s="9">
        <v>67.891999999999996</v>
      </c>
      <c r="GG11" s="9">
        <v>110.696</v>
      </c>
      <c r="GH11" s="9">
        <v>193.50200000000001</v>
      </c>
      <c r="GI11" s="9">
        <v>43</v>
      </c>
      <c r="GJ11" s="9">
        <v>153.75</v>
      </c>
      <c r="GK11" s="9">
        <v>12.340999999999999</v>
      </c>
      <c r="GL11" s="9">
        <v>28.422000000000001</v>
      </c>
      <c r="GM11" s="9">
        <v>40.08</v>
      </c>
      <c r="GN11" s="9">
        <v>72.906999999999996</v>
      </c>
      <c r="GO11" s="9">
        <v>40</v>
      </c>
      <c r="GP11" s="9">
        <v>255.03899999999999</v>
      </c>
      <c r="GQ11" s="9">
        <v>24.358000000000001</v>
      </c>
      <c r="GR11" s="9">
        <v>39.47</v>
      </c>
      <c r="GS11" s="9">
        <v>70.614999999999995</v>
      </c>
      <c r="GT11" s="9">
        <v>120.595</v>
      </c>
      <c r="GU11" s="9">
        <v>43</v>
      </c>
      <c r="GV11" s="9">
        <v>172.17500000000001</v>
      </c>
      <c r="GW11" s="9">
        <v>20.861999999999998</v>
      </c>
      <c r="GX11" s="9">
        <v>33.186</v>
      </c>
      <c r="GY11" s="9">
        <v>43.47</v>
      </c>
      <c r="GZ11" s="9">
        <v>74.656999999999996</v>
      </c>
      <c r="HA11" s="9">
        <v>32</v>
      </c>
      <c r="HB11" s="9">
        <v>79.081999999999994</v>
      </c>
      <c r="HC11" s="9">
        <v>10.204000000000001</v>
      </c>
      <c r="HD11" s="9">
        <v>17.094000000000001</v>
      </c>
      <c r="HE11" s="9">
        <v>22.87</v>
      </c>
      <c r="HF11" s="9">
        <v>28.914000000000001</v>
      </c>
      <c r="HG11" s="9">
        <v>26</v>
      </c>
      <c r="HH11" s="9">
        <v>93.093000000000004</v>
      </c>
      <c r="HI11" s="9">
        <v>10.657999999999999</v>
      </c>
      <c r="HJ11" s="9">
        <v>16.091999999999999</v>
      </c>
      <c r="HK11" s="9">
        <v>20.6</v>
      </c>
      <c r="HL11" s="9">
        <v>45.744</v>
      </c>
      <c r="HM11" s="9">
        <v>47.234999999999999</v>
      </c>
      <c r="HN11" s="9">
        <v>69.721000000000004</v>
      </c>
      <c r="HO11" s="9">
        <v>7.335</v>
      </c>
      <c r="HP11" s="9">
        <v>13.271000000000001</v>
      </c>
      <c r="HQ11" s="9">
        <v>19.568000000000001</v>
      </c>
      <c r="HR11" s="9">
        <v>29.547999999999998</v>
      </c>
      <c r="HS11" s="9">
        <v>26</v>
      </c>
      <c r="HT11" s="9">
        <v>44.115000000000002</v>
      </c>
      <c r="HU11" s="9">
        <v>5.2530000000000001</v>
      </c>
      <c r="HV11" s="9">
        <v>8.5190000000000001</v>
      </c>
      <c r="HW11" s="9">
        <v>13.199</v>
      </c>
      <c r="HX11" s="9">
        <v>17.145</v>
      </c>
      <c r="HY11" s="9">
        <v>21.792000000000002</v>
      </c>
      <c r="HZ11" s="9">
        <v>25.606000000000002</v>
      </c>
      <c r="IA11" s="9">
        <v>2.0819999999999999</v>
      </c>
      <c r="IB11" s="9">
        <v>4.7519999999999998</v>
      </c>
      <c r="IC11" s="9">
        <v>6.3689999999999998</v>
      </c>
      <c r="ID11" s="9">
        <v>12.403</v>
      </c>
      <c r="IE11" s="9">
        <v>47</v>
      </c>
      <c r="IF11" s="9">
        <v>269.495</v>
      </c>
      <c r="IG11" s="9">
        <v>31.303999999999998</v>
      </c>
      <c r="IH11" s="9">
        <v>52.1</v>
      </c>
      <c r="II11" s="9">
        <v>69.850999999999999</v>
      </c>
      <c r="IJ11" s="9">
        <v>116.241</v>
      </c>
      <c r="IK11" s="9">
        <v>30</v>
      </c>
      <c r="IL11" s="9">
        <v>109.965</v>
      </c>
      <c r="IM11" s="9">
        <v>13.706</v>
      </c>
      <c r="IN11" s="9">
        <v>22.882999999999999</v>
      </c>
      <c r="IO11" s="9">
        <v>29.864999999999998</v>
      </c>
      <c r="IP11" s="9">
        <v>43.51</v>
      </c>
      <c r="IQ11" s="9">
        <v>26</v>
      </c>
    </row>
    <row r="12" spans="1:251">
      <c r="A12" s="10">
        <v>42401</v>
      </c>
      <c r="B12" s="9">
        <v>76.572999999999993</v>
      </c>
      <c r="C12" s="9">
        <v>137.26499999999999</v>
      </c>
      <c r="D12" s="9">
        <v>254.39500000000001</v>
      </c>
      <c r="E12" s="9">
        <v>47</v>
      </c>
      <c r="F12" s="9">
        <v>280.29000000000002</v>
      </c>
      <c r="G12" s="9">
        <v>35.256999999999998</v>
      </c>
      <c r="H12" s="9">
        <v>46.588000000000001</v>
      </c>
      <c r="I12" s="9">
        <v>63.429000000000002</v>
      </c>
      <c r="J12" s="9">
        <v>135.01599999999999</v>
      </c>
      <c r="K12" s="9">
        <v>47.835000000000001</v>
      </c>
      <c r="L12" s="9">
        <v>84.766000000000005</v>
      </c>
      <c r="M12" s="9">
        <v>11.692</v>
      </c>
      <c r="N12" s="9">
        <v>17.600000000000001</v>
      </c>
      <c r="O12" s="9">
        <v>15.196999999999999</v>
      </c>
      <c r="P12" s="9">
        <v>40.277000000000001</v>
      </c>
      <c r="Q12" s="9">
        <v>44.698999999999998</v>
      </c>
      <c r="R12" s="9">
        <v>195.524</v>
      </c>
      <c r="S12" s="9">
        <v>23.565000000000001</v>
      </c>
      <c r="T12" s="9">
        <v>28.988</v>
      </c>
      <c r="U12" s="9">
        <v>48.231999999999999</v>
      </c>
      <c r="V12" s="9">
        <v>94.739000000000004</v>
      </c>
      <c r="W12" s="9">
        <v>48.185000000000002</v>
      </c>
      <c r="X12" s="9">
        <v>562.66999999999996</v>
      </c>
      <c r="Y12" s="9">
        <v>57.375</v>
      </c>
      <c r="Z12" s="9">
        <v>94.521000000000001</v>
      </c>
      <c r="AA12" s="9">
        <v>160.148</v>
      </c>
      <c r="AB12" s="9">
        <v>250.626</v>
      </c>
      <c r="AC12" s="9">
        <v>34</v>
      </c>
      <c r="AD12" s="9">
        <v>235.09100000000001</v>
      </c>
      <c r="AE12" s="9">
        <v>26.071000000000002</v>
      </c>
      <c r="AF12" s="9">
        <v>46.936</v>
      </c>
      <c r="AG12" s="9">
        <v>71.114999999999995</v>
      </c>
      <c r="AH12" s="9">
        <v>90.97</v>
      </c>
      <c r="AI12" s="9">
        <v>26</v>
      </c>
      <c r="AJ12" s="9">
        <v>327.57900000000001</v>
      </c>
      <c r="AK12" s="9">
        <v>31.303999999999998</v>
      </c>
      <c r="AL12" s="9">
        <v>47.585000000000001</v>
      </c>
      <c r="AM12" s="9">
        <v>89.033000000000001</v>
      </c>
      <c r="AN12" s="9">
        <v>159.65600000000001</v>
      </c>
      <c r="AO12" s="9">
        <v>43.273000000000003</v>
      </c>
      <c r="AP12" s="9">
        <v>135.48500000000001</v>
      </c>
      <c r="AQ12" s="9">
        <v>17.946000000000002</v>
      </c>
      <c r="AR12" s="9">
        <v>15.955</v>
      </c>
      <c r="AS12" s="9">
        <v>39.396999999999998</v>
      </c>
      <c r="AT12" s="9">
        <v>62.186999999999998</v>
      </c>
      <c r="AU12" s="9">
        <v>40.081000000000003</v>
      </c>
      <c r="AV12" s="9">
        <v>68.793000000000006</v>
      </c>
      <c r="AW12" s="9">
        <v>11.554</v>
      </c>
      <c r="AX12" s="9">
        <v>6.3789999999999996</v>
      </c>
      <c r="AY12" s="9">
        <v>20.001000000000001</v>
      </c>
      <c r="AZ12" s="9">
        <v>30.86</v>
      </c>
      <c r="BA12" s="9">
        <v>41.56</v>
      </c>
      <c r="BB12" s="9">
        <v>66.691999999999993</v>
      </c>
      <c r="BC12" s="9">
        <v>6.3920000000000003</v>
      </c>
      <c r="BD12" s="9">
        <v>9.5760000000000005</v>
      </c>
      <c r="BE12" s="9">
        <v>19.396000000000001</v>
      </c>
      <c r="BF12" s="9">
        <v>31.327999999999999</v>
      </c>
      <c r="BG12" s="9">
        <v>39.518000000000001</v>
      </c>
      <c r="BH12" s="9">
        <v>465.50799999999998</v>
      </c>
      <c r="BI12" s="9">
        <v>46.823999999999998</v>
      </c>
      <c r="BJ12" s="9">
        <v>71.421999999999997</v>
      </c>
      <c r="BK12" s="9">
        <v>122.39100000000001</v>
      </c>
      <c r="BL12" s="9">
        <v>224.87100000000001</v>
      </c>
      <c r="BM12" s="9">
        <v>47</v>
      </c>
      <c r="BN12" s="9">
        <v>151.58600000000001</v>
      </c>
      <c r="BO12" s="9">
        <v>16.489999999999998</v>
      </c>
      <c r="BP12" s="9">
        <v>30.317</v>
      </c>
      <c r="BQ12" s="9">
        <v>37.619999999999997</v>
      </c>
      <c r="BR12" s="9">
        <v>67.16</v>
      </c>
      <c r="BS12" s="9">
        <v>34</v>
      </c>
      <c r="BT12" s="9">
        <v>313.92200000000003</v>
      </c>
      <c r="BU12" s="9">
        <v>30.335000000000001</v>
      </c>
      <c r="BV12" s="9">
        <v>41.104999999999997</v>
      </c>
      <c r="BW12" s="9">
        <v>84.771000000000001</v>
      </c>
      <c r="BX12" s="9">
        <v>157.71100000000001</v>
      </c>
      <c r="BY12" s="9">
        <v>52</v>
      </c>
      <c r="BZ12" s="9">
        <v>322.94099999999997</v>
      </c>
      <c r="CA12" s="9">
        <v>32.844000000000001</v>
      </c>
      <c r="CB12" s="9">
        <v>50.265000000000001</v>
      </c>
      <c r="CC12" s="9">
        <v>84.608000000000004</v>
      </c>
      <c r="CD12" s="9">
        <v>155.22499999999999</v>
      </c>
      <c r="CE12" s="9">
        <v>43</v>
      </c>
      <c r="CF12" s="9">
        <v>106.81100000000001</v>
      </c>
      <c r="CG12" s="9">
        <v>12.545</v>
      </c>
      <c r="CH12" s="9">
        <v>20.885999999999999</v>
      </c>
      <c r="CI12" s="9">
        <v>25.861000000000001</v>
      </c>
      <c r="CJ12" s="9">
        <v>47.518999999999998</v>
      </c>
      <c r="CK12" s="9">
        <v>34</v>
      </c>
      <c r="CL12" s="9">
        <v>216.13</v>
      </c>
      <c r="CM12" s="9">
        <v>20.297999999999998</v>
      </c>
      <c r="CN12" s="9">
        <v>29.379000000000001</v>
      </c>
      <c r="CO12" s="9">
        <v>58.747</v>
      </c>
      <c r="CP12" s="9">
        <v>107.706</v>
      </c>
      <c r="CQ12" s="9">
        <v>50</v>
      </c>
      <c r="CR12" s="9">
        <v>142.56700000000001</v>
      </c>
      <c r="CS12" s="9">
        <v>13.981</v>
      </c>
      <c r="CT12" s="9">
        <v>21.157</v>
      </c>
      <c r="CU12" s="9">
        <v>37.783000000000001</v>
      </c>
      <c r="CV12" s="9">
        <v>69.646000000000001</v>
      </c>
      <c r="CW12" s="9">
        <v>49.832000000000001</v>
      </c>
      <c r="CX12" s="9">
        <v>44.774999999999999</v>
      </c>
      <c r="CY12" s="9">
        <v>3.944</v>
      </c>
      <c r="CZ12" s="9">
        <v>9.4309999999999992</v>
      </c>
      <c r="DA12" s="9">
        <v>11.759</v>
      </c>
      <c r="DB12" s="9">
        <v>19.640999999999998</v>
      </c>
      <c r="DC12" s="9">
        <v>34.442</v>
      </c>
      <c r="DD12" s="9">
        <v>97.792000000000002</v>
      </c>
      <c r="DE12" s="9">
        <v>10.036</v>
      </c>
      <c r="DF12" s="9">
        <v>11.727</v>
      </c>
      <c r="DG12" s="9">
        <v>26.024000000000001</v>
      </c>
      <c r="DH12" s="9">
        <v>50.006</v>
      </c>
      <c r="DI12" s="9">
        <v>52</v>
      </c>
      <c r="DJ12" s="9">
        <v>512.93700000000001</v>
      </c>
      <c r="DK12" s="9">
        <v>63.753</v>
      </c>
      <c r="DL12" s="9">
        <v>85.641999999999996</v>
      </c>
      <c r="DM12" s="9">
        <v>140.583</v>
      </c>
      <c r="DN12" s="9">
        <v>222.959</v>
      </c>
      <c r="DO12" s="9">
        <v>34</v>
      </c>
      <c r="DP12" s="9">
        <v>237.065</v>
      </c>
      <c r="DQ12" s="9">
        <v>32.826999999999998</v>
      </c>
      <c r="DR12" s="9">
        <v>40.597999999999999</v>
      </c>
      <c r="DS12" s="9">
        <v>68.692999999999998</v>
      </c>
      <c r="DT12" s="9">
        <v>94.947000000000003</v>
      </c>
      <c r="DU12" s="9">
        <v>26</v>
      </c>
      <c r="DV12" s="9">
        <v>275.87200000000001</v>
      </c>
      <c r="DW12" s="9">
        <v>30.925999999999998</v>
      </c>
      <c r="DX12" s="9">
        <v>45.043999999999997</v>
      </c>
      <c r="DY12" s="9">
        <v>71.891000000000005</v>
      </c>
      <c r="DZ12" s="9">
        <v>128.012</v>
      </c>
      <c r="EA12" s="9">
        <v>36</v>
      </c>
      <c r="EB12" s="9">
        <v>273.53300000000002</v>
      </c>
      <c r="EC12" s="9">
        <v>36.6</v>
      </c>
      <c r="ED12" s="9">
        <v>46.454000000000001</v>
      </c>
      <c r="EE12" s="9">
        <v>73.209000000000003</v>
      </c>
      <c r="EF12" s="9">
        <v>117.271</v>
      </c>
      <c r="EG12" s="9">
        <v>32.813000000000002</v>
      </c>
      <c r="EH12" s="9">
        <v>109.069</v>
      </c>
      <c r="EI12" s="9">
        <v>15.548999999999999</v>
      </c>
      <c r="EJ12" s="9">
        <v>18.036999999999999</v>
      </c>
      <c r="EK12" s="9">
        <v>32.177</v>
      </c>
      <c r="EL12" s="9">
        <v>43.305999999999997</v>
      </c>
      <c r="EM12" s="9">
        <v>26</v>
      </c>
      <c r="EN12" s="9">
        <v>164.464</v>
      </c>
      <c r="EO12" s="9">
        <v>21.050999999999998</v>
      </c>
      <c r="EP12" s="9">
        <v>28.417000000000002</v>
      </c>
      <c r="EQ12" s="9">
        <v>41.031999999999996</v>
      </c>
      <c r="ER12" s="9">
        <v>73.963999999999999</v>
      </c>
      <c r="ES12" s="9">
        <v>34</v>
      </c>
      <c r="ET12" s="9">
        <v>239.404</v>
      </c>
      <c r="EU12" s="9">
        <v>27.152999999999999</v>
      </c>
      <c r="EV12" s="9">
        <v>39.188000000000002</v>
      </c>
      <c r="EW12" s="9">
        <v>67.375</v>
      </c>
      <c r="EX12" s="9">
        <v>105.688</v>
      </c>
      <c r="EY12" s="9">
        <v>34</v>
      </c>
      <c r="EZ12" s="9">
        <v>127.996</v>
      </c>
      <c r="FA12" s="9">
        <v>17.279</v>
      </c>
      <c r="FB12" s="9">
        <v>22.561</v>
      </c>
      <c r="FC12" s="9">
        <v>36.515999999999998</v>
      </c>
      <c r="FD12" s="9">
        <v>51.640999999999998</v>
      </c>
      <c r="FE12" s="9">
        <v>26</v>
      </c>
      <c r="FF12" s="9">
        <v>111.408</v>
      </c>
      <c r="FG12" s="9">
        <v>9.875</v>
      </c>
      <c r="FH12" s="9">
        <v>16.626999999999999</v>
      </c>
      <c r="FI12" s="9">
        <v>30.859000000000002</v>
      </c>
      <c r="FJ12" s="9">
        <v>54.046999999999997</v>
      </c>
      <c r="FK12" s="9">
        <v>47</v>
      </c>
      <c r="FL12" s="9">
        <v>342.17399999999998</v>
      </c>
      <c r="FM12" s="9">
        <v>41.238999999999997</v>
      </c>
      <c r="FN12" s="9">
        <v>52.926000000000002</v>
      </c>
      <c r="FO12" s="9">
        <v>97.194999999999993</v>
      </c>
      <c r="FP12" s="9">
        <v>150.815</v>
      </c>
      <c r="FQ12" s="9">
        <v>34</v>
      </c>
      <c r="FR12" s="9">
        <v>108.801</v>
      </c>
      <c r="FS12" s="9">
        <v>18.134</v>
      </c>
      <c r="FT12" s="9">
        <v>22.181999999999999</v>
      </c>
      <c r="FU12" s="9">
        <v>24.463999999999999</v>
      </c>
      <c r="FV12" s="9">
        <v>44.021000000000001</v>
      </c>
      <c r="FW12" s="9">
        <v>26</v>
      </c>
      <c r="FX12" s="9">
        <v>233.37299999999999</v>
      </c>
      <c r="FY12" s="9">
        <v>23.106000000000002</v>
      </c>
      <c r="FZ12" s="9">
        <v>30.742999999999999</v>
      </c>
      <c r="GA12" s="9">
        <v>72.73</v>
      </c>
      <c r="GB12" s="9">
        <v>106.794</v>
      </c>
      <c r="GC12" s="9">
        <v>40.006</v>
      </c>
      <c r="GD12" s="9">
        <v>428.47899999999998</v>
      </c>
      <c r="GE12" s="9">
        <v>51.039000000000001</v>
      </c>
      <c r="GF12" s="9">
        <v>62.817999999999998</v>
      </c>
      <c r="GG12" s="9">
        <v>112.324</v>
      </c>
      <c r="GH12" s="9">
        <v>202.298</v>
      </c>
      <c r="GI12" s="9">
        <v>43</v>
      </c>
      <c r="GJ12" s="9">
        <v>177.59700000000001</v>
      </c>
      <c r="GK12" s="9">
        <v>19.739000000000001</v>
      </c>
      <c r="GL12" s="9">
        <v>26.135999999999999</v>
      </c>
      <c r="GM12" s="9">
        <v>51.954000000000001</v>
      </c>
      <c r="GN12" s="9">
        <v>79.766999999999996</v>
      </c>
      <c r="GO12" s="9">
        <v>40.478999999999999</v>
      </c>
      <c r="GP12" s="9">
        <v>250.88200000000001</v>
      </c>
      <c r="GQ12" s="9">
        <v>31.298999999999999</v>
      </c>
      <c r="GR12" s="9">
        <v>36.682000000000002</v>
      </c>
      <c r="GS12" s="9">
        <v>60.37</v>
      </c>
      <c r="GT12" s="9">
        <v>122.53100000000001</v>
      </c>
      <c r="GU12" s="9">
        <v>47</v>
      </c>
      <c r="GV12" s="9">
        <v>149.71100000000001</v>
      </c>
      <c r="GW12" s="9">
        <v>9.5879999999999992</v>
      </c>
      <c r="GX12" s="9">
        <v>29.364000000000001</v>
      </c>
      <c r="GY12" s="9">
        <v>38.805</v>
      </c>
      <c r="GZ12" s="9">
        <v>71.953999999999994</v>
      </c>
      <c r="HA12" s="9">
        <v>47</v>
      </c>
      <c r="HB12" s="9">
        <v>68.373999999999995</v>
      </c>
      <c r="HC12" s="9">
        <v>5.5250000000000004</v>
      </c>
      <c r="HD12" s="9">
        <v>15.904999999999999</v>
      </c>
      <c r="HE12" s="9">
        <v>19.920000000000002</v>
      </c>
      <c r="HF12" s="9">
        <v>27.024000000000001</v>
      </c>
      <c r="HG12" s="9">
        <v>26</v>
      </c>
      <c r="HH12" s="9">
        <v>81.337000000000003</v>
      </c>
      <c r="HI12" s="9">
        <v>4.0629999999999997</v>
      </c>
      <c r="HJ12" s="9">
        <v>13.459</v>
      </c>
      <c r="HK12" s="9">
        <v>18.885000000000002</v>
      </c>
      <c r="HL12" s="9">
        <v>44.929000000000002</v>
      </c>
      <c r="HM12" s="9">
        <v>52</v>
      </c>
      <c r="HN12" s="9">
        <v>58.081000000000003</v>
      </c>
      <c r="HO12" s="9">
        <v>8.7110000000000003</v>
      </c>
      <c r="HP12" s="9">
        <v>11.956</v>
      </c>
      <c r="HQ12" s="9">
        <v>14.651</v>
      </c>
      <c r="HR12" s="9">
        <v>22.763000000000002</v>
      </c>
      <c r="HS12" s="9">
        <v>26</v>
      </c>
      <c r="HT12" s="9">
        <v>33.878</v>
      </c>
      <c r="HU12" s="9">
        <v>5.9189999999999996</v>
      </c>
      <c r="HV12" s="9">
        <v>6.6909999999999998</v>
      </c>
      <c r="HW12" s="9">
        <v>9.9749999999999996</v>
      </c>
      <c r="HX12" s="9">
        <v>11.294</v>
      </c>
      <c r="HY12" s="9">
        <v>16.172000000000001</v>
      </c>
      <c r="HZ12" s="9">
        <v>24.202000000000002</v>
      </c>
      <c r="IA12" s="9">
        <v>2.7930000000000001</v>
      </c>
      <c r="IB12" s="9">
        <v>5.2640000000000002</v>
      </c>
      <c r="IC12" s="9">
        <v>4.6760000000000002</v>
      </c>
      <c r="ID12" s="9">
        <v>11.468999999999999</v>
      </c>
      <c r="IE12" s="9">
        <v>37.159999999999997</v>
      </c>
      <c r="IF12" s="9">
        <v>271.44200000000001</v>
      </c>
      <c r="IG12" s="9">
        <v>28.363</v>
      </c>
      <c r="IH12" s="9">
        <v>41.808999999999997</v>
      </c>
      <c r="II12" s="9">
        <v>82.462000000000003</v>
      </c>
      <c r="IJ12" s="9">
        <v>118.80800000000001</v>
      </c>
      <c r="IK12" s="9">
        <v>39</v>
      </c>
      <c r="IL12" s="9">
        <v>125.09699999999999</v>
      </c>
      <c r="IM12" s="9">
        <v>14.605</v>
      </c>
      <c r="IN12" s="9">
        <v>20.137</v>
      </c>
      <c r="IO12" s="9">
        <v>39.402999999999999</v>
      </c>
      <c r="IP12" s="9">
        <v>50.953000000000003</v>
      </c>
      <c r="IQ12" s="9">
        <v>30.917000000000002</v>
      </c>
    </row>
    <row r="13" spans="1:251">
      <c r="A13" s="10">
        <v>42767</v>
      </c>
      <c r="B13" s="9">
        <v>95.891999999999996</v>
      </c>
      <c r="C13" s="9">
        <v>169.001</v>
      </c>
      <c r="D13" s="9">
        <v>268.202</v>
      </c>
      <c r="E13" s="9">
        <v>43</v>
      </c>
      <c r="F13" s="9">
        <v>293.04300000000001</v>
      </c>
      <c r="G13" s="9">
        <v>25.640999999999998</v>
      </c>
      <c r="H13" s="9">
        <v>39.476999999999997</v>
      </c>
      <c r="I13" s="9">
        <v>64.275000000000006</v>
      </c>
      <c r="J13" s="9">
        <v>163.649</v>
      </c>
      <c r="K13" s="9">
        <v>52</v>
      </c>
      <c r="L13" s="9">
        <v>77.424999999999997</v>
      </c>
      <c r="M13" s="9">
        <v>9.0570000000000004</v>
      </c>
      <c r="N13" s="9">
        <v>7.7560000000000002</v>
      </c>
      <c r="O13" s="9">
        <v>19.405999999999999</v>
      </c>
      <c r="P13" s="9">
        <v>41.206000000000003</v>
      </c>
      <c r="Q13" s="9">
        <v>52</v>
      </c>
      <c r="R13" s="9">
        <v>215.61799999999999</v>
      </c>
      <c r="S13" s="9">
        <v>16.584</v>
      </c>
      <c r="T13" s="9">
        <v>31.721</v>
      </c>
      <c r="U13" s="9">
        <v>44.87</v>
      </c>
      <c r="V13" s="9">
        <v>122.443</v>
      </c>
      <c r="W13" s="9">
        <v>52</v>
      </c>
      <c r="X13" s="9">
        <v>620.72799999999995</v>
      </c>
      <c r="Y13" s="9">
        <v>65.012</v>
      </c>
      <c r="Z13" s="9">
        <v>124.069</v>
      </c>
      <c r="AA13" s="9">
        <v>201.684</v>
      </c>
      <c r="AB13" s="9">
        <v>229.964</v>
      </c>
      <c r="AC13" s="9">
        <v>26</v>
      </c>
      <c r="AD13" s="9">
        <v>253.714</v>
      </c>
      <c r="AE13" s="9">
        <v>32.058</v>
      </c>
      <c r="AF13" s="9">
        <v>59.898000000000003</v>
      </c>
      <c r="AG13" s="9">
        <v>77.552000000000007</v>
      </c>
      <c r="AH13" s="9">
        <v>84.206000000000003</v>
      </c>
      <c r="AI13" s="9">
        <v>24</v>
      </c>
      <c r="AJ13" s="9">
        <v>367.01400000000001</v>
      </c>
      <c r="AK13" s="9">
        <v>32.954000000000001</v>
      </c>
      <c r="AL13" s="9">
        <v>64.171000000000006</v>
      </c>
      <c r="AM13" s="9">
        <v>124.13200000000001</v>
      </c>
      <c r="AN13" s="9">
        <v>145.75800000000001</v>
      </c>
      <c r="AO13" s="9">
        <v>30</v>
      </c>
      <c r="AP13" s="9">
        <v>148.67400000000001</v>
      </c>
      <c r="AQ13" s="9">
        <v>17.045999999999999</v>
      </c>
      <c r="AR13" s="9">
        <v>24.446999999999999</v>
      </c>
      <c r="AS13" s="9">
        <v>40.789000000000001</v>
      </c>
      <c r="AT13" s="9">
        <v>66.391999999999996</v>
      </c>
      <c r="AU13" s="9">
        <v>36</v>
      </c>
      <c r="AV13" s="9">
        <v>83.692999999999998</v>
      </c>
      <c r="AW13" s="9">
        <v>8.7539999999999996</v>
      </c>
      <c r="AX13" s="9">
        <v>13.486000000000001</v>
      </c>
      <c r="AY13" s="9">
        <v>25.26</v>
      </c>
      <c r="AZ13" s="9">
        <v>36.192999999999998</v>
      </c>
      <c r="BA13" s="9">
        <v>34</v>
      </c>
      <c r="BB13" s="9">
        <v>64.980999999999995</v>
      </c>
      <c r="BC13" s="9">
        <v>8.2919999999999998</v>
      </c>
      <c r="BD13" s="9">
        <v>10.961</v>
      </c>
      <c r="BE13" s="9">
        <v>15.528</v>
      </c>
      <c r="BF13" s="9">
        <v>30.199000000000002</v>
      </c>
      <c r="BG13" s="9">
        <v>39.402999999999999</v>
      </c>
      <c r="BH13" s="9">
        <v>504.36799999999999</v>
      </c>
      <c r="BI13" s="9">
        <v>49.362000000000002</v>
      </c>
      <c r="BJ13" s="9">
        <v>78.063999999999993</v>
      </c>
      <c r="BK13" s="9">
        <v>146.93199999999999</v>
      </c>
      <c r="BL13" s="9">
        <v>230.01</v>
      </c>
      <c r="BM13" s="9">
        <v>40</v>
      </c>
      <c r="BN13" s="9">
        <v>152.74100000000001</v>
      </c>
      <c r="BO13" s="9">
        <v>17.501000000000001</v>
      </c>
      <c r="BP13" s="9">
        <v>29.327000000000002</v>
      </c>
      <c r="BQ13" s="9">
        <v>42.542999999999999</v>
      </c>
      <c r="BR13" s="9">
        <v>63.369</v>
      </c>
      <c r="BS13" s="9">
        <v>30</v>
      </c>
      <c r="BT13" s="9">
        <v>351.62700000000001</v>
      </c>
      <c r="BU13" s="9">
        <v>31.86</v>
      </c>
      <c r="BV13" s="9">
        <v>48.735999999999997</v>
      </c>
      <c r="BW13" s="9">
        <v>104.389</v>
      </c>
      <c r="BX13" s="9">
        <v>166.64099999999999</v>
      </c>
      <c r="BY13" s="9">
        <v>44</v>
      </c>
      <c r="BZ13" s="9">
        <v>334.40199999999999</v>
      </c>
      <c r="CA13" s="9">
        <v>32.853000000000002</v>
      </c>
      <c r="CB13" s="9">
        <v>51.872</v>
      </c>
      <c r="CC13" s="9">
        <v>100.17100000000001</v>
      </c>
      <c r="CD13" s="9">
        <v>149.506</v>
      </c>
      <c r="CE13" s="9">
        <v>35</v>
      </c>
      <c r="CF13" s="9">
        <v>103.961</v>
      </c>
      <c r="CG13" s="9">
        <v>11.382999999999999</v>
      </c>
      <c r="CH13" s="9">
        <v>18.588999999999999</v>
      </c>
      <c r="CI13" s="9">
        <v>31.741</v>
      </c>
      <c r="CJ13" s="9">
        <v>42.249000000000002</v>
      </c>
      <c r="CK13" s="9">
        <v>26</v>
      </c>
      <c r="CL13" s="9">
        <v>230.441</v>
      </c>
      <c r="CM13" s="9">
        <v>21.47</v>
      </c>
      <c r="CN13" s="9">
        <v>33.283000000000001</v>
      </c>
      <c r="CO13" s="9">
        <v>68.430000000000007</v>
      </c>
      <c r="CP13" s="9">
        <v>107.25700000000001</v>
      </c>
      <c r="CQ13" s="9">
        <v>43</v>
      </c>
      <c r="CR13" s="9">
        <v>169.96700000000001</v>
      </c>
      <c r="CS13" s="9">
        <v>16.509</v>
      </c>
      <c r="CT13" s="9">
        <v>26.192</v>
      </c>
      <c r="CU13" s="9">
        <v>46.761000000000003</v>
      </c>
      <c r="CV13" s="9">
        <v>80.504000000000005</v>
      </c>
      <c r="CW13" s="9">
        <v>47</v>
      </c>
      <c r="CX13" s="9">
        <v>48.78</v>
      </c>
      <c r="CY13" s="9">
        <v>6.1189999999999998</v>
      </c>
      <c r="CZ13" s="9">
        <v>10.738</v>
      </c>
      <c r="DA13" s="9">
        <v>10.802</v>
      </c>
      <c r="DB13" s="9">
        <v>21.120999999999999</v>
      </c>
      <c r="DC13" s="9">
        <v>41.832999999999998</v>
      </c>
      <c r="DD13" s="9">
        <v>121.187</v>
      </c>
      <c r="DE13" s="9">
        <v>10.39</v>
      </c>
      <c r="DF13" s="9">
        <v>15.454000000000001</v>
      </c>
      <c r="DG13" s="9">
        <v>35.959000000000003</v>
      </c>
      <c r="DH13" s="9">
        <v>59.384</v>
      </c>
      <c r="DI13" s="9">
        <v>47</v>
      </c>
      <c r="DJ13" s="9">
        <v>558.077</v>
      </c>
      <c r="DK13" s="9">
        <v>58.337000000000003</v>
      </c>
      <c r="DL13" s="9">
        <v>109.929</v>
      </c>
      <c r="DM13" s="9">
        <v>159.816</v>
      </c>
      <c r="DN13" s="9">
        <v>229.995</v>
      </c>
      <c r="DO13" s="9">
        <v>32</v>
      </c>
      <c r="DP13" s="9">
        <v>262.08999999999997</v>
      </c>
      <c r="DQ13" s="9">
        <v>32.366999999999997</v>
      </c>
      <c r="DR13" s="9">
        <v>51.813000000000002</v>
      </c>
      <c r="DS13" s="9">
        <v>79.674999999999997</v>
      </c>
      <c r="DT13" s="9">
        <v>98.234999999999999</v>
      </c>
      <c r="DU13" s="9">
        <v>26</v>
      </c>
      <c r="DV13" s="9">
        <v>295.98599999999999</v>
      </c>
      <c r="DW13" s="9">
        <v>25.97</v>
      </c>
      <c r="DX13" s="9">
        <v>58.116999999999997</v>
      </c>
      <c r="DY13" s="9">
        <v>80.14</v>
      </c>
      <c r="DZ13" s="9">
        <v>131.76</v>
      </c>
      <c r="EA13" s="9">
        <v>39</v>
      </c>
      <c r="EB13" s="9">
        <v>299.99099999999999</v>
      </c>
      <c r="EC13" s="9">
        <v>30.015000000000001</v>
      </c>
      <c r="ED13" s="9">
        <v>61.850999999999999</v>
      </c>
      <c r="EE13" s="9">
        <v>80.903999999999996</v>
      </c>
      <c r="EF13" s="9">
        <v>127.221</v>
      </c>
      <c r="EG13" s="9">
        <v>30</v>
      </c>
      <c r="EH13" s="9">
        <v>118.492</v>
      </c>
      <c r="EI13" s="9">
        <v>16.088000000000001</v>
      </c>
      <c r="EJ13" s="9">
        <v>27.541</v>
      </c>
      <c r="EK13" s="9">
        <v>30.411000000000001</v>
      </c>
      <c r="EL13" s="9">
        <v>44.451999999999998</v>
      </c>
      <c r="EM13" s="9">
        <v>24.771999999999998</v>
      </c>
      <c r="EN13" s="9">
        <v>181.499</v>
      </c>
      <c r="EO13" s="9">
        <v>13.927</v>
      </c>
      <c r="EP13" s="9">
        <v>34.31</v>
      </c>
      <c r="EQ13" s="9">
        <v>50.493000000000002</v>
      </c>
      <c r="ER13" s="9">
        <v>82.77</v>
      </c>
      <c r="ES13" s="9">
        <v>42.473999999999997</v>
      </c>
      <c r="ET13" s="9">
        <v>258.08499999999998</v>
      </c>
      <c r="EU13" s="9">
        <v>28.321999999999999</v>
      </c>
      <c r="EV13" s="9">
        <v>48.078000000000003</v>
      </c>
      <c r="EW13" s="9">
        <v>78.911000000000001</v>
      </c>
      <c r="EX13" s="9">
        <v>102.774</v>
      </c>
      <c r="EY13" s="9">
        <v>34</v>
      </c>
      <c r="EZ13" s="9">
        <v>143.59800000000001</v>
      </c>
      <c r="FA13" s="9">
        <v>16.279</v>
      </c>
      <c r="FB13" s="9">
        <v>24.271000000000001</v>
      </c>
      <c r="FC13" s="9">
        <v>49.264000000000003</v>
      </c>
      <c r="FD13" s="9">
        <v>53.783000000000001</v>
      </c>
      <c r="FE13" s="9">
        <v>32.183</v>
      </c>
      <c r="FF13" s="9">
        <v>114.48699999999999</v>
      </c>
      <c r="FG13" s="9">
        <v>12.042999999999999</v>
      </c>
      <c r="FH13" s="9">
        <v>23.806999999999999</v>
      </c>
      <c r="FI13" s="9">
        <v>29.646999999999998</v>
      </c>
      <c r="FJ13" s="9">
        <v>48.99</v>
      </c>
      <c r="FK13" s="9">
        <v>34</v>
      </c>
      <c r="FL13" s="9">
        <v>367.90800000000002</v>
      </c>
      <c r="FM13" s="9">
        <v>37.383000000000003</v>
      </c>
      <c r="FN13" s="9">
        <v>58.795000000000002</v>
      </c>
      <c r="FO13" s="9">
        <v>113.52800000000001</v>
      </c>
      <c r="FP13" s="9">
        <v>158.202</v>
      </c>
      <c r="FQ13" s="9">
        <v>34</v>
      </c>
      <c r="FR13" s="9">
        <v>116.6</v>
      </c>
      <c r="FS13" s="9">
        <v>13.193</v>
      </c>
      <c r="FT13" s="9">
        <v>20.393999999999998</v>
      </c>
      <c r="FU13" s="9">
        <v>37.630000000000003</v>
      </c>
      <c r="FV13" s="9">
        <v>45.383000000000003</v>
      </c>
      <c r="FW13" s="9">
        <v>26</v>
      </c>
      <c r="FX13" s="9">
        <v>251.30799999999999</v>
      </c>
      <c r="FY13" s="9">
        <v>24.19</v>
      </c>
      <c r="FZ13" s="9">
        <v>38.401000000000003</v>
      </c>
      <c r="GA13" s="9">
        <v>75.897999999999996</v>
      </c>
      <c r="GB13" s="9">
        <v>112.819</v>
      </c>
      <c r="GC13" s="9">
        <v>36.825000000000003</v>
      </c>
      <c r="GD13" s="9">
        <v>462.72899999999998</v>
      </c>
      <c r="GE13" s="9">
        <v>43.427</v>
      </c>
      <c r="GF13" s="9">
        <v>81.998999999999995</v>
      </c>
      <c r="GG13" s="9">
        <v>122.813</v>
      </c>
      <c r="GH13" s="9">
        <v>214.49</v>
      </c>
      <c r="GI13" s="9">
        <v>43</v>
      </c>
      <c r="GJ13" s="9">
        <v>179.655</v>
      </c>
      <c r="GK13" s="9">
        <v>23.074999999999999</v>
      </c>
      <c r="GL13" s="9">
        <v>37.892000000000003</v>
      </c>
      <c r="GM13" s="9">
        <v>44.262999999999998</v>
      </c>
      <c r="GN13" s="9">
        <v>74.424000000000007</v>
      </c>
      <c r="GO13" s="9">
        <v>30</v>
      </c>
      <c r="GP13" s="9">
        <v>283.07400000000001</v>
      </c>
      <c r="GQ13" s="9">
        <v>20.352</v>
      </c>
      <c r="GR13" s="9">
        <v>44.107999999999997</v>
      </c>
      <c r="GS13" s="9">
        <v>78.55</v>
      </c>
      <c r="GT13" s="9">
        <v>140.065</v>
      </c>
      <c r="GU13" s="9">
        <v>50</v>
      </c>
      <c r="GV13" s="9">
        <v>178.733</v>
      </c>
      <c r="GW13" s="9">
        <v>20.198</v>
      </c>
      <c r="GX13" s="9">
        <v>41.37</v>
      </c>
      <c r="GY13" s="9">
        <v>51.311999999999998</v>
      </c>
      <c r="GZ13" s="9">
        <v>65.852999999999994</v>
      </c>
      <c r="HA13" s="9">
        <v>26</v>
      </c>
      <c r="HB13" s="9">
        <v>88.884</v>
      </c>
      <c r="HC13" s="9">
        <v>10.88</v>
      </c>
      <c r="HD13" s="9">
        <v>19.64</v>
      </c>
      <c r="HE13" s="9">
        <v>28.673999999999999</v>
      </c>
      <c r="HF13" s="9">
        <v>29.69</v>
      </c>
      <c r="HG13" s="9">
        <v>26</v>
      </c>
      <c r="HH13" s="9">
        <v>89.849000000000004</v>
      </c>
      <c r="HI13" s="9">
        <v>9.3179999999999996</v>
      </c>
      <c r="HJ13" s="9">
        <v>21.73</v>
      </c>
      <c r="HK13" s="9">
        <v>22.638000000000002</v>
      </c>
      <c r="HL13" s="9">
        <v>36.164000000000001</v>
      </c>
      <c r="HM13" s="9">
        <v>26</v>
      </c>
      <c r="HN13" s="9">
        <v>53.073999999999998</v>
      </c>
      <c r="HO13" s="9">
        <v>6.69</v>
      </c>
      <c r="HP13" s="9">
        <v>5.8289999999999997</v>
      </c>
      <c r="HQ13" s="9">
        <v>19.094000000000001</v>
      </c>
      <c r="HR13" s="9">
        <v>21.46</v>
      </c>
      <c r="HS13" s="9">
        <v>36</v>
      </c>
      <c r="HT13" s="9">
        <v>29.692</v>
      </c>
      <c r="HU13" s="9">
        <v>2.72</v>
      </c>
      <c r="HV13" s="9">
        <v>3.214</v>
      </c>
      <c r="HW13" s="9">
        <v>11.65</v>
      </c>
      <c r="HX13" s="9">
        <v>12.108000000000001</v>
      </c>
      <c r="HY13" s="9">
        <v>32.167000000000002</v>
      </c>
      <c r="HZ13" s="9">
        <v>23.382000000000001</v>
      </c>
      <c r="IA13" s="9">
        <v>3.97</v>
      </c>
      <c r="IB13" s="9">
        <v>2.6150000000000002</v>
      </c>
      <c r="IC13" s="9">
        <v>7.444</v>
      </c>
      <c r="ID13" s="9">
        <v>9.3529999999999998</v>
      </c>
      <c r="IE13" s="9">
        <v>36</v>
      </c>
      <c r="IF13" s="9">
        <v>287.42200000000003</v>
      </c>
      <c r="IG13" s="9">
        <v>29.879000000000001</v>
      </c>
      <c r="IH13" s="9">
        <v>61.534999999999997</v>
      </c>
      <c r="II13" s="9">
        <v>88.834000000000003</v>
      </c>
      <c r="IJ13" s="9">
        <v>107.173</v>
      </c>
      <c r="IK13" s="9">
        <v>26</v>
      </c>
      <c r="IL13" s="9">
        <v>120.066</v>
      </c>
      <c r="IM13" s="9">
        <v>13.724</v>
      </c>
      <c r="IN13" s="9">
        <v>28.585999999999999</v>
      </c>
      <c r="IO13" s="9">
        <v>37</v>
      </c>
      <c r="IP13" s="9">
        <v>40.755000000000003</v>
      </c>
      <c r="IQ13" s="9">
        <v>26</v>
      </c>
    </row>
    <row r="14" spans="1:251">
      <c r="A14" s="10">
        <v>43132</v>
      </c>
      <c r="B14" s="9">
        <v>101.595</v>
      </c>
      <c r="C14" s="9">
        <v>146.88900000000001</v>
      </c>
      <c r="D14" s="9">
        <v>261.51</v>
      </c>
      <c r="E14" s="9">
        <v>43</v>
      </c>
      <c r="F14" s="9">
        <v>288.25700000000001</v>
      </c>
      <c r="G14" s="9">
        <v>28.771000000000001</v>
      </c>
      <c r="H14" s="9">
        <v>41.662999999999997</v>
      </c>
      <c r="I14" s="9">
        <v>63.037999999999997</v>
      </c>
      <c r="J14" s="9">
        <v>154.785</v>
      </c>
      <c r="K14" s="9">
        <v>52</v>
      </c>
      <c r="L14" s="9">
        <v>85.650999999999996</v>
      </c>
      <c r="M14" s="9">
        <v>6.4009999999999998</v>
      </c>
      <c r="N14" s="9">
        <v>13.856999999999999</v>
      </c>
      <c r="O14" s="9">
        <v>19.530999999999999</v>
      </c>
      <c r="P14" s="9">
        <v>45.862000000000002</v>
      </c>
      <c r="Q14" s="9">
        <v>52</v>
      </c>
      <c r="R14" s="9">
        <v>202.60599999999999</v>
      </c>
      <c r="S14" s="9">
        <v>22.369</v>
      </c>
      <c r="T14" s="9">
        <v>27.806000000000001</v>
      </c>
      <c r="U14" s="9">
        <v>43.508000000000003</v>
      </c>
      <c r="V14" s="9">
        <v>108.923</v>
      </c>
      <c r="W14" s="9">
        <v>52</v>
      </c>
      <c r="X14" s="9">
        <v>602.25400000000002</v>
      </c>
      <c r="Y14" s="9">
        <v>57.930999999999997</v>
      </c>
      <c r="Z14" s="9">
        <v>125.13</v>
      </c>
      <c r="AA14" s="9">
        <v>166.917</v>
      </c>
      <c r="AB14" s="9">
        <v>252.27600000000001</v>
      </c>
      <c r="AC14" s="9">
        <v>34</v>
      </c>
      <c r="AD14" s="9">
        <v>237.46299999999999</v>
      </c>
      <c r="AE14" s="9">
        <v>22.896999999999998</v>
      </c>
      <c r="AF14" s="9">
        <v>51.341000000000001</v>
      </c>
      <c r="AG14" s="9">
        <v>63.534999999999997</v>
      </c>
      <c r="AH14" s="9">
        <v>99.69</v>
      </c>
      <c r="AI14" s="9">
        <v>34</v>
      </c>
      <c r="AJ14" s="9">
        <v>364.791</v>
      </c>
      <c r="AK14" s="9">
        <v>35.033999999999999</v>
      </c>
      <c r="AL14" s="9">
        <v>73.789000000000001</v>
      </c>
      <c r="AM14" s="9">
        <v>103.381</v>
      </c>
      <c r="AN14" s="9">
        <v>152.58600000000001</v>
      </c>
      <c r="AO14" s="9">
        <v>34</v>
      </c>
      <c r="AP14" s="9">
        <v>150.40199999999999</v>
      </c>
      <c r="AQ14" s="9">
        <v>17.215</v>
      </c>
      <c r="AR14" s="9">
        <v>27.164999999999999</v>
      </c>
      <c r="AS14" s="9">
        <v>35.625</v>
      </c>
      <c r="AT14" s="9">
        <v>70.397000000000006</v>
      </c>
      <c r="AU14" s="9">
        <v>43.139000000000003</v>
      </c>
      <c r="AV14" s="9">
        <v>83.016999999999996</v>
      </c>
      <c r="AW14" s="9">
        <v>9.6720000000000006</v>
      </c>
      <c r="AX14" s="9">
        <v>15.365</v>
      </c>
      <c r="AY14" s="9">
        <v>18.356000000000002</v>
      </c>
      <c r="AZ14" s="9">
        <v>39.624000000000002</v>
      </c>
      <c r="BA14" s="9">
        <v>39.911000000000001</v>
      </c>
      <c r="BB14" s="9">
        <v>67.385000000000005</v>
      </c>
      <c r="BC14" s="9">
        <v>7.5430000000000001</v>
      </c>
      <c r="BD14" s="9">
        <v>11.8</v>
      </c>
      <c r="BE14" s="9">
        <v>17.268999999999998</v>
      </c>
      <c r="BF14" s="9">
        <v>30.773</v>
      </c>
      <c r="BG14" s="9">
        <v>47</v>
      </c>
      <c r="BH14" s="9">
        <v>499.34500000000003</v>
      </c>
      <c r="BI14" s="9">
        <v>45.045999999999999</v>
      </c>
      <c r="BJ14" s="9">
        <v>96.741</v>
      </c>
      <c r="BK14" s="9">
        <v>121.536</v>
      </c>
      <c r="BL14" s="9">
        <v>236.02199999999999</v>
      </c>
      <c r="BM14" s="9">
        <v>43</v>
      </c>
      <c r="BN14" s="9">
        <v>165.41399999999999</v>
      </c>
      <c r="BO14" s="9">
        <v>12.217000000000001</v>
      </c>
      <c r="BP14" s="9">
        <v>34.415999999999997</v>
      </c>
      <c r="BQ14" s="9">
        <v>38.527000000000001</v>
      </c>
      <c r="BR14" s="9">
        <v>80.254000000000005</v>
      </c>
      <c r="BS14" s="9">
        <v>47</v>
      </c>
      <c r="BT14" s="9">
        <v>333.93099999999998</v>
      </c>
      <c r="BU14" s="9">
        <v>32.829000000000001</v>
      </c>
      <c r="BV14" s="9">
        <v>62.325000000000003</v>
      </c>
      <c r="BW14" s="9">
        <v>83.009</v>
      </c>
      <c r="BX14" s="9">
        <v>155.768</v>
      </c>
      <c r="BY14" s="9">
        <v>43</v>
      </c>
      <c r="BZ14" s="9">
        <v>339.33300000000003</v>
      </c>
      <c r="CA14" s="9">
        <v>31.584</v>
      </c>
      <c r="CB14" s="9">
        <v>63.088000000000001</v>
      </c>
      <c r="CC14" s="9">
        <v>82.885999999999996</v>
      </c>
      <c r="CD14" s="9">
        <v>161.77600000000001</v>
      </c>
      <c r="CE14" s="9">
        <v>46.947000000000003</v>
      </c>
      <c r="CF14" s="9">
        <v>116.215</v>
      </c>
      <c r="CG14" s="9">
        <v>10.163</v>
      </c>
      <c r="CH14" s="9">
        <v>21.481999999999999</v>
      </c>
      <c r="CI14" s="9">
        <v>27.088000000000001</v>
      </c>
      <c r="CJ14" s="9">
        <v>57.481999999999999</v>
      </c>
      <c r="CK14" s="9">
        <v>48</v>
      </c>
      <c r="CL14" s="9">
        <v>223.11799999999999</v>
      </c>
      <c r="CM14" s="9">
        <v>21.420999999999999</v>
      </c>
      <c r="CN14" s="9">
        <v>41.606000000000002</v>
      </c>
      <c r="CO14" s="9">
        <v>55.798000000000002</v>
      </c>
      <c r="CP14" s="9">
        <v>104.294</v>
      </c>
      <c r="CQ14" s="9">
        <v>43</v>
      </c>
      <c r="CR14" s="9">
        <v>160.012</v>
      </c>
      <c r="CS14" s="9">
        <v>13.462</v>
      </c>
      <c r="CT14" s="9">
        <v>33.654000000000003</v>
      </c>
      <c r="CU14" s="9">
        <v>38.65</v>
      </c>
      <c r="CV14" s="9">
        <v>74.245999999999995</v>
      </c>
      <c r="CW14" s="9">
        <v>43</v>
      </c>
      <c r="CX14" s="9">
        <v>49.198999999999998</v>
      </c>
      <c r="CY14" s="9">
        <v>2.0539999999999998</v>
      </c>
      <c r="CZ14" s="9">
        <v>12.933999999999999</v>
      </c>
      <c r="DA14" s="9">
        <v>11.438000000000001</v>
      </c>
      <c r="DB14" s="9">
        <v>22.771999999999998</v>
      </c>
      <c r="DC14" s="9">
        <v>40</v>
      </c>
      <c r="DD14" s="9">
        <v>110.813</v>
      </c>
      <c r="DE14" s="9">
        <v>11.407999999999999</v>
      </c>
      <c r="DF14" s="9">
        <v>20.719000000000001</v>
      </c>
      <c r="DG14" s="9">
        <v>27.212</v>
      </c>
      <c r="DH14" s="9">
        <v>51.473999999999997</v>
      </c>
      <c r="DI14" s="9">
        <v>43</v>
      </c>
      <c r="DJ14" s="9">
        <v>541.56799999999998</v>
      </c>
      <c r="DK14" s="9">
        <v>58.871000000000002</v>
      </c>
      <c r="DL14" s="9">
        <v>97.216999999999999</v>
      </c>
      <c r="DM14" s="9">
        <v>144.04400000000001</v>
      </c>
      <c r="DN14" s="9">
        <v>241.43600000000001</v>
      </c>
      <c r="DO14" s="9">
        <v>40</v>
      </c>
      <c r="DP14" s="9">
        <v>240.71799999999999</v>
      </c>
      <c r="DQ14" s="9">
        <v>26.754000000000001</v>
      </c>
      <c r="DR14" s="9">
        <v>46.146999999999998</v>
      </c>
      <c r="DS14" s="9">
        <v>62.895000000000003</v>
      </c>
      <c r="DT14" s="9">
        <v>104.922</v>
      </c>
      <c r="DU14" s="9">
        <v>34</v>
      </c>
      <c r="DV14" s="9">
        <v>300.851</v>
      </c>
      <c r="DW14" s="9">
        <v>32.116999999999997</v>
      </c>
      <c r="DX14" s="9">
        <v>51.07</v>
      </c>
      <c r="DY14" s="9">
        <v>81.149000000000001</v>
      </c>
      <c r="DZ14" s="9">
        <v>136.51400000000001</v>
      </c>
      <c r="EA14" s="9">
        <v>43</v>
      </c>
      <c r="EB14" s="9">
        <v>275.19499999999999</v>
      </c>
      <c r="EC14" s="9">
        <v>29.062999999999999</v>
      </c>
      <c r="ED14" s="9">
        <v>45.265000000000001</v>
      </c>
      <c r="EE14" s="9">
        <v>72.44</v>
      </c>
      <c r="EF14" s="9">
        <v>128.42699999999999</v>
      </c>
      <c r="EG14" s="9">
        <v>43</v>
      </c>
      <c r="EH14" s="9">
        <v>107.889</v>
      </c>
      <c r="EI14" s="9">
        <v>11.86</v>
      </c>
      <c r="EJ14" s="9">
        <v>19.03</v>
      </c>
      <c r="EK14" s="9">
        <v>27.577999999999999</v>
      </c>
      <c r="EL14" s="9">
        <v>49.420999999999999</v>
      </c>
      <c r="EM14" s="9">
        <v>39</v>
      </c>
      <c r="EN14" s="9">
        <v>167.30600000000001</v>
      </c>
      <c r="EO14" s="9">
        <v>17.202999999999999</v>
      </c>
      <c r="EP14" s="9">
        <v>26.234999999999999</v>
      </c>
      <c r="EQ14" s="9">
        <v>44.862000000000002</v>
      </c>
      <c r="ER14" s="9">
        <v>79.004999999999995</v>
      </c>
      <c r="ES14" s="9">
        <v>47</v>
      </c>
      <c r="ET14" s="9">
        <v>266.37400000000002</v>
      </c>
      <c r="EU14" s="9">
        <v>29.808</v>
      </c>
      <c r="EV14" s="9">
        <v>51.951999999999998</v>
      </c>
      <c r="EW14" s="9">
        <v>71.603999999999999</v>
      </c>
      <c r="EX14" s="9">
        <v>113.009</v>
      </c>
      <c r="EY14" s="9">
        <v>34</v>
      </c>
      <c r="EZ14" s="9">
        <v>132.82900000000001</v>
      </c>
      <c r="FA14" s="9">
        <v>14.894</v>
      </c>
      <c r="FB14" s="9">
        <v>27.117000000000001</v>
      </c>
      <c r="FC14" s="9">
        <v>35.317</v>
      </c>
      <c r="FD14" s="9">
        <v>55.5</v>
      </c>
      <c r="FE14" s="9">
        <v>30</v>
      </c>
      <c r="FF14" s="9">
        <v>133.54400000000001</v>
      </c>
      <c r="FG14" s="9">
        <v>14.914</v>
      </c>
      <c r="FH14" s="9">
        <v>24.835000000000001</v>
      </c>
      <c r="FI14" s="9">
        <v>36.286999999999999</v>
      </c>
      <c r="FJ14" s="9">
        <v>57.509</v>
      </c>
      <c r="FK14" s="9">
        <v>40</v>
      </c>
      <c r="FL14" s="9">
        <v>375.048</v>
      </c>
      <c r="FM14" s="9">
        <v>42.613</v>
      </c>
      <c r="FN14" s="9">
        <v>73.998999999999995</v>
      </c>
      <c r="FO14" s="9">
        <v>92.156000000000006</v>
      </c>
      <c r="FP14" s="9">
        <v>166.28100000000001</v>
      </c>
      <c r="FQ14" s="9">
        <v>39</v>
      </c>
      <c r="FR14" s="9">
        <v>120.733</v>
      </c>
      <c r="FS14" s="9">
        <v>10.89</v>
      </c>
      <c r="FT14" s="9">
        <v>22.832000000000001</v>
      </c>
      <c r="FU14" s="9">
        <v>31.414000000000001</v>
      </c>
      <c r="FV14" s="9">
        <v>55.597999999999999</v>
      </c>
      <c r="FW14" s="9">
        <v>40</v>
      </c>
      <c r="FX14" s="9">
        <v>254.315</v>
      </c>
      <c r="FY14" s="9">
        <v>31.722999999999999</v>
      </c>
      <c r="FZ14" s="9">
        <v>51.167000000000002</v>
      </c>
      <c r="GA14" s="9">
        <v>60.741999999999997</v>
      </c>
      <c r="GB14" s="9">
        <v>110.68300000000001</v>
      </c>
      <c r="GC14" s="9">
        <v>35</v>
      </c>
      <c r="GD14" s="9">
        <v>437.71499999999997</v>
      </c>
      <c r="GE14" s="9">
        <v>39.32</v>
      </c>
      <c r="GF14" s="9">
        <v>80.152000000000001</v>
      </c>
      <c r="GG14" s="9">
        <v>113.06699999999999</v>
      </c>
      <c r="GH14" s="9">
        <v>205.17599999999999</v>
      </c>
      <c r="GI14" s="9">
        <v>44</v>
      </c>
      <c r="GJ14" s="9">
        <v>179.99700000000001</v>
      </c>
      <c r="GK14" s="9">
        <v>19.23</v>
      </c>
      <c r="GL14" s="9">
        <v>36.319000000000003</v>
      </c>
      <c r="GM14" s="9">
        <v>45.14</v>
      </c>
      <c r="GN14" s="9">
        <v>79.308000000000007</v>
      </c>
      <c r="GO14" s="9">
        <v>34</v>
      </c>
      <c r="GP14" s="9">
        <v>257.71899999999999</v>
      </c>
      <c r="GQ14" s="9">
        <v>20.091000000000001</v>
      </c>
      <c r="GR14" s="9">
        <v>43.832000000000001</v>
      </c>
      <c r="GS14" s="9">
        <v>67.927000000000007</v>
      </c>
      <c r="GT14" s="9">
        <v>125.86799999999999</v>
      </c>
      <c r="GU14" s="9">
        <v>48.960999999999999</v>
      </c>
      <c r="GV14" s="9">
        <v>183.59</v>
      </c>
      <c r="GW14" s="9">
        <v>17.562000000000001</v>
      </c>
      <c r="GX14" s="9">
        <v>33.186</v>
      </c>
      <c r="GY14" s="9">
        <v>50.27</v>
      </c>
      <c r="GZ14" s="9">
        <v>82.572999999999993</v>
      </c>
      <c r="HA14" s="9">
        <v>40</v>
      </c>
      <c r="HB14" s="9">
        <v>83.52</v>
      </c>
      <c r="HC14" s="9">
        <v>7.3470000000000004</v>
      </c>
      <c r="HD14" s="9">
        <v>17.760999999999999</v>
      </c>
      <c r="HE14" s="9">
        <v>20.163</v>
      </c>
      <c r="HF14" s="9">
        <v>38.249000000000002</v>
      </c>
      <c r="HG14" s="9">
        <v>40</v>
      </c>
      <c r="HH14" s="9">
        <v>100.07</v>
      </c>
      <c r="HI14" s="9">
        <v>10.215</v>
      </c>
      <c r="HJ14" s="9">
        <v>15.425000000000001</v>
      </c>
      <c r="HK14" s="9">
        <v>30.106000000000002</v>
      </c>
      <c r="HL14" s="9">
        <v>44.323999999999998</v>
      </c>
      <c r="HM14" s="9">
        <v>43</v>
      </c>
      <c r="HN14" s="9">
        <v>44.56</v>
      </c>
      <c r="HO14" s="9">
        <v>4.4210000000000003</v>
      </c>
      <c r="HP14" s="9">
        <v>6.6219999999999999</v>
      </c>
      <c r="HQ14" s="9">
        <v>10.087999999999999</v>
      </c>
      <c r="HR14" s="9">
        <v>23.428999999999998</v>
      </c>
      <c r="HS14" s="9">
        <v>52</v>
      </c>
      <c r="HT14" s="9">
        <v>21.881</v>
      </c>
      <c r="HU14" s="9">
        <v>1.504</v>
      </c>
      <c r="HV14" s="9">
        <v>3.6520000000000001</v>
      </c>
      <c r="HW14" s="9">
        <v>4.7050000000000001</v>
      </c>
      <c r="HX14" s="9">
        <v>12.021000000000001</v>
      </c>
      <c r="HY14" s="9">
        <v>52</v>
      </c>
      <c r="HZ14" s="9">
        <v>22.678999999999998</v>
      </c>
      <c r="IA14" s="9">
        <v>2.9169999999999998</v>
      </c>
      <c r="IB14" s="9">
        <v>2.9710000000000001</v>
      </c>
      <c r="IC14" s="9">
        <v>5.383</v>
      </c>
      <c r="ID14" s="9">
        <v>11.407999999999999</v>
      </c>
      <c r="IE14" s="9">
        <v>51.302999999999997</v>
      </c>
      <c r="IF14" s="9">
        <v>283.45299999999997</v>
      </c>
      <c r="IG14" s="9">
        <v>20.474</v>
      </c>
      <c r="IH14" s="9">
        <v>51.597999999999999</v>
      </c>
      <c r="II14" s="9">
        <v>77.293000000000006</v>
      </c>
      <c r="IJ14" s="9">
        <v>134.08799999999999</v>
      </c>
      <c r="IK14" s="9">
        <v>47</v>
      </c>
      <c r="IL14" s="9">
        <v>113.81</v>
      </c>
      <c r="IM14" s="9">
        <v>10.353</v>
      </c>
      <c r="IN14" s="9">
        <v>23.526</v>
      </c>
      <c r="IO14" s="9">
        <v>28.491</v>
      </c>
      <c r="IP14" s="9">
        <v>51.441000000000003</v>
      </c>
      <c r="IQ14" s="9">
        <v>39</v>
      </c>
    </row>
    <row r="15" spans="1:251">
      <c r="A15" s="10">
        <v>43497</v>
      </c>
      <c r="B15" s="9">
        <v>92.242999999999995</v>
      </c>
      <c r="C15" s="9">
        <v>139.25899999999999</v>
      </c>
      <c r="D15" s="9">
        <v>244.09100000000001</v>
      </c>
      <c r="E15" s="9">
        <v>34</v>
      </c>
      <c r="F15" s="9">
        <v>260.072</v>
      </c>
      <c r="G15" s="9">
        <v>26.835000000000001</v>
      </c>
      <c r="H15" s="9">
        <v>35.606000000000002</v>
      </c>
      <c r="I15" s="9">
        <v>51.969000000000001</v>
      </c>
      <c r="J15" s="9">
        <v>145.66200000000001</v>
      </c>
      <c r="K15" s="9">
        <v>52</v>
      </c>
      <c r="L15" s="9">
        <v>75.653999999999996</v>
      </c>
      <c r="M15" s="9">
        <v>7.2679999999999998</v>
      </c>
      <c r="N15" s="9">
        <v>11.074</v>
      </c>
      <c r="O15" s="9">
        <v>13.361000000000001</v>
      </c>
      <c r="P15" s="9">
        <v>43.951000000000001</v>
      </c>
      <c r="Q15" s="9">
        <v>52</v>
      </c>
      <c r="R15" s="9">
        <v>184.41800000000001</v>
      </c>
      <c r="S15" s="9">
        <v>19.567</v>
      </c>
      <c r="T15" s="9">
        <v>24.532</v>
      </c>
      <c r="U15" s="9">
        <v>38.607999999999997</v>
      </c>
      <c r="V15" s="9">
        <v>101.712</v>
      </c>
      <c r="W15" s="9">
        <v>52</v>
      </c>
      <c r="X15" s="9">
        <v>571.81200000000001</v>
      </c>
      <c r="Y15" s="9">
        <v>67.233999999999995</v>
      </c>
      <c r="Z15" s="9">
        <v>109.863</v>
      </c>
      <c r="AA15" s="9">
        <v>162.82</v>
      </c>
      <c r="AB15" s="9">
        <v>231.89500000000001</v>
      </c>
      <c r="AC15" s="9">
        <v>26</v>
      </c>
      <c r="AD15" s="9">
        <v>219.41499999999999</v>
      </c>
      <c r="AE15" s="9">
        <v>25.577999999999999</v>
      </c>
      <c r="AF15" s="9">
        <v>42.152000000000001</v>
      </c>
      <c r="AG15" s="9">
        <v>62.168999999999997</v>
      </c>
      <c r="AH15" s="9">
        <v>89.516000000000005</v>
      </c>
      <c r="AI15" s="9">
        <v>26</v>
      </c>
      <c r="AJ15" s="9">
        <v>352.39800000000002</v>
      </c>
      <c r="AK15" s="9">
        <v>41.655999999999999</v>
      </c>
      <c r="AL15" s="9">
        <v>67.710999999999999</v>
      </c>
      <c r="AM15" s="9">
        <v>100.651</v>
      </c>
      <c r="AN15" s="9">
        <v>142.37899999999999</v>
      </c>
      <c r="AO15" s="9">
        <v>26</v>
      </c>
      <c r="AP15" s="9">
        <v>165.30500000000001</v>
      </c>
      <c r="AQ15" s="9">
        <v>16.286000000000001</v>
      </c>
      <c r="AR15" s="9">
        <v>34.591999999999999</v>
      </c>
      <c r="AS15" s="9">
        <v>35.42</v>
      </c>
      <c r="AT15" s="9">
        <v>79.007000000000005</v>
      </c>
      <c r="AU15" s="9">
        <v>43</v>
      </c>
      <c r="AV15" s="9">
        <v>93.209000000000003</v>
      </c>
      <c r="AW15" s="9">
        <v>7.9269999999999996</v>
      </c>
      <c r="AX15" s="9">
        <v>23.972000000000001</v>
      </c>
      <c r="AY15" s="9">
        <v>23.035</v>
      </c>
      <c r="AZ15" s="9">
        <v>38.274000000000001</v>
      </c>
      <c r="BA15" s="9">
        <v>30</v>
      </c>
      <c r="BB15" s="9">
        <v>72.096999999999994</v>
      </c>
      <c r="BC15" s="9">
        <v>8.359</v>
      </c>
      <c r="BD15" s="9">
        <v>10.62</v>
      </c>
      <c r="BE15" s="9">
        <v>12.385</v>
      </c>
      <c r="BF15" s="9">
        <v>40.732999999999997</v>
      </c>
      <c r="BG15" s="9">
        <v>52</v>
      </c>
      <c r="BH15" s="9">
        <v>482.45299999999997</v>
      </c>
      <c r="BI15" s="9">
        <v>54.003999999999998</v>
      </c>
      <c r="BJ15" s="9">
        <v>84.876999999999995</v>
      </c>
      <c r="BK15" s="9">
        <v>125.264</v>
      </c>
      <c r="BL15" s="9">
        <v>218.30799999999999</v>
      </c>
      <c r="BM15" s="9">
        <v>34</v>
      </c>
      <c r="BN15" s="9">
        <v>155.73699999999999</v>
      </c>
      <c r="BO15" s="9">
        <v>12.922000000000001</v>
      </c>
      <c r="BP15" s="9">
        <v>31.106999999999999</v>
      </c>
      <c r="BQ15" s="9">
        <v>45.247</v>
      </c>
      <c r="BR15" s="9">
        <v>66.462000000000003</v>
      </c>
      <c r="BS15" s="9">
        <v>34</v>
      </c>
      <c r="BT15" s="9">
        <v>326.71600000000001</v>
      </c>
      <c r="BU15" s="9">
        <v>41.082999999999998</v>
      </c>
      <c r="BV15" s="9">
        <v>53.77</v>
      </c>
      <c r="BW15" s="9">
        <v>80.016999999999996</v>
      </c>
      <c r="BX15" s="9">
        <v>151.846</v>
      </c>
      <c r="BY15" s="9">
        <v>34</v>
      </c>
      <c r="BZ15" s="9">
        <v>322.18799999999999</v>
      </c>
      <c r="CA15" s="9">
        <v>36.997999999999998</v>
      </c>
      <c r="CB15" s="9">
        <v>57.536000000000001</v>
      </c>
      <c r="CC15" s="9">
        <v>85.057000000000002</v>
      </c>
      <c r="CD15" s="9">
        <v>142.59700000000001</v>
      </c>
      <c r="CE15" s="9">
        <v>34</v>
      </c>
      <c r="CF15" s="9">
        <v>106.354</v>
      </c>
      <c r="CG15" s="9">
        <v>8.9710000000000001</v>
      </c>
      <c r="CH15" s="9">
        <v>20.213000000000001</v>
      </c>
      <c r="CI15" s="9">
        <v>33.125</v>
      </c>
      <c r="CJ15" s="9">
        <v>44.045999999999999</v>
      </c>
      <c r="CK15" s="9">
        <v>30</v>
      </c>
      <c r="CL15" s="9">
        <v>215.834</v>
      </c>
      <c r="CM15" s="9">
        <v>28.027000000000001</v>
      </c>
      <c r="CN15" s="9">
        <v>37.323999999999998</v>
      </c>
      <c r="CO15" s="9">
        <v>51.932000000000002</v>
      </c>
      <c r="CP15" s="9">
        <v>98.551000000000002</v>
      </c>
      <c r="CQ15" s="9">
        <v>34</v>
      </c>
      <c r="CR15" s="9">
        <v>160.26499999999999</v>
      </c>
      <c r="CS15" s="9">
        <v>17.006</v>
      </c>
      <c r="CT15" s="9">
        <v>27.341000000000001</v>
      </c>
      <c r="CU15" s="9">
        <v>40.207000000000001</v>
      </c>
      <c r="CV15" s="9">
        <v>75.710999999999999</v>
      </c>
      <c r="CW15" s="9">
        <v>40</v>
      </c>
      <c r="CX15" s="9">
        <v>49.383000000000003</v>
      </c>
      <c r="CY15" s="9">
        <v>3.9510000000000001</v>
      </c>
      <c r="CZ15" s="9">
        <v>10.894</v>
      </c>
      <c r="DA15" s="9">
        <v>12.122</v>
      </c>
      <c r="DB15" s="9">
        <v>22.416</v>
      </c>
      <c r="DC15" s="9">
        <v>41.05</v>
      </c>
      <c r="DD15" s="9">
        <v>110.88200000000001</v>
      </c>
      <c r="DE15" s="9">
        <v>13.055</v>
      </c>
      <c r="DF15" s="9">
        <v>16.446999999999999</v>
      </c>
      <c r="DG15" s="9">
        <v>28.085000000000001</v>
      </c>
      <c r="DH15" s="9">
        <v>53.295000000000002</v>
      </c>
      <c r="DI15" s="9">
        <v>34</v>
      </c>
      <c r="DJ15" s="9">
        <v>514.73699999999997</v>
      </c>
      <c r="DK15" s="9">
        <v>56.350999999999999</v>
      </c>
      <c r="DL15" s="9">
        <v>95.185000000000002</v>
      </c>
      <c r="DM15" s="9">
        <v>124.944</v>
      </c>
      <c r="DN15" s="9">
        <v>238.256</v>
      </c>
      <c r="DO15" s="9">
        <v>40</v>
      </c>
      <c r="DP15" s="9">
        <v>232.54</v>
      </c>
      <c r="DQ15" s="9">
        <v>27.850999999999999</v>
      </c>
      <c r="DR15" s="9">
        <v>46.093000000000004</v>
      </c>
      <c r="DS15" s="9">
        <v>53.317</v>
      </c>
      <c r="DT15" s="9">
        <v>105.279</v>
      </c>
      <c r="DU15" s="9">
        <v>34</v>
      </c>
      <c r="DV15" s="9">
        <v>282.197</v>
      </c>
      <c r="DW15" s="9">
        <v>28.5</v>
      </c>
      <c r="DX15" s="9">
        <v>49.091999999999999</v>
      </c>
      <c r="DY15" s="9">
        <v>71.626999999999995</v>
      </c>
      <c r="DZ15" s="9">
        <v>132.977</v>
      </c>
      <c r="EA15" s="9">
        <v>42</v>
      </c>
      <c r="EB15" s="9">
        <v>275.56599999999997</v>
      </c>
      <c r="EC15" s="9">
        <v>26.855</v>
      </c>
      <c r="ED15" s="9">
        <v>50.302</v>
      </c>
      <c r="EE15" s="9">
        <v>64.941000000000003</v>
      </c>
      <c r="EF15" s="9">
        <v>133.46799999999999</v>
      </c>
      <c r="EG15" s="9">
        <v>43</v>
      </c>
      <c r="EH15" s="9">
        <v>105.884</v>
      </c>
      <c r="EI15" s="9">
        <v>10.042999999999999</v>
      </c>
      <c r="EJ15" s="9">
        <v>17.076000000000001</v>
      </c>
      <c r="EK15" s="9">
        <v>22.562000000000001</v>
      </c>
      <c r="EL15" s="9">
        <v>56.203000000000003</v>
      </c>
      <c r="EM15" s="9">
        <v>52</v>
      </c>
      <c r="EN15" s="9">
        <v>169.68100000000001</v>
      </c>
      <c r="EO15" s="9">
        <v>16.812000000000001</v>
      </c>
      <c r="EP15" s="9">
        <v>33.225999999999999</v>
      </c>
      <c r="EQ15" s="9">
        <v>42.378999999999998</v>
      </c>
      <c r="ER15" s="9">
        <v>77.263999999999996</v>
      </c>
      <c r="ES15" s="9">
        <v>39</v>
      </c>
      <c r="ET15" s="9">
        <v>239.17099999999999</v>
      </c>
      <c r="EU15" s="9">
        <v>29.495999999999999</v>
      </c>
      <c r="EV15" s="9">
        <v>44.883000000000003</v>
      </c>
      <c r="EW15" s="9">
        <v>60.003999999999998</v>
      </c>
      <c r="EX15" s="9">
        <v>104.789</v>
      </c>
      <c r="EY15" s="9">
        <v>34</v>
      </c>
      <c r="EZ15" s="9">
        <v>126.65600000000001</v>
      </c>
      <c r="FA15" s="9">
        <v>17.808</v>
      </c>
      <c r="FB15" s="9">
        <v>29.015999999999998</v>
      </c>
      <c r="FC15" s="9">
        <v>30.754999999999999</v>
      </c>
      <c r="FD15" s="9">
        <v>49.076000000000001</v>
      </c>
      <c r="FE15" s="9">
        <v>26</v>
      </c>
      <c r="FF15" s="9">
        <v>112.515</v>
      </c>
      <c r="FG15" s="9">
        <v>11.688000000000001</v>
      </c>
      <c r="FH15" s="9">
        <v>15.867000000000001</v>
      </c>
      <c r="FI15" s="9">
        <v>29.248999999999999</v>
      </c>
      <c r="FJ15" s="9">
        <v>55.713000000000001</v>
      </c>
      <c r="FK15" s="9">
        <v>50.588000000000001</v>
      </c>
      <c r="FL15" s="9">
        <v>354.84899999999999</v>
      </c>
      <c r="FM15" s="9">
        <v>39.4</v>
      </c>
      <c r="FN15" s="9">
        <v>64.444000000000003</v>
      </c>
      <c r="FO15" s="9">
        <v>87.471999999999994</v>
      </c>
      <c r="FP15" s="9">
        <v>163.53299999999999</v>
      </c>
      <c r="FQ15" s="9">
        <v>34</v>
      </c>
      <c r="FR15" s="9">
        <v>120.58799999999999</v>
      </c>
      <c r="FS15" s="9">
        <v>10.715999999999999</v>
      </c>
      <c r="FT15" s="9">
        <v>26.759</v>
      </c>
      <c r="FU15" s="9">
        <v>30.452999999999999</v>
      </c>
      <c r="FV15" s="9">
        <v>52.661000000000001</v>
      </c>
      <c r="FW15" s="9">
        <v>26.599</v>
      </c>
      <c r="FX15" s="9">
        <v>234.261</v>
      </c>
      <c r="FY15" s="9">
        <v>28.684000000000001</v>
      </c>
      <c r="FZ15" s="9">
        <v>37.685000000000002</v>
      </c>
      <c r="GA15" s="9">
        <v>57.018999999999998</v>
      </c>
      <c r="GB15" s="9">
        <v>110.872</v>
      </c>
      <c r="GC15" s="9">
        <v>39.390999999999998</v>
      </c>
      <c r="GD15" s="9">
        <v>425.25400000000002</v>
      </c>
      <c r="GE15" s="9">
        <v>47.863999999999997</v>
      </c>
      <c r="GF15" s="9">
        <v>79.423000000000002</v>
      </c>
      <c r="GG15" s="9">
        <v>109.756</v>
      </c>
      <c r="GH15" s="9">
        <v>188.21100000000001</v>
      </c>
      <c r="GI15" s="9">
        <v>34</v>
      </c>
      <c r="GJ15" s="9">
        <v>164.30199999999999</v>
      </c>
      <c r="GK15" s="9">
        <v>17.553000000000001</v>
      </c>
      <c r="GL15" s="9">
        <v>34.853999999999999</v>
      </c>
      <c r="GM15" s="9">
        <v>46.286000000000001</v>
      </c>
      <c r="GN15" s="9">
        <v>65.61</v>
      </c>
      <c r="GO15" s="9">
        <v>30</v>
      </c>
      <c r="GP15" s="9">
        <v>260.952</v>
      </c>
      <c r="GQ15" s="9">
        <v>30.312000000000001</v>
      </c>
      <c r="GR15" s="9">
        <v>44.569000000000003</v>
      </c>
      <c r="GS15" s="9">
        <v>63.47</v>
      </c>
      <c r="GT15" s="9">
        <v>122.601</v>
      </c>
      <c r="GU15" s="9">
        <v>42.405000000000001</v>
      </c>
      <c r="GV15" s="9">
        <v>158.20500000000001</v>
      </c>
      <c r="GW15" s="9">
        <v>15.481999999999999</v>
      </c>
      <c r="GX15" s="9">
        <v>26.716999999999999</v>
      </c>
      <c r="GY15" s="9">
        <v>38.182000000000002</v>
      </c>
      <c r="GZ15" s="9">
        <v>77.823999999999998</v>
      </c>
      <c r="HA15" s="9">
        <v>50</v>
      </c>
      <c r="HB15" s="9">
        <v>72.882999999999996</v>
      </c>
      <c r="HC15" s="9">
        <v>7.2709999999999999</v>
      </c>
      <c r="HD15" s="9">
        <v>11.661</v>
      </c>
      <c r="HE15" s="9">
        <v>15.087</v>
      </c>
      <c r="HF15" s="9">
        <v>38.863999999999997</v>
      </c>
      <c r="HG15" s="9">
        <v>52</v>
      </c>
      <c r="HH15" s="9">
        <v>85.322000000000003</v>
      </c>
      <c r="HI15" s="9">
        <v>8.2110000000000003</v>
      </c>
      <c r="HJ15" s="9">
        <v>15.055</v>
      </c>
      <c r="HK15" s="9">
        <v>23.094999999999999</v>
      </c>
      <c r="HL15" s="9">
        <v>38.96</v>
      </c>
      <c r="HM15" s="9">
        <v>40</v>
      </c>
      <c r="HN15" s="9">
        <v>58.881</v>
      </c>
      <c r="HO15" s="9">
        <v>7.609</v>
      </c>
      <c r="HP15" s="9">
        <v>9.4779999999999998</v>
      </c>
      <c r="HQ15" s="9">
        <v>14.798999999999999</v>
      </c>
      <c r="HR15" s="9">
        <v>26.995999999999999</v>
      </c>
      <c r="HS15" s="9">
        <v>40</v>
      </c>
      <c r="HT15" s="9">
        <v>30.503</v>
      </c>
      <c r="HU15" s="9">
        <v>5.2329999999999997</v>
      </c>
      <c r="HV15" s="9">
        <v>3.9249999999999998</v>
      </c>
      <c r="HW15" s="9">
        <v>6.7389999999999999</v>
      </c>
      <c r="HX15" s="9">
        <v>14.606</v>
      </c>
      <c r="HY15" s="9">
        <v>39.640999999999998</v>
      </c>
      <c r="HZ15" s="9">
        <v>28.378</v>
      </c>
      <c r="IA15" s="9">
        <v>2.3759999999999999</v>
      </c>
      <c r="IB15" s="9">
        <v>5.5529999999999999</v>
      </c>
      <c r="IC15" s="9">
        <v>8.06</v>
      </c>
      <c r="ID15" s="9">
        <v>12.388999999999999</v>
      </c>
      <c r="IE15" s="9">
        <v>40.893000000000001</v>
      </c>
      <c r="IF15" s="9">
        <v>251.25200000000001</v>
      </c>
      <c r="IG15" s="9">
        <v>28.248000000000001</v>
      </c>
      <c r="IH15" s="9">
        <v>52.59</v>
      </c>
      <c r="II15" s="9">
        <v>59.244999999999997</v>
      </c>
      <c r="IJ15" s="9">
        <v>111.16800000000001</v>
      </c>
      <c r="IK15" s="9">
        <v>34</v>
      </c>
      <c r="IL15" s="9">
        <v>102.17100000000001</v>
      </c>
      <c r="IM15" s="9">
        <v>13.702999999999999</v>
      </c>
      <c r="IN15" s="9">
        <v>21.983000000000001</v>
      </c>
      <c r="IO15" s="9">
        <v>27.273</v>
      </c>
      <c r="IP15" s="9">
        <v>39.213000000000001</v>
      </c>
      <c r="IQ15" s="9">
        <v>26</v>
      </c>
    </row>
    <row r="16" spans="1:251">
      <c r="A16" s="10">
        <v>43862</v>
      </c>
      <c r="B16" s="9">
        <v>104.753</v>
      </c>
      <c r="C16" s="9">
        <v>163.06</v>
      </c>
      <c r="D16" s="9">
        <v>272.22300000000001</v>
      </c>
      <c r="E16" s="9">
        <v>34</v>
      </c>
      <c r="F16" s="9">
        <v>296.625</v>
      </c>
      <c r="G16" s="9">
        <v>37.71</v>
      </c>
      <c r="H16" s="9">
        <v>45.597000000000001</v>
      </c>
      <c r="I16" s="9">
        <v>68.085999999999999</v>
      </c>
      <c r="J16" s="9">
        <v>145.232</v>
      </c>
      <c r="K16" s="9">
        <v>47</v>
      </c>
      <c r="L16" s="9">
        <v>83.828000000000003</v>
      </c>
      <c r="M16" s="9">
        <v>11.898999999999999</v>
      </c>
      <c r="N16" s="9">
        <v>11.195</v>
      </c>
      <c r="O16" s="9">
        <v>21.643999999999998</v>
      </c>
      <c r="P16" s="9">
        <v>39.090000000000003</v>
      </c>
      <c r="Q16" s="9">
        <v>43</v>
      </c>
      <c r="R16" s="9">
        <v>212.797</v>
      </c>
      <c r="S16" s="9">
        <v>25.811</v>
      </c>
      <c r="T16" s="9">
        <v>34.402000000000001</v>
      </c>
      <c r="U16" s="9">
        <v>46.442</v>
      </c>
      <c r="V16" s="9">
        <v>106.142</v>
      </c>
      <c r="W16" s="9">
        <v>51.116</v>
      </c>
      <c r="X16" s="9">
        <v>646.42200000000003</v>
      </c>
      <c r="Y16" s="9">
        <v>70.278999999999996</v>
      </c>
      <c r="Z16" s="9">
        <v>119.154</v>
      </c>
      <c r="AA16" s="9">
        <v>192.73400000000001</v>
      </c>
      <c r="AB16" s="9">
        <v>264.255</v>
      </c>
      <c r="AC16" s="9">
        <v>26</v>
      </c>
      <c r="AD16" s="9">
        <v>249.50200000000001</v>
      </c>
      <c r="AE16" s="9">
        <v>26.408999999999999</v>
      </c>
      <c r="AF16" s="9">
        <v>48.802999999999997</v>
      </c>
      <c r="AG16" s="9">
        <v>76.116</v>
      </c>
      <c r="AH16" s="9">
        <v>98.174000000000007</v>
      </c>
      <c r="AI16" s="9">
        <v>26</v>
      </c>
      <c r="AJ16" s="9">
        <v>396.92</v>
      </c>
      <c r="AK16" s="9">
        <v>43.87</v>
      </c>
      <c r="AL16" s="9">
        <v>70.350999999999999</v>
      </c>
      <c r="AM16" s="9">
        <v>116.617</v>
      </c>
      <c r="AN16" s="9">
        <v>166.08099999999999</v>
      </c>
      <c r="AO16" s="9">
        <v>30</v>
      </c>
      <c r="AP16" s="9">
        <v>143.26599999999999</v>
      </c>
      <c r="AQ16" s="9">
        <v>20.521000000000001</v>
      </c>
      <c r="AR16" s="9">
        <v>18.376999999999999</v>
      </c>
      <c r="AS16" s="9">
        <v>36.950000000000003</v>
      </c>
      <c r="AT16" s="9">
        <v>67.417000000000002</v>
      </c>
      <c r="AU16" s="9">
        <v>40.752000000000002</v>
      </c>
      <c r="AV16" s="9">
        <v>74.143000000000001</v>
      </c>
      <c r="AW16" s="9">
        <v>10.154999999999999</v>
      </c>
      <c r="AX16" s="9">
        <v>9.5779999999999994</v>
      </c>
      <c r="AY16" s="9">
        <v>24.945</v>
      </c>
      <c r="AZ16" s="9">
        <v>29.463999999999999</v>
      </c>
      <c r="BA16" s="9">
        <v>26</v>
      </c>
      <c r="BB16" s="9">
        <v>69.123000000000005</v>
      </c>
      <c r="BC16" s="9">
        <v>10.366</v>
      </c>
      <c r="BD16" s="9">
        <v>8.7989999999999995</v>
      </c>
      <c r="BE16" s="9">
        <v>12.005000000000001</v>
      </c>
      <c r="BF16" s="9">
        <v>37.953000000000003</v>
      </c>
      <c r="BG16" s="9">
        <v>52</v>
      </c>
      <c r="BH16" s="9">
        <v>527.26599999999996</v>
      </c>
      <c r="BI16" s="9">
        <v>57.802999999999997</v>
      </c>
      <c r="BJ16" s="9">
        <v>81.018000000000001</v>
      </c>
      <c r="BK16" s="9">
        <v>146.33099999999999</v>
      </c>
      <c r="BL16" s="9">
        <v>242.11500000000001</v>
      </c>
      <c r="BM16" s="9">
        <v>43</v>
      </c>
      <c r="BN16" s="9">
        <v>162.321</v>
      </c>
      <c r="BO16" s="9">
        <v>14.766999999999999</v>
      </c>
      <c r="BP16" s="9">
        <v>24.797000000000001</v>
      </c>
      <c r="BQ16" s="9">
        <v>48.944000000000003</v>
      </c>
      <c r="BR16" s="9">
        <v>73.813000000000002</v>
      </c>
      <c r="BS16" s="9">
        <v>39</v>
      </c>
      <c r="BT16" s="9">
        <v>364.94499999999999</v>
      </c>
      <c r="BU16" s="9">
        <v>43.036000000000001</v>
      </c>
      <c r="BV16" s="9">
        <v>56.220999999999997</v>
      </c>
      <c r="BW16" s="9">
        <v>97.385999999999996</v>
      </c>
      <c r="BX16" s="9">
        <v>168.30099999999999</v>
      </c>
      <c r="BY16" s="9">
        <v>43</v>
      </c>
      <c r="BZ16" s="9">
        <v>366.48899999999998</v>
      </c>
      <c r="CA16" s="9">
        <v>38.518999999999998</v>
      </c>
      <c r="CB16" s="9">
        <v>54.33</v>
      </c>
      <c r="CC16" s="9">
        <v>98.424000000000007</v>
      </c>
      <c r="CD16" s="9">
        <v>175.21600000000001</v>
      </c>
      <c r="CE16" s="9">
        <v>47</v>
      </c>
      <c r="CF16" s="9">
        <v>114.1</v>
      </c>
      <c r="CG16" s="9">
        <v>10.231999999999999</v>
      </c>
      <c r="CH16" s="9">
        <v>15.529</v>
      </c>
      <c r="CI16" s="9">
        <v>30.805</v>
      </c>
      <c r="CJ16" s="9">
        <v>57.533000000000001</v>
      </c>
      <c r="CK16" s="9">
        <v>52</v>
      </c>
      <c r="CL16" s="9">
        <v>252.39</v>
      </c>
      <c r="CM16" s="9">
        <v>28.286999999999999</v>
      </c>
      <c r="CN16" s="9">
        <v>38.801000000000002</v>
      </c>
      <c r="CO16" s="9">
        <v>67.619</v>
      </c>
      <c r="CP16" s="9">
        <v>117.68300000000001</v>
      </c>
      <c r="CQ16" s="9">
        <v>47</v>
      </c>
      <c r="CR16" s="9">
        <v>160.77699999999999</v>
      </c>
      <c r="CS16" s="9">
        <v>19.283999999999999</v>
      </c>
      <c r="CT16" s="9">
        <v>26.687999999999999</v>
      </c>
      <c r="CU16" s="9">
        <v>47.906999999999996</v>
      </c>
      <c r="CV16" s="9">
        <v>66.899000000000001</v>
      </c>
      <c r="CW16" s="9">
        <v>34</v>
      </c>
      <c r="CX16" s="9">
        <v>48.222000000000001</v>
      </c>
      <c r="CY16" s="9">
        <v>4.5350000000000001</v>
      </c>
      <c r="CZ16" s="9">
        <v>9.2680000000000007</v>
      </c>
      <c r="DA16" s="9">
        <v>18.138999999999999</v>
      </c>
      <c r="DB16" s="9">
        <v>16.28</v>
      </c>
      <c r="DC16" s="9">
        <v>26</v>
      </c>
      <c r="DD16" s="9">
        <v>112.55500000000001</v>
      </c>
      <c r="DE16" s="9">
        <v>14.749000000000001</v>
      </c>
      <c r="DF16" s="9">
        <v>17.420000000000002</v>
      </c>
      <c r="DG16" s="9">
        <v>29.768000000000001</v>
      </c>
      <c r="DH16" s="9">
        <v>50.618000000000002</v>
      </c>
      <c r="DI16" s="9">
        <v>39</v>
      </c>
      <c r="DJ16" s="9">
        <v>559.04700000000003</v>
      </c>
      <c r="DK16" s="9">
        <v>70.706999999999994</v>
      </c>
      <c r="DL16" s="9">
        <v>102.11</v>
      </c>
      <c r="DM16" s="9">
        <v>151.43899999999999</v>
      </c>
      <c r="DN16" s="9">
        <v>234.79</v>
      </c>
      <c r="DO16" s="9">
        <v>30</v>
      </c>
      <c r="DP16" s="9">
        <v>245.15199999999999</v>
      </c>
      <c r="DQ16" s="9">
        <v>33.695</v>
      </c>
      <c r="DR16" s="9">
        <v>44.779000000000003</v>
      </c>
      <c r="DS16" s="9">
        <v>73.760999999999996</v>
      </c>
      <c r="DT16" s="9">
        <v>92.915999999999997</v>
      </c>
      <c r="DU16" s="9">
        <v>26</v>
      </c>
      <c r="DV16" s="9">
        <v>313.89499999999998</v>
      </c>
      <c r="DW16" s="9">
        <v>37.011000000000003</v>
      </c>
      <c r="DX16" s="9">
        <v>57.331000000000003</v>
      </c>
      <c r="DY16" s="9">
        <v>77.677999999999997</v>
      </c>
      <c r="DZ16" s="9">
        <v>141.875</v>
      </c>
      <c r="EA16" s="9">
        <v>34</v>
      </c>
      <c r="EB16" s="9">
        <v>311.95699999999999</v>
      </c>
      <c r="EC16" s="9">
        <v>35.881999999999998</v>
      </c>
      <c r="ED16" s="9">
        <v>56.95</v>
      </c>
      <c r="EE16" s="9">
        <v>79.816999999999993</v>
      </c>
      <c r="EF16" s="9">
        <v>139.30699999999999</v>
      </c>
      <c r="EG16" s="9">
        <v>34</v>
      </c>
      <c r="EH16" s="9">
        <v>114.194</v>
      </c>
      <c r="EI16" s="9">
        <v>14.092000000000001</v>
      </c>
      <c r="EJ16" s="9">
        <v>17.920000000000002</v>
      </c>
      <c r="EK16" s="9">
        <v>32.246000000000002</v>
      </c>
      <c r="EL16" s="9">
        <v>49.936</v>
      </c>
      <c r="EM16" s="9">
        <v>34</v>
      </c>
      <c r="EN16" s="9">
        <v>197.762</v>
      </c>
      <c r="EO16" s="9">
        <v>21.791</v>
      </c>
      <c r="EP16" s="9">
        <v>39.029000000000003</v>
      </c>
      <c r="EQ16" s="9">
        <v>47.570999999999998</v>
      </c>
      <c r="ER16" s="9">
        <v>89.372</v>
      </c>
      <c r="ES16" s="9">
        <v>34</v>
      </c>
      <c r="ET16" s="9">
        <v>247.09</v>
      </c>
      <c r="EU16" s="9">
        <v>34.823999999999998</v>
      </c>
      <c r="EV16" s="9">
        <v>45.161000000000001</v>
      </c>
      <c r="EW16" s="9">
        <v>71.622</v>
      </c>
      <c r="EX16" s="9">
        <v>95.483000000000004</v>
      </c>
      <c r="EY16" s="9">
        <v>26</v>
      </c>
      <c r="EZ16" s="9">
        <v>130.95699999999999</v>
      </c>
      <c r="FA16" s="9">
        <v>19.603999999999999</v>
      </c>
      <c r="FB16" s="9">
        <v>26.859000000000002</v>
      </c>
      <c r="FC16" s="9">
        <v>41.515000000000001</v>
      </c>
      <c r="FD16" s="9">
        <v>42.98</v>
      </c>
      <c r="FE16" s="9">
        <v>24</v>
      </c>
      <c r="FF16" s="9">
        <v>116.133</v>
      </c>
      <c r="FG16" s="9">
        <v>15.221</v>
      </c>
      <c r="FH16" s="9">
        <v>18.302</v>
      </c>
      <c r="FI16" s="9">
        <v>30.106999999999999</v>
      </c>
      <c r="FJ16" s="9">
        <v>52.503</v>
      </c>
      <c r="FK16" s="9">
        <v>30</v>
      </c>
      <c r="FL16" s="9">
        <v>400.96899999999999</v>
      </c>
      <c r="FM16" s="9">
        <v>53.012</v>
      </c>
      <c r="FN16" s="9">
        <v>64.253</v>
      </c>
      <c r="FO16" s="9">
        <v>100.09099999999999</v>
      </c>
      <c r="FP16" s="9">
        <v>183.61199999999999</v>
      </c>
      <c r="FQ16" s="9">
        <v>39.793999999999997</v>
      </c>
      <c r="FR16" s="9">
        <v>119.55200000000001</v>
      </c>
      <c r="FS16" s="9">
        <v>13.727</v>
      </c>
      <c r="FT16" s="9">
        <v>21.832000000000001</v>
      </c>
      <c r="FU16" s="9">
        <v>29.550999999999998</v>
      </c>
      <c r="FV16" s="9">
        <v>54.442</v>
      </c>
      <c r="FW16" s="9">
        <v>34</v>
      </c>
      <c r="FX16" s="9">
        <v>281.41699999999997</v>
      </c>
      <c r="FY16" s="9">
        <v>39.286000000000001</v>
      </c>
      <c r="FZ16" s="9">
        <v>42.420999999999999</v>
      </c>
      <c r="GA16" s="9">
        <v>70.540000000000006</v>
      </c>
      <c r="GB16" s="9">
        <v>129.17099999999999</v>
      </c>
      <c r="GC16" s="9">
        <v>41.938000000000002</v>
      </c>
      <c r="GD16" s="9">
        <v>468.74200000000002</v>
      </c>
      <c r="GE16" s="9">
        <v>54.2</v>
      </c>
      <c r="GF16" s="9">
        <v>73.706999999999994</v>
      </c>
      <c r="GG16" s="9">
        <v>129.47200000000001</v>
      </c>
      <c r="GH16" s="9">
        <v>211.364</v>
      </c>
      <c r="GI16" s="9">
        <v>35.701999999999998</v>
      </c>
      <c r="GJ16" s="9">
        <v>179.5</v>
      </c>
      <c r="GK16" s="9">
        <v>26.117000000000001</v>
      </c>
      <c r="GL16" s="9">
        <v>24.85</v>
      </c>
      <c r="GM16" s="9">
        <v>52.652999999999999</v>
      </c>
      <c r="GN16" s="9">
        <v>75.88</v>
      </c>
      <c r="GO16" s="9">
        <v>26</v>
      </c>
      <c r="GP16" s="9">
        <v>289.24200000000002</v>
      </c>
      <c r="GQ16" s="9">
        <v>28.082999999999998</v>
      </c>
      <c r="GR16" s="9">
        <v>48.856999999999999</v>
      </c>
      <c r="GS16" s="9">
        <v>76.817999999999998</v>
      </c>
      <c r="GT16" s="9">
        <v>135.48400000000001</v>
      </c>
      <c r="GU16" s="9">
        <v>43</v>
      </c>
      <c r="GV16" s="9">
        <v>170.83500000000001</v>
      </c>
      <c r="GW16" s="9">
        <v>16.003</v>
      </c>
      <c r="GX16" s="9">
        <v>35.262</v>
      </c>
      <c r="GY16" s="9">
        <v>56.93</v>
      </c>
      <c r="GZ16" s="9">
        <v>62.640999999999998</v>
      </c>
      <c r="HA16" s="9">
        <v>26</v>
      </c>
      <c r="HB16" s="9">
        <v>81.813999999999993</v>
      </c>
      <c r="HC16" s="9">
        <v>5.1959999999999997</v>
      </c>
      <c r="HD16" s="9">
        <v>17.559999999999999</v>
      </c>
      <c r="HE16" s="9">
        <v>34.146999999999998</v>
      </c>
      <c r="HF16" s="9">
        <v>24.91</v>
      </c>
      <c r="HG16" s="9">
        <v>26</v>
      </c>
      <c r="HH16" s="9">
        <v>89.021000000000001</v>
      </c>
      <c r="HI16" s="9">
        <v>10.807</v>
      </c>
      <c r="HJ16" s="9">
        <v>17.701000000000001</v>
      </c>
      <c r="HK16" s="9">
        <v>22.782</v>
      </c>
      <c r="HL16" s="9">
        <v>37.731000000000002</v>
      </c>
      <c r="HM16" s="9">
        <v>26</v>
      </c>
      <c r="HN16" s="9">
        <v>45.767000000000003</v>
      </c>
      <c r="HO16" s="9">
        <v>5.2949999999999999</v>
      </c>
      <c r="HP16" s="9">
        <v>9.9060000000000006</v>
      </c>
      <c r="HQ16" s="9">
        <v>11.278</v>
      </c>
      <c r="HR16" s="9">
        <v>19.288</v>
      </c>
      <c r="HS16" s="9">
        <v>26</v>
      </c>
      <c r="HT16" s="9">
        <v>26.608000000000001</v>
      </c>
      <c r="HU16" s="9">
        <v>3.423</v>
      </c>
      <c r="HV16" s="9">
        <v>5.3330000000000002</v>
      </c>
      <c r="HW16" s="9">
        <v>6.3540000000000001</v>
      </c>
      <c r="HX16" s="9">
        <v>11.497999999999999</v>
      </c>
      <c r="HY16" s="9">
        <v>35.091999999999999</v>
      </c>
      <c r="HZ16" s="9">
        <v>19.158999999999999</v>
      </c>
      <c r="IA16" s="9">
        <v>1.8720000000000001</v>
      </c>
      <c r="IB16" s="9">
        <v>4.5730000000000004</v>
      </c>
      <c r="IC16" s="9">
        <v>4.9240000000000004</v>
      </c>
      <c r="ID16" s="9">
        <v>7.7910000000000004</v>
      </c>
      <c r="IE16" s="9">
        <v>26</v>
      </c>
      <c r="IF16" s="9">
        <v>286.25900000000001</v>
      </c>
      <c r="IG16" s="9">
        <v>33.091000000000001</v>
      </c>
      <c r="IH16" s="9">
        <v>53.201000000000001</v>
      </c>
      <c r="II16" s="9">
        <v>84.373999999999995</v>
      </c>
      <c r="IJ16" s="9">
        <v>115.593</v>
      </c>
      <c r="IK16" s="9">
        <v>26</v>
      </c>
      <c r="IL16" s="9">
        <v>114.26300000000001</v>
      </c>
      <c r="IM16" s="9">
        <v>11.852</v>
      </c>
      <c r="IN16" s="9">
        <v>23.093</v>
      </c>
      <c r="IO16" s="9">
        <v>34.484000000000002</v>
      </c>
      <c r="IP16" s="9">
        <v>44.834000000000003</v>
      </c>
      <c r="IQ16" s="9">
        <v>26</v>
      </c>
    </row>
    <row r="17" spans="1:251">
      <c r="A17" s="10">
        <v>44228</v>
      </c>
      <c r="B17" s="9">
        <v>89.016999999999996</v>
      </c>
      <c r="C17" s="9">
        <v>137.24700000000001</v>
      </c>
      <c r="D17" s="9">
        <v>224.577</v>
      </c>
      <c r="E17" s="9">
        <v>43</v>
      </c>
      <c r="F17" s="9">
        <v>293.387</v>
      </c>
      <c r="G17" s="9">
        <v>28.021000000000001</v>
      </c>
      <c r="H17" s="9">
        <v>38.639000000000003</v>
      </c>
      <c r="I17" s="9">
        <v>76.968999999999994</v>
      </c>
      <c r="J17" s="9">
        <v>149.75700000000001</v>
      </c>
      <c r="K17" s="9">
        <v>52</v>
      </c>
      <c r="L17" s="9">
        <v>97.677999999999997</v>
      </c>
      <c r="M17" s="9">
        <v>7.4889999999999999</v>
      </c>
      <c r="N17" s="9">
        <v>8.1329999999999991</v>
      </c>
      <c r="O17" s="9">
        <v>30.582999999999998</v>
      </c>
      <c r="P17" s="9">
        <v>51.472999999999999</v>
      </c>
      <c r="Q17" s="9">
        <v>52</v>
      </c>
      <c r="R17" s="9">
        <v>195.708</v>
      </c>
      <c r="S17" s="9">
        <v>20.533000000000001</v>
      </c>
      <c r="T17" s="9">
        <v>30.506</v>
      </c>
      <c r="U17" s="9">
        <v>46.384999999999998</v>
      </c>
      <c r="V17" s="9">
        <v>98.284000000000006</v>
      </c>
      <c r="W17" s="9">
        <v>52</v>
      </c>
      <c r="X17" s="9">
        <v>534.452</v>
      </c>
      <c r="Y17" s="9">
        <v>57.640999999999998</v>
      </c>
      <c r="Z17" s="9">
        <v>97.662999999999997</v>
      </c>
      <c r="AA17" s="9">
        <v>150.673</v>
      </c>
      <c r="AB17" s="9">
        <v>228.47499999999999</v>
      </c>
      <c r="AC17" s="9">
        <v>39</v>
      </c>
      <c r="AD17" s="9">
        <v>223.45599999999999</v>
      </c>
      <c r="AE17" s="9">
        <v>22.31</v>
      </c>
      <c r="AF17" s="9">
        <v>39.152999999999999</v>
      </c>
      <c r="AG17" s="9">
        <v>59.811</v>
      </c>
      <c r="AH17" s="9">
        <v>102.182</v>
      </c>
      <c r="AI17" s="9">
        <v>43</v>
      </c>
      <c r="AJ17" s="9">
        <v>310.99599999999998</v>
      </c>
      <c r="AK17" s="9">
        <v>35.331000000000003</v>
      </c>
      <c r="AL17" s="9">
        <v>58.511000000000003</v>
      </c>
      <c r="AM17" s="9">
        <v>90.861999999999995</v>
      </c>
      <c r="AN17" s="9">
        <v>126.29300000000001</v>
      </c>
      <c r="AO17" s="9">
        <v>33</v>
      </c>
      <c r="AP17" s="9">
        <v>184.41200000000001</v>
      </c>
      <c r="AQ17" s="9">
        <v>15.829000000000001</v>
      </c>
      <c r="AR17" s="9">
        <v>16.818000000000001</v>
      </c>
      <c r="AS17" s="9">
        <v>67.790000000000006</v>
      </c>
      <c r="AT17" s="9">
        <v>83.974000000000004</v>
      </c>
      <c r="AU17" s="9">
        <v>47</v>
      </c>
      <c r="AV17" s="9">
        <v>101.03700000000001</v>
      </c>
      <c r="AW17" s="9">
        <v>6.6920000000000002</v>
      </c>
      <c r="AX17" s="9">
        <v>8.9809999999999999</v>
      </c>
      <c r="AY17" s="9">
        <v>38.728000000000002</v>
      </c>
      <c r="AZ17" s="9">
        <v>46.636000000000003</v>
      </c>
      <c r="BA17" s="9">
        <v>47.003999999999998</v>
      </c>
      <c r="BB17" s="9">
        <v>83.375</v>
      </c>
      <c r="BC17" s="9">
        <v>9.1370000000000005</v>
      </c>
      <c r="BD17" s="9">
        <v>7.8369999999999997</v>
      </c>
      <c r="BE17" s="9">
        <v>29.062000000000001</v>
      </c>
      <c r="BF17" s="9">
        <v>37.338999999999999</v>
      </c>
      <c r="BG17" s="9">
        <v>47</v>
      </c>
      <c r="BH17" s="9">
        <v>470.80399999999997</v>
      </c>
      <c r="BI17" s="9">
        <v>48.115000000000002</v>
      </c>
      <c r="BJ17" s="9">
        <v>75.155000000000001</v>
      </c>
      <c r="BK17" s="9">
        <v>130.68199999999999</v>
      </c>
      <c r="BL17" s="9">
        <v>216.852</v>
      </c>
      <c r="BM17" s="9">
        <v>45</v>
      </c>
      <c r="BN17" s="9">
        <v>146.57300000000001</v>
      </c>
      <c r="BO17" s="9">
        <v>10.907</v>
      </c>
      <c r="BP17" s="9">
        <v>20.222000000000001</v>
      </c>
      <c r="BQ17" s="9">
        <v>38.939</v>
      </c>
      <c r="BR17" s="9">
        <v>76.504999999999995</v>
      </c>
      <c r="BS17" s="9">
        <v>52</v>
      </c>
      <c r="BT17" s="9">
        <v>324.23099999999999</v>
      </c>
      <c r="BU17" s="9">
        <v>37.207999999999998</v>
      </c>
      <c r="BV17" s="9">
        <v>54.933</v>
      </c>
      <c r="BW17" s="9">
        <v>91.742999999999995</v>
      </c>
      <c r="BX17" s="9">
        <v>140.34700000000001</v>
      </c>
      <c r="BY17" s="9">
        <v>41.999000000000002</v>
      </c>
      <c r="BZ17" s="9">
        <v>335.10599999999999</v>
      </c>
      <c r="CA17" s="9">
        <v>34.337000000000003</v>
      </c>
      <c r="CB17" s="9">
        <v>53.241</v>
      </c>
      <c r="CC17" s="9">
        <v>86.075999999999993</v>
      </c>
      <c r="CD17" s="9">
        <v>161.452</v>
      </c>
      <c r="CE17" s="9">
        <v>47</v>
      </c>
      <c r="CF17" s="9">
        <v>101.03700000000001</v>
      </c>
      <c r="CG17" s="9">
        <v>8.202</v>
      </c>
      <c r="CH17" s="9">
        <v>12.29</v>
      </c>
      <c r="CI17" s="9">
        <v>22.695</v>
      </c>
      <c r="CJ17" s="9">
        <v>57.85</v>
      </c>
      <c r="CK17" s="9">
        <v>52</v>
      </c>
      <c r="CL17" s="9">
        <v>234.06899999999999</v>
      </c>
      <c r="CM17" s="9">
        <v>26.135000000000002</v>
      </c>
      <c r="CN17" s="9">
        <v>40.950000000000003</v>
      </c>
      <c r="CO17" s="9">
        <v>63.381</v>
      </c>
      <c r="CP17" s="9">
        <v>103.602</v>
      </c>
      <c r="CQ17" s="9">
        <v>43</v>
      </c>
      <c r="CR17" s="9">
        <v>135.69800000000001</v>
      </c>
      <c r="CS17" s="9">
        <v>13.778</v>
      </c>
      <c r="CT17" s="9">
        <v>21.914999999999999</v>
      </c>
      <c r="CU17" s="9">
        <v>44.606000000000002</v>
      </c>
      <c r="CV17" s="9">
        <v>55.4</v>
      </c>
      <c r="CW17" s="9">
        <v>39.771000000000001</v>
      </c>
      <c r="CX17" s="9">
        <v>45.536000000000001</v>
      </c>
      <c r="CY17" s="9">
        <v>2.7050000000000001</v>
      </c>
      <c r="CZ17" s="9">
        <v>7.9320000000000004</v>
      </c>
      <c r="DA17" s="9">
        <v>16.244</v>
      </c>
      <c r="DB17" s="9">
        <v>18.655000000000001</v>
      </c>
      <c r="DC17" s="9">
        <v>41.789000000000001</v>
      </c>
      <c r="DD17" s="9">
        <v>90.162000000000006</v>
      </c>
      <c r="DE17" s="9">
        <v>11.073</v>
      </c>
      <c r="DF17" s="9">
        <v>13.983000000000001</v>
      </c>
      <c r="DG17" s="9">
        <v>28.361999999999998</v>
      </c>
      <c r="DH17" s="9">
        <v>36.744</v>
      </c>
      <c r="DI17" s="9">
        <v>35.917999999999999</v>
      </c>
      <c r="DJ17" s="9">
        <v>541.44600000000003</v>
      </c>
      <c r="DK17" s="9">
        <v>53.377000000000002</v>
      </c>
      <c r="DL17" s="9">
        <v>77.965000000000003</v>
      </c>
      <c r="DM17" s="9">
        <v>164.75</v>
      </c>
      <c r="DN17" s="9">
        <v>245.35400000000001</v>
      </c>
      <c r="DO17" s="9">
        <v>47</v>
      </c>
      <c r="DP17" s="9">
        <v>275.59800000000001</v>
      </c>
      <c r="DQ17" s="9">
        <v>25.584</v>
      </c>
      <c r="DR17" s="9">
        <v>36.045000000000002</v>
      </c>
      <c r="DS17" s="9">
        <v>90.183000000000007</v>
      </c>
      <c r="DT17" s="9">
        <v>123.786</v>
      </c>
      <c r="DU17" s="9">
        <v>47</v>
      </c>
      <c r="DV17" s="9">
        <v>265.84800000000001</v>
      </c>
      <c r="DW17" s="9">
        <v>27.792999999999999</v>
      </c>
      <c r="DX17" s="9">
        <v>41.92</v>
      </c>
      <c r="DY17" s="9">
        <v>74.566000000000003</v>
      </c>
      <c r="DZ17" s="9">
        <v>121.569</v>
      </c>
      <c r="EA17" s="9">
        <v>47</v>
      </c>
      <c r="EB17" s="9">
        <v>280.14800000000002</v>
      </c>
      <c r="EC17" s="9">
        <v>27.257000000000001</v>
      </c>
      <c r="ED17" s="9">
        <v>42.069000000000003</v>
      </c>
      <c r="EE17" s="9">
        <v>80.614000000000004</v>
      </c>
      <c r="EF17" s="9">
        <v>130.209</v>
      </c>
      <c r="EG17" s="9">
        <v>47</v>
      </c>
      <c r="EH17" s="9">
        <v>122.30800000000001</v>
      </c>
      <c r="EI17" s="9">
        <v>13.052</v>
      </c>
      <c r="EJ17" s="9">
        <v>14.326000000000001</v>
      </c>
      <c r="EK17" s="9">
        <v>39.250999999999998</v>
      </c>
      <c r="EL17" s="9">
        <v>55.679000000000002</v>
      </c>
      <c r="EM17" s="9">
        <v>47</v>
      </c>
      <c r="EN17" s="9">
        <v>157.84</v>
      </c>
      <c r="EO17" s="9">
        <v>14.204000000000001</v>
      </c>
      <c r="EP17" s="9">
        <v>27.742000000000001</v>
      </c>
      <c r="EQ17" s="9">
        <v>41.362000000000002</v>
      </c>
      <c r="ER17" s="9">
        <v>74.531000000000006</v>
      </c>
      <c r="ES17" s="9">
        <v>47</v>
      </c>
      <c r="ET17" s="9">
        <v>261.298</v>
      </c>
      <c r="EU17" s="9">
        <v>26.12</v>
      </c>
      <c r="EV17" s="9">
        <v>35.896999999999998</v>
      </c>
      <c r="EW17" s="9">
        <v>84.135999999999996</v>
      </c>
      <c r="EX17" s="9">
        <v>115.145</v>
      </c>
      <c r="EY17" s="9">
        <v>47</v>
      </c>
      <c r="EZ17" s="9">
        <v>153.29</v>
      </c>
      <c r="FA17" s="9">
        <v>12.532</v>
      </c>
      <c r="FB17" s="9">
        <v>21.719000000000001</v>
      </c>
      <c r="FC17" s="9">
        <v>50.932000000000002</v>
      </c>
      <c r="FD17" s="9">
        <v>68.106999999999999</v>
      </c>
      <c r="FE17" s="9">
        <v>47</v>
      </c>
      <c r="FF17" s="9">
        <v>108.008</v>
      </c>
      <c r="FG17" s="9">
        <v>13.587999999999999</v>
      </c>
      <c r="FH17" s="9">
        <v>14.178000000000001</v>
      </c>
      <c r="FI17" s="9">
        <v>33.204000000000001</v>
      </c>
      <c r="FJ17" s="9">
        <v>47.037999999999997</v>
      </c>
      <c r="FK17" s="9">
        <v>42.941000000000003</v>
      </c>
      <c r="FL17" s="9">
        <v>360.77300000000002</v>
      </c>
      <c r="FM17" s="9">
        <v>39.402000000000001</v>
      </c>
      <c r="FN17" s="9">
        <v>52.218000000000004</v>
      </c>
      <c r="FO17" s="9">
        <v>106.996</v>
      </c>
      <c r="FP17" s="9">
        <v>162.15799999999999</v>
      </c>
      <c r="FQ17" s="9">
        <v>47</v>
      </c>
      <c r="FR17" s="9">
        <v>130.19200000000001</v>
      </c>
      <c r="FS17" s="9">
        <v>10.677</v>
      </c>
      <c r="FT17" s="9">
        <v>14.186</v>
      </c>
      <c r="FU17" s="9">
        <v>41.947000000000003</v>
      </c>
      <c r="FV17" s="9">
        <v>63.381999999999998</v>
      </c>
      <c r="FW17" s="9">
        <v>47.947000000000003</v>
      </c>
      <c r="FX17" s="9">
        <v>230.58099999999999</v>
      </c>
      <c r="FY17" s="9">
        <v>28.725000000000001</v>
      </c>
      <c r="FZ17" s="9">
        <v>38.031999999999996</v>
      </c>
      <c r="GA17" s="9">
        <v>65.049000000000007</v>
      </c>
      <c r="GB17" s="9">
        <v>98.775000000000006</v>
      </c>
      <c r="GC17" s="9">
        <v>43</v>
      </c>
      <c r="GD17" s="9">
        <v>416.089</v>
      </c>
      <c r="GE17" s="9">
        <v>43.554000000000002</v>
      </c>
      <c r="GF17" s="9">
        <v>68.641999999999996</v>
      </c>
      <c r="GG17" s="9">
        <v>112.2</v>
      </c>
      <c r="GH17" s="9">
        <v>191.69200000000001</v>
      </c>
      <c r="GI17" s="9">
        <v>47</v>
      </c>
      <c r="GJ17" s="9">
        <v>166.251</v>
      </c>
      <c r="GK17" s="9">
        <v>16.111999999999998</v>
      </c>
      <c r="GL17" s="9">
        <v>26.277000000000001</v>
      </c>
      <c r="GM17" s="9">
        <v>48.878</v>
      </c>
      <c r="GN17" s="9">
        <v>74.983000000000004</v>
      </c>
      <c r="GO17" s="9">
        <v>47</v>
      </c>
      <c r="GP17" s="9">
        <v>249.83799999999999</v>
      </c>
      <c r="GQ17" s="9">
        <v>27.442</v>
      </c>
      <c r="GR17" s="9">
        <v>42.365000000000002</v>
      </c>
      <c r="GS17" s="9">
        <v>63.322000000000003</v>
      </c>
      <c r="GT17" s="9">
        <v>116.709</v>
      </c>
      <c r="GU17" s="9">
        <v>47</v>
      </c>
      <c r="GV17" s="9">
        <v>171.905</v>
      </c>
      <c r="GW17" s="9">
        <v>11.923</v>
      </c>
      <c r="GX17" s="9">
        <v>20.050999999999998</v>
      </c>
      <c r="GY17" s="9">
        <v>52.771999999999998</v>
      </c>
      <c r="GZ17" s="9">
        <v>87.161000000000001</v>
      </c>
      <c r="HA17" s="9">
        <v>52</v>
      </c>
      <c r="HB17" s="9">
        <v>88.418000000000006</v>
      </c>
      <c r="HC17" s="9">
        <v>5.8689999999999998</v>
      </c>
      <c r="HD17" s="9">
        <v>10.347</v>
      </c>
      <c r="HE17" s="9">
        <v>24.896999999999998</v>
      </c>
      <c r="HF17" s="9">
        <v>47.305</v>
      </c>
      <c r="HG17" s="9">
        <v>52</v>
      </c>
      <c r="HH17" s="9">
        <v>83.486999999999995</v>
      </c>
      <c r="HI17" s="9">
        <v>6.0529999999999999</v>
      </c>
      <c r="HJ17" s="9">
        <v>9.7029999999999994</v>
      </c>
      <c r="HK17" s="9">
        <v>27.875</v>
      </c>
      <c r="HL17" s="9">
        <v>39.854999999999997</v>
      </c>
      <c r="HM17" s="9">
        <v>47</v>
      </c>
      <c r="HN17" s="9">
        <v>63.484000000000002</v>
      </c>
      <c r="HO17" s="9">
        <v>6.6130000000000004</v>
      </c>
      <c r="HP17" s="9">
        <v>12.21</v>
      </c>
      <c r="HQ17" s="9">
        <v>23.465</v>
      </c>
      <c r="HR17" s="9">
        <v>21.196000000000002</v>
      </c>
      <c r="HS17" s="9">
        <v>39</v>
      </c>
      <c r="HT17" s="9">
        <v>37.31</v>
      </c>
      <c r="HU17" s="9">
        <v>3.8319999999999999</v>
      </c>
      <c r="HV17" s="9">
        <v>5.4569999999999999</v>
      </c>
      <c r="HW17" s="9">
        <v>13.401</v>
      </c>
      <c r="HX17" s="9">
        <v>14.62</v>
      </c>
      <c r="HY17" s="9">
        <v>43</v>
      </c>
      <c r="HZ17" s="9">
        <v>26.173999999999999</v>
      </c>
      <c r="IA17" s="9">
        <v>2.78</v>
      </c>
      <c r="IB17" s="9">
        <v>6.7530000000000001</v>
      </c>
      <c r="IC17" s="9">
        <v>10.064</v>
      </c>
      <c r="ID17" s="9">
        <v>6.5759999999999996</v>
      </c>
      <c r="IE17" s="9">
        <v>29.244</v>
      </c>
      <c r="IF17" s="9">
        <v>241.39500000000001</v>
      </c>
      <c r="IG17" s="9">
        <v>27.417999999999999</v>
      </c>
      <c r="IH17" s="9">
        <v>36.24</v>
      </c>
      <c r="II17" s="9">
        <v>64.989000000000004</v>
      </c>
      <c r="IJ17" s="9">
        <v>112.749</v>
      </c>
      <c r="IK17" s="9">
        <v>47</v>
      </c>
      <c r="IL17" s="9">
        <v>107.822</v>
      </c>
      <c r="IM17" s="9">
        <v>11.634</v>
      </c>
      <c r="IN17" s="9">
        <v>17.774000000000001</v>
      </c>
      <c r="IO17" s="9">
        <v>28.413</v>
      </c>
      <c r="IP17" s="9">
        <v>50.000999999999998</v>
      </c>
      <c r="IQ17" s="9">
        <v>43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43" s="2" customFormat="1" ht="99.95" customHeight="1">
      <c r="B1" s="3" t="s">
        <v>1513</v>
      </c>
      <c r="C1" s="3" t="s">
        <v>1514</v>
      </c>
      <c r="D1" s="3" t="s">
        <v>1515</v>
      </c>
      <c r="E1" s="3" t="s">
        <v>1516</v>
      </c>
      <c r="F1" s="3" t="s">
        <v>1517</v>
      </c>
      <c r="G1" s="3" t="s">
        <v>1518</v>
      </c>
      <c r="H1" s="3" t="s">
        <v>1519</v>
      </c>
      <c r="I1" s="3" t="s">
        <v>1520</v>
      </c>
      <c r="J1" s="3" t="s">
        <v>1521</v>
      </c>
      <c r="K1" s="3" t="s">
        <v>1522</v>
      </c>
      <c r="L1" s="3" t="s">
        <v>1523</v>
      </c>
      <c r="M1" s="3" t="s">
        <v>1524</v>
      </c>
      <c r="N1" s="3" t="s">
        <v>1525</v>
      </c>
      <c r="O1" s="3" t="s">
        <v>1526</v>
      </c>
      <c r="P1" s="3" t="s">
        <v>1527</v>
      </c>
      <c r="Q1" s="3" t="s">
        <v>1528</v>
      </c>
      <c r="R1" s="3" t="s">
        <v>1529</v>
      </c>
      <c r="S1" s="3" t="s">
        <v>1530</v>
      </c>
      <c r="T1" s="3" t="s">
        <v>1531</v>
      </c>
      <c r="U1" s="3" t="s">
        <v>1532</v>
      </c>
      <c r="V1" s="3" t="s">
        <v>1533</v>
      </c>
      <c r="W1" s="3" t="s">
        <v>1534</v>
      </c>
      <c r="X1" s="3" t="s">
        <v>1535</v>
      </c>
      <c r="Y1" s="3" t="s">
        <v>1536</v>
      </c>
      <c r="Z1" s="3" t="s">
        <v>1537</v>
      </c>
      <c r="AA1" s="3" t="s">
        <v>1538</v>
      </c>
      <c r="AB1" s="3" t="s">
        <v>1539</v>
      </c>
      <c r="AC1" s="3" t="s">
        <v>1540</v>
      </c>
      <c r="AD1" s="3" t="s">
        <v>1541</v>
      </c>
      <c r="AE1" s="3" t="s">
        <v>1542</v>
      </c>
      <c r="AF1" s="3" t="s">
        <v>1543</v>
      </c>
      <c r="AG1" s="3" t="s">
        <v>1544</v>
      </c>
      <c r="AH1" s="3" t="s">
        <v>1545</v>
      </c>
      <c r="AI1" s="3" t="s">
        <v>1546</v>
      </c>
      <c r="AJ1" s="3" t="s">
        <v>1547</v>
      </c>
      <c r="AK1" s="3" t="s">
        <v>1548</v>
      </c>
      <c r="AL1" s="3" t="s">
        <v>1549</v>
      </c>
      <c r="AM1" s="3" t="s">
        <v>1550</v>
      </c>
      <c r="AN1" s="3" t="s">
        <v>1551</v>
      </c>
      <c r="AO1" s="3" t="s">
        <v>1552</v>
      </c>
      <c r="AP1" s="3" t="s">
        <v>1553</v>
      </c>
      <c r="AQ1" s="3" t="s">
        <v>1554</v>
      </c>
    </row>
    <row r="2" spans="1:43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8" t="s">
        <v>267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8" t="s">
        <v>267</v>
      </c>
      <c r="N2" s="7" t="s">
        <v>259</v>
      </c>
      <c r="O2" s="7" t="s">
        <v>259</v>
      </c>
      <c r="P2" s="7" t="s">
        <v>259</v>
      </c>
      <c r="Q2" s="7" t="s">
        <v>259</v>
      </c>
      <c r="R2" s="7" t="s">
        <v>259</v>
      </c>
      <c r="S2" s="8" t="s">
        <v>267</v>
      </c>
      <c r="T2" s="7" t="s">
        <v>259</v>
      </c>
      <c r="U2" s="7" t="s">
        <v>259</v>
      </c>
      <c r="V2" s="7" t="s">
        <v>259</v>
      </c>
      <c r="W2" s="7" t="s">
        <v>259</v>
      </c>
      <c r="X2" s="7" t="s">
        <v>259</v>
      </c>
      <c r="Y2" s="8" t="s">
        <v>267</v>
      </c>
      <c r="Z2" s="7" t="s">
        <v>259</v>
      </c>
      <c r="AA2" s="7" t="s">
        <v>259</v>
      </c>
      <c r="AB2" s="7" t="s">
        <v>259</v>
      </c>
      <c r="AC2" s="7" t="s">
        <v>259</v>
      </c>
      <c r="AD2" s="7" t="s">
        <v>259</v>
      </c>
      <c r="AE2" s="8" t="s">
        <v>267</v>
      </c>
      <c r="AF2" s="7" t="s">
        <v>259</v>
      </c>
      <c r="AG2" s="7" t="s">
        <v>259</v>
      </c>
      <c r="AH2" s="7" t="s">
        <v>259</v>
      </c>
      <c r="AI2" s="7" t="s">
        <v>259</v>
      </c>
      <c r="AJ2" s="7" t="s">
        <v>259</v>
      </c>
      <c r="AK2" s="8" t="s">
        <v>267</v>
      </c>
      <c r="AL2" s="7" t="s">
        <v>259</v>
      </c>
      <c r="AM2" s="7" t="s">
        <v>259</v>
      </c>
      <c r="AN2" s="7" t="s">
        <v>259</v>
      </c>
      <c r="AO2" s="7" t="s">
        <v>259</v>
      </c>
      <c r="AP2" s="7" t="s">
        <v>259</v>
      </c>
      <c r="AQ2" s="8" t="s">
        <v>267</v>
      </c>
    </row>
    <row r="3" spans="1:43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</row>
    <row r="4" spans="1:43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</row>
    <row r="5" spans="1:43">
      <c r="A5" s="4" t="s">
        <v>253</v>
      </c>
      <c r="B5" s="8" t="s">
        <v>1606</v>
      </c>
      <c r="C5" s="8" t="s">
        <v>1606</v>
      </c>
      <c r="D5" s="8" t="s">
        <v>1606</v>
      </c>
      <c r="E5" s="8" t="s">
        <v>1606</v>
      </c>
      <c r="F5" s="8" t="s">
        <v>1606</v>
      </c>
      <c r="G5" s="8" t="s">
        <v>1606</v>
      </c>
      <c r="H5" s="8" t="s">
        <v>1606</v>
      </c>
      <c r="I5" s="8" t="s">
        <v>1606</v>
      </c>
      <c r="J5" s="8" t="s">
        <v>1606</v>
      </c>
      <c r="K5" s="8" t="s">
        <v>1606</v>
      </c>
      <c r="L5" s="8" t="s">
        <v>1606</v>
      </c>
      <c r="M5" s="8" t="s">
        <v>1606</v>
      </c>
      <c r="N5" s="8" t="s">
        <v>1606</v>
      </c>
      <c r="O5" s="8" t="s">
        <v>1606</v>
      </c>
      <c r="P5" s="8" t="s">
        <v>1606</v>
      </c>
      <c r="Q5" s="8" t="s">
        <v>1606</v>
      </c>
      <c r="R5" s="8" t="s">
        <v>1606</v>
      </c>
      <c r="S5" s="8" t="s">
        <v>1606</v>
      </c>
      <c r="T5" s="8" t="s">
        <v>1606</v>
      </c>
      <c r="U5" s="8" t="s">
        <v>1606</v>
      </c>
      <c r="V5" s="8" t="s">
        <v>1606</v>
      </c>
      <c r="W5" s="8" t="s">
        <v>1606</v>
      </c>
      <c r="X5" s="8" t="s">
        <v>1606</v>
      </c>
      <c r="Y5" s="8" t="s">
        <v>1606</v>
      </c>
      <c r="Z5" s="8" t="s">
        <v>1606</v>
      </c>
      <c r="AA5" s="8" t="s">
        <v>1606</v>
      </c>
      <c r="AB5" s="8" t="s">
        <v>1606</v>
      </c>
      <c r="AC5" s="8" t="s">
        <v>1606</v>
      </c>
      <c r="AD5" s="8" t="s">
        <v>1606</v>
      </c>
      <c r="AE5" s="8" t="s">
        <v>1606</v>
      </c>
      <c r="AF5" s="8" t="s">
        <v>1606</v>
      </c>
      <c r="AG5" s="8" t="s">
        <v>1606</v>
      </c>
      <c r="AH5" s="8" t="s">
        <v>1606</v>
      </c>
      <c r="AI5" s="8" t="s">
        <v>1606</v>
      </c>
      <c r="AJ5" s="8" t="s">
        <v>1606</v>
      </c>
      <c r="AK5" s="8" t="s">
        <v>1606</v>
      </c>
      <c r="AL5" s="8" t="s">
        <v>1606</v>
      </c>
      <c r="AM5" s="8" t="s">
        <v>1606</v>
      </c>
      <c r="AN5" s="8" t="s">
        <v>1606</v>
      </c>
      <c r="AO5" s="8" t="s">
        <v>1606</v>
      </c>
      <c r="AP5" s="8" t="s">
        <v>1606</v>
      </c>
      <c r="AQ5" s="8" t="s">
        <v>1606</v>
      </c>
    </row>
    <row r="6" spans="1:43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</row>
    <row r="7" spans="1:43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</row>
    <row r="8" spans="1:43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</row>
    <row r="9" spans="1:43">
      <c r="A9" s="4" t="s">
        <v>257</v>
      </c>
      <c r="B9" s="1">
        <v>6</v>
      </c>
      <c r="C9" s="1">
        <v>6</v>
      </c>
      <c r="D9" s="1">
        <v>6</v>
      </c>
      <c r="E9" s="1">
        <v>6</v>
      </c>
      <c r="F9" s="1">
        <v>6</v>
      </c>
      <c r="G9" s="1">
        <v>6</v>
      </c>
      <c r="H9" s="1">
        <v>6</v>
      </c>
      <c r="I9" s="1">
        <v>6</v>
      </c>
      <c r="J9" s="1">
        <v>6</v>
      </c>
      <c r="K9" s="1">
        <v>6</v>
      </c>
      <c r="L9" s="1">
        <v>6</v>
      </c>
      <c r="M9" s="1">
        <v>6</v>
      </c>
      <c r="N9" s="1">
        <v>6</v>
      </c>
      <c r="O9" s="1">
        <v>6</v>
      </c>
      <c r="P9" s="1">
        <v>6</v>
      </c>
      <c r="Q9" s="1">
        <v>6</v>
      </c>
      <c r="R9" s="1">
        <v>6</v>
      </c>
      <c r="S9" s="1">
        <v>6</v>
      </c>
      <c r="T9" s="1">
        <v>6</v>
      </c>
      <c r="U9" s="1">
        <v>6</v>
      </c>
      <c r="V9" s="1">
        <v>6</v>
      </c>
      <c r="W9" s="1">
        <v>6</v>
      </c>
      <c r="X9" s="1">
        <v>6</v>
      </c>
      <c r="Y9" s="1">
        <v>6</v>
      </c>
      <c r="Z9" s="1">
        <v>6</v>
      </c>
      <c r="AA9" s="1">
        <v>6</v>
      </c>
      <c r="AB9" s="1">
        <v>6</v>
      </c>
      <c r="AC9" s="1">
        <v>6</v>
      </c>
      <c r="AD9" s="1">
        <v>6</v>
      </c>
      <c r="AE9" s="1">
        <v>6</v>
      </c>
      <c r="AF9" s="1">
        <v>6</v>
      </c>
      <c r="AG9" s="1">
        <v>6</v>
      </c>
      <c r="AH9" s="1">
        <v>6</v>
      </c>
      <c r="AI9" s="1">
        <v>6</v>
      </c>
      <c r="AJ9" s="1">
        <v>6</v>
      </c>
      <c r="AK9" s="1">
        <v>6</v>
      </c>
      <c r="AL9" s="1">
        <v>6</v>
      </c>
      <c r="AM9" s="1">
        <v>6</v>
      </c>
      <c r="AN9" s="1">
        <v>6</v>
      </c>
      <c r="AO9" s="1">
        <v>6</v>
      </c>
      <c r="AP9" s="1">
        <v>6</v>
      </c>
      <c r="AQ9" s="1">
        <v>6</v>
      </c>
    </row>
    <row r="10" spans="1:43">
      <c r="A10" s="4" t="s">
        <v>258</v>
      </c>
      <c r="B10" s="8" t="s">
        <v>1555</v>
      </c>
      <c r="C10" s="8" t="s">
        <v>1556</v>
      </c>
      <c r="D10" s="8" t="s">
        <v>1557</v>
      </c>
      <c r="E10" s="8" t="s">
        <v>1558</v>
      </c>
      <c r="F10" s="8" t="s">
        <v>1559</v>
      </c>
      <c r="G10" s="8" t="s">
        <v>1560</v>
      </c>
      <c r="H10" s="8" t="s">
        <v>1561</v>
      </c>
      <c r="I10" s="8" t="s">
        <v>1562</v>
      </c>
      <c r="J10" s="8" t="s">
        <v>1563</v>
      </c>
      <c r="K10" s="8" t="s">
        <v>1564</v>
      </c>
      <c r="L10" s="8" t="s">
        <v>1565</v>
      </c>
      <c r="M10" s="8" t="s">
        <v>1566</v>
      </c>
      <c r="N10" s="8" t="s">
        <v>1567</v>
      </c>
      <c r="O10" s="8" t="s">
        <v>1568</v>
      </c>
      <c r="P10" s="8" t="s">
        <v>1569</v>
      </c>
      <c r="Q10" s="8" t="s">
        <v>1570</v>
      </c>
      <c r="R10" s="8" t="s">
        <v>1571</v>
      </c>
      <c r="S10" s="8" t="s">
        <v>1572</v>
      </c>
      <c r="T10" s="8" t="s">
        <v>1573</v>
      </c>
      <c r="U10" s="8" t="s">
        <v>1574</v>
      </c>
      <c r="V10" s="8" t="s">
        <v>1575</v>
      </c>
      <c r="W10" s="8" t="s">
        <v>1576</v>
      </c>
      <c r="X10" s="8" t="s">
        <v>1577</v>
      </c>
      <c r="Y10" s="8" t="s">
        <v>1578</v>
      </c>
      <c r="Z10" s="8" t="s">
        <v>1579</v>
      </c>
      <c r="AA10" s="8" t="s">
        <v>1580</v>
      </c>
      <c r="AB10" s="8" t="s">
        <v>1581</v>
      </c>
      <c r="AC10" s="8" t="s">
        <v>1582</v>
      </c>
      <c r="AD10" s="8" t="s">
        <v>1583</v>
      </c>
      <c r="AE10" s="8" t="s">
        <v>1584</v>
      </c>
      <c r="AF10" s="8" t="s">
        <v>1585</v>
      </c>
      <c r="AG10" s="8" t="s">
        <v>1586</v>
      </c>
      <c r="AH10" s="8" t="s">
        <v>1587</v>
      </c>
      <c r="AI10" s="8" t="s">
        <v>1588</v>
      </c>
      <c r="AJ10" s="8" t="s">
        <v>1589</v>
      </c>
      <c r="AK10" s="8" t="s">
        <v>1590</v>
      </c>
      <c r="AL10" s="8" t="s">
        <v>1591</v>
      </c>
      <c r="AM10" s="8" t="s">
        <v>1592</v>
      </c>
      <c r="AN10" s="8" t="s">
        <v>1593</v>
      </c>
      <c r="AO10" s="8" t="s">
        <v>1594</v>
      </c>
      <c r="AP10" s="8" t="s">
        <v>1595</v>
      </c>
      <c r="AQ10" s="8" t="s">
        <v>1596</v>
      </c>
    </row>
    <row r="11" spans="1:43">
      <c r="A11" s="10">
        <v>42036</v>
      </c>
      <c r="B11" s="9">
        <v>159.53100000000001</v>
      </c>
      <c r="C11" s="9">
        <v>17.597999999999999</v>
      </c>
      <c r="D11" s="9">
        <v>29.216999999999999</v>
      </c>
      <c r="E11" s="9">
        <v>39.984999999999999</v>
      </c>
      <c r="F11" s="9">
        <v>72.730999999999995</v>
      </c>
      <c r="G11" s="9">
        <v>38.250999999999998</v>
      </c>
      <c r="H11" s="9">
        <v>510.59800000000001</v>
      </c>
      <c r="I11" s="9">
        <v>45.948</v>
      </c>
      <c r="J11" s="9">
        <v>102.11499999999999</v>
      </c>
      <c r="K11" s="9">
        <v>125.28100000000001</v>
      </c>
      <c r="L11" s="9">
        <v>237.25399999999999</v>
      </c>
      <c r="M11" s="9">
        <v>40</v>
      </c>
      <c r="N11" s="9">
        <v>185.79900000000001</v>
      </c>
      <c r="O11" s="9">
        <v>15.265000000000001</v>
      </c>
      <c r="P11" s="9">
        <v>44.021999999999998</v>
      </c>
      <c r="Q11" s="9">
        <v>49.331000000000003</v>
      </c>
      <c r="R11" s="9">
        <v>77.182000000000002</v>
      </c>
      <c r="S11" s="9">
        <v>30</v>
      </c>
      <c r="T11" s="9">
        <v>324.79899999999998</v>
      </c>
      <c r="U11" s="9">
        <v>30.683</v>
      </c>
      <c r="V11" s="9">
        <v>58.094000000000001</v>
      </c>
      <c r="W11" s="9">
        <v>75.950999999999993</v>
      </c>
      <c r="X11" s="9">
        <v>160.071</v>
      </c>
      <c r="Y11" s="9">
        <v>50</v>
      </c>
      <c r="Z11" s="9">
        <v>200.6</v>
      </c>
      <c r="AA11" s="9">
        <v>23.154</v>
      </c>
      <c r="AB11" s="9">
        <v>22.327999999999999</v>
      </c>
      <c r="AC11" s="9">
        <v>53.689</v>
      </c>
      <c r="AD11" s="9">
        <v>101.429</v>
      </c>
      <c r="AE11" s="9">
        <v>52</v>
      </c>
      <c r="AF11" s="9">
        <v>82.540999999999997</v>
      </c>
      <c r="AG11" s="9">
        <v>9.6509999999999998</v>
      </c>
      <c r="AH11" s="9">
        <v>8.968</v>
      </c>
      <c r="AI11" s="9">
        <v>23.841999999999999</v>
      </c>
      <c r="AJ11" s="9">
        <v>40.08</v>
      </c>
      <c r="AK11" s="9">
        <v>39.756999999999998</v>
      </c>
      <c r="AL11" s="9">
        <v>118.059</v>
      </c>
      <c r="AM11" s="9">
        <v>13.503</v>
      </c>
      <c r="AN11" s="9">
        <v>13.36</v>
      </c>
      <c r="AO11" s="9">
        <v>29.846</v>
      </c>
      <c r="AP11" s="9">
        <v>61.348999999999997</v>
      </c>
      <c r="AQ11" s="9">
        <v>52</v>
      </c>
    </row>
    <row r="12" spans="1:43">
      <c r="A12" s="10">
        <v>42401</v>
      </c>
      <c r="B12" s="9">
        <v>146.346</v>
      </c>
      <c r="C12" s="9">
        <v>13.759</v>
      </c>
      <c r="D12" s="9">
        <v>21.672000000000001</v>
      </c>
      <c r="E12" s="9">
        <v>43.058999999999997</v>
      </c>
      <c r="F12" s="9">
        <v>67.855000000000004</v>
      </c>
      <c r="G12" s="9">
        <v>43</v>
      </c>
      <c r="H12" s="9">
        <v>472.387</v>
      </c>
      <c r="I12" s="9">
        <v>55.859000000000002</v>
      </c>
      <c r="J12" s="9">
        <v>80.501000000000005</v>
      </c>
      <c r="K12" s="9">
        <v>127.34399999999999</v>
      </c>
      <c r="L12" s="9">
        <v>208.68299999999999</v>
      </c>
      <c r="M12" s="9">
        <v>34</v>
      </c>
      <c r="N12" s="9">
        <v>167.32499999999999</v>
      </c>
      <c r="O12" s="9">
        <v>20.372</v>
      </c>
      <c r="P12" s="9">
        <v>33.64</v>
      </c>
      <c r="Q12" s="9">
        <v>46.786999999999999</v>
      </c>
      <c r="R12" s="9">
        <v>66.525999999999996</v>
      </c>
      <c r="S12" s="9">
        <v>30</v>
      </c>
      <c r="T12" s="9">
        <v>305.06200000000001</v>
      </c>
      <c r="U12" s="9">
        <v>35.487000000000002</v>
      </c>
      <c r="V12" s="9">
        <v>46.860999999999997</v>
      </c>
      <c r="W12" s="9">
        <v>80.558000000000007</v>
      </c>
      <c r="X12" s="9">
        <v>142.15700000000001</v>
      </c>
      <c r="Y12" s="9">
        <v>39</v>
      </c>
      <c r="Z12" s="9">
        <v>234.61500000000001</v>
      </c>
      <c r="AA12" s="9">
        <v>26.355</v>
      </c>
      <c r="AB12" s="9">
        <v>34.753</v>
      </c>
      <c r="AC12" s="9">
        <v>53.167999999999999</v>
      </c>
      <c r="AD12" s="9">
        <v>120.33799999999999</v>
      </c>
      <c r="AE12" s="9">
        <v>52</v>
      </c>
      <c r="AF12" s="9">
        <v>96.227999999999994</v>
      </c>
      <c r="AG12" s="9">
        <v>14.34</v>
      </c>
      <c r="AH12" s="9">
        <v>17.137</v>
      </c>
      <c r="AI12" s="9">
        <v>20.123000000000001</v>
      </c>
      <c r="AJ12" s="9">
        <v>44.627000000000002</v>
      </c>
      <c r="AK12" s="9">
        <v>34</v>
      </c>
      <c r="AL12" s="9">
        <v>138.386</v>
      </c>
      <c r="AM12" s="9">
        <v>12.015000000000001</v>
      </c>
      <c r="AN12" s="9">
        <v>17.616</v>
      </c>
      <c r="AO12" s="9">
        <v>33.045000000000002</v>
      </c>
      <c r="AP12" s="9">
        <v>75.710999999999999</v>
      </c>
      <c r="AQ12" s="9">
        <v>52</v>
      </c>
    </row>
    <row r="13" spans="1:43">
      <c r="A13" s="10">
        <v>42767</v>
      </c>
      <c r="B13" s="9">
        <v>167.35599999999999</v>
      </c>
      <c r="C13" s="9">
        <v>16.155000000000001</v>
      </c>
      <c r="D13" s="9">
        <v>32.948999999999998</v>
      </c>
      <c r="E13" s="9">
        <v>51.834000000000003</v>
      </c>
      <c r="F13" s="9">
        <v>66.418000000000006</v>
      </c>
      <c r="G13" s="9">
        <v>26</v>
      </c>
      <c r="H13" s="9">
        <v>542.87599999999998</v>
      </c>
      <c r="I13" s="9">
        <v>57.454999999999998</v>
      </c>
      <c r="J13" s="9">
        <v>89.097999999999999</v>
      </c>
      <c r="K13" s="9">
        <v>152.047</v>
      </c>
      <c r="L13" s="9">
        <v>244.27600000000001</v>
      </c>
      <c r="M13" s="9">
        <v>36</v>
      </c>
      <c r="N13" s="9">
        <v>194.565</v>
      </c>
      <c r="O13" s="9">
        <v>27.213000000000001</v>
      </c>
      <c r="P13" s="9">
        <v>34.024999999999999</v>
      </c>
      <c r="Q13" s="9">
        <v>54.975000000000001</v>
      </c>
      <c r="R13" s="9">
        <v>78.352000000000004</v>
      </c>
      <c r="S13" s="9">
        <v>26</v>
      </c>
      <c r="T13" s="9">
        <v>348.31099999999998</v>
      </c>
      <c r="U13" s="9">
        <v>30.242000000000001</v>
      </c>
      <c r="V13" s="9">
        <v>55.073</v>
      </c>
      <c r="W13" s="9">
        <v>97.072000000000003</v>
      </c>
      <c r="X13" s="9">
        <v>165.92400000000001</v>
      </c>
      <c r="Y13" s="9">
        <v>47</v>
      </c>
      <c r="Z13" s="9">
        <v>232.14699999999999</v>
      </c>
      <c r="AA13" s="9">
        <v>20.364000000000001</v>
      </c>
      <c r="AB13" s="9">
        <v>37.36</v>
      </c>
      <c r="AC13" s="9">
        <v>65.866</v>
      </c>
      <c r="AD13" s="9">
        <v>108.557</v>
      </c>
      <c r="AE13" s="9">
        <v>43</v>
      </c>
      <c r="AF13" s="9">
        <v>100.2</v>
      </c>
      <c r="AG13" s="9">
        <v>8.9309999999999992</v>
      </c>
      <c r="AH13" s="9">
        <v>18.529</v>
      </c>
      <c r="AI13" s="9">
        <v>30.242999999999999</v>
      </c>
      <c r="AJ13" s="9">
        <v>42.497999999999998</v>
      </c>
      <c r="AK13" s="9">
        <v>34</v>
      </c>
      <c r="AL13" s="9">
        <v>131.947</v>
      </c>
      <c r="AM13" s="9">
        <v>11.433999999999999</v>
      </c>
      <c r="AN13" s="9">
        <v>18.831</v>
      </c>
      <c r="AO13" s="9">
        <v>35.622999999999998</v>
      </c>
      <c r="AP13" s="9">
        <v>66.058999999999997</v>
      </c>
      <c r="AQ13" s="9">
        <v>51.155000000000001</v>
      </c>
    </row>
    <row r="14" spans="1:43">
      <c r="A14" s="10">
        <v>43132</v>
      </c>
      <c r="B14" s="9">
        <v>169.643</v>
      </c>
      <c r="C14" s="9">
        <v>10.121</v>
      </c>
      <c r="D14" s="9">
        <v>28.071999999999999</v>
      </c>
      <c r="E14" s="9">
        <v>48.802</v>
      </c>
      <c r="F14" s="9">
        <v>82.647000000000006</v>
      </c>
      <c r="G14" s="9">
        <v>48</v>
      </c>
      <c r="H14" s="9">
        <v>533.08199999999999</v>
      </c>
      <c r="I14" s="9">
        <v>59.704000000000001</v>
      </c>
      <c r="J14" s="9">
        <v>103.633</v>
      </c>
      <c r="K14" s="9">
        <v>138.95599999999999</v>
      </c>
      <c r="L14" s="9">
        <v>230.78899999999999</v>
      </c>
      <c r="M14" s="9">
        <v>34</v>
      </c>
      <c r="N14" s="9">
        <v>194.19800000000001</v>
      </c>
      <c r="O14" s="9">
        <v>19.023</v>
      </c>
      <c r="P14" s="9">
        <v>37.710999999999999</v>
      </c>
      <c r="Q14" s="9">
        <v>52.258000000000003</v>
      </c>
      <c r="R14" s="9">
        <v>85.206000000000003</v>
      </c>
      <c r="S14" s="9">
        <v>34</v>
      </c>
      <c r="T14" s="9">
        <v>338.88400000000001</v>
      </c>
      <c r="U14" s="9">
        <v>40.680999999999997</v>
      </c>
      <c r="V14" s="9">
        <v>65.923000000000002</v>
      </c>
      <c r="W14" s="9">
        <v>86.697999999999993</v>
      </c>
      <c r="X14" s="9">
        <v>145.583</v>
      </c>
      <c r="Y14" s="9">
        <v>35</v>
      </c>
      <c r="Z14" s="9">
        <v>224.37799999999999</v>
      </c>
      <c r="AA14" s="9">
        <v>23.739000000000001</v>
      </c>
      <c r="AB14" s="9">
        <v>38.726999999999997</v>
      </c>
      <c r="AC14" s="9">
        <v>49.33</v>
      </c>
      <c r="AD14" s="9">
        <v>112.581</v>
      </c>
      <c r="AE14" s="9">
        <v>52</v>
      </c>
      <c r="AF14" s="9">
        <v>98.123000000000005</v>
      </c>
      <c r="AG14" s="9">
        <v>9.5950000000000006</v>
      </c>
      <c r="AH14" s="9">
        <v>19.327000000000002</v>
      </c>
      <c r="AI14" s="9">
        <v>20.672000000000001</v>
      </c>
      <c r="AJ14" s="9">
        <v>48.529000000000003</v>
      </c>
      <c r="AK14" s="9">
        <v>50.213999999999999</v>
      </c>
      <c r="AL14" s="9">
        <v>126.255</v>
      </c>
      <c r="AM14" s="9">
        <v>14.144</v>
      </c>
      <c r="AN14" s="9">
        <v>19.399999999999999</v>
      </c>
      <c r="AO14" s="9">
        <v>28.658000000000001</v>
      </c>
      <c r="AP14" s="9">
        <v>64.052999999999997</v>
      </c>
      <c r="AQ14" s="9">
        <v>52</v>
      </c>
    </row>
    <row r="15" spans="1:43">
      <c r="A15" s="10">
        <v>43497</v>
      </c>
      <c r="B15" s="9">
        <v>149.08099999999999</v>
      </c>
      <c r="C15" s="9">
        <v>14.545</v>
      </c>
      <c r="D15" s="9">
        <v>30.608000000000001</v>
      </c>
      <c r="E15" s="9">
        <v>31.972999999999999</v>
      </c>
      <c r="F15" s="9">
        <v>71.956000000000003</v>
      </c>
      <c r="G15" s="9">
        <v>47</v>
      </c>
      <c r="H15" s="9">
        <v>525.63199999999995</v>
      </c>
      <c r="I15" s="9">
        <v>60.765999999999998</v>
      </c>
      <c r="J15" s="9">
        <v>85.106999999999999</v>
      </c>
      <c r="K15" s="9">
        <v>140.05199999999999</v>
      </c>
      <c r="L15" s="9">
        <v>239.70699999999999</v>
      </c>
      <c r="M15" s="9">
        <v>39</v>
      </c>
      <c r="N15" s="9">
        <v>198.42599999999999</v>
      </c>
      <c r="O15" s="9">
        <v>17.661000000000001</v>
      </c>
      <c r="P15" s="9">
        <v>36.546999999999997</v>
      </c>
      <c r="Q15" s="9">
        <v>51.798999999999999</v>
      </c>
      <c r="R15" s="9">
        <v>92.418999999999997</v>
      </c>
      <c r="S15" s="9">
        <v>41.213999999999999</v>
      </c>
      <c r="T15" s="9">
        <v>327.20600000000002</v>
      </c>
      <c r="U15" s="9">
        <v>43.104999999999997</v>
      </c>
      <c r="V15" s="9">
        <v>48.56</v>
      </c>
      <c r="W15" s="9">
        <v>88.253</v>
      </c>
      <c r="X15" s="9">
        <v>147.28800000000001</v>
      </c>
      <c r="Y15" s="9">
        <v>34</v>
      </c>
      <c r="Z15" s="9">
        <v>220.30600000000001</v>
      </c>
      <c r="AA15" s="9">
        <v>21.341000000000001</v>
      </c>
      <c r="AB15" s="9">
        <v>42.365000000000002</v>
      </c>
      <c r="AC15" s="9">
        <v>50.911000000000001</v>
      </c>
      <c r="AD15" s="9">
        <v>105.68899999999999</v>
      </c>
      <c r="AE15" s="9">
        <v>41.893000000000001</v>
      </c>
      <c r="AF15" s="9">
        <v>87.68</v>
      </c>
      <c r="AG15" s="9">
        <v>9.4090000000000007</v>
      </c>
      <c r="AH15" s="9">
        <v>18.670000000000002</v>
      </c>
      <c r="AI15" s="9">
        <v>19.492999999999999</v>
      </c>
      <c r="AJ15" s="9">
        <v>40.109000000000002</v>
      </c>
      <c r="AK15" s="9">
        <v>34</v>
      </c>
      <c r="AL15" s="9">
        <v>132.626</v>
      </c>
      <c r="AM15" s="9">
        <v>11.932</v>
      </c>
      <c r="AN15" s="9">
        <v>23.695</v>
      </c>
      <c r="AO15" s="9">
        <v>31.419</v>
      </c>
      <c r="AP15" s="9">
        <v>65.58</v>
      </c>
      <c r="AQ15" s="9">
        <v>50.037999999999997</v>
      </c>
    </row>
    <row r="16" spans="1:43">
      <c r="A16" s="10">
        <v>43862</v>
      </c>
      <c r="B16" s="9">
        <v>171.99600000000001</v>
      </c>
      <c r="C16" s="9">
        <v>21.24</v>
      </c>
      <c r="D16" s="9">
        <v>30.108000000000001</v>
      </c>
      <c r="E16" s="9">
        <v>49.889000000000003</v>
      </c>
      <c r="F16" s="9">
        <v>70.759</v>
      </c>
      <c r="G16" s="9">
        <v>26</v>
      </c>
      <c r="H16" s="9">
        <v>527.05600000000004</v>
      </c>
      <c r="I16" s="9">
        <v>69.498000000000005</v>
      </c>
      <c r="J16" s="9">
        <v>84.77</v>
      </c>
      <c r="K16" s="9">
        <v>141.37799999999999</v>
      </c>
      <c r="L16" s="9">
        <v>231.41</v>
      </c>
      <c r="M16" s="9">
        <v>34</v>
      </c>
      <c r="N16" s="9">
        <v>182.68100000000001</v>
      </c>
      <c r="O16" s="9">
        <v>22.666</v>
      </c>
      <c r="P16" s="9">
        <v>33.332000000000001</v>
      </c>
      <c r="Q16" s="9">
        <v>54.670999999999999</v>
      </c>
      <c r="R16" s="9">
        <v>72.012</v>
      </c>
      <c r="S16" s="9">
        <v>26</v>
      </c>
      <c r="T16" s="9">
        <v>344.375</v>
      </c>
      <c r="U16" s="9">
        <v>46.832000000000001</v>
      </c>
      <c r="V16" s="9">
        <v>51.439</v>
      </c>
      <c r="W16" s="9">
        <v>86.706999999999994</v>
      </c>
      <c r="X16" s="9">
        <v>159.398</v>
      </c>
      <c r="Y16" s="9">
        <v>39.335000000000001</v>
      </c>
      <c r="Z16" s="9">
        <v>272.99700000000001</v>
      </c>
      <c r="AA16" s="9">
        <v>25.92</v>
      </c>
      <c r="AB16" s="9">
        <v>45.156999999999996</v>
      </c>
      <c r="AC16" s="9">
        <v>72.019000000000005</v>
      </c>
      <c r="AD16" s="9">
        <v>129.90100000000001</v>
      </c>
      <c r="AE16" s="9">
        <v>47</v>
      </c>
      <c r="AF16" s="9">
        <v>110.529</v>
      </c>
      <c r="AG16" s="9">
        <v>13.945</v>
      </c>
      <c r="AH16" s="9">
        <v>13.151999999999999</v>
      </c>
      <c r="AI16" s="9">
        <v>33.549999999999997</v>
      </c>
      <c r="AJ16" s="9">
        <v>49.881999999999998</v>
      </c>
      <c r="AK16" s="9">
        <v>34.790999999999997</v>
      </c>
      <c r="AL16" s="9">
        <v>162.46799999999999</v>
      </c>
      <c r="AM16" s="9">
        <v>11.975</v>
      </c>
      <c r="AN16" s="9">
        <v>32.006</v>
      </c>
      <c r="AO16" s="9">
        <v>38.469000000000001</v>
      </c>
      <c r="AP16" s="9">
        <v>80.019000000000005</v>
      </c>
      <c r="AQ16" s="9">
        <v>47</v>
      </c>
    </row>
    <row r="17" spans="1:43">
      <c r="A17" s="10">
        <v>44228</v>
      </c>
      <c r="B17" s="9">
        <v>133.57300000000001</v>
      </c>
      <c r="C17" s="9">
        <v>15.784000000000001</v>
      </c>
      <c r="D17" s="9">
        <v>18.466000000000001</v>
      </c>
      <c r="E17" s="9">
        <v>36.575000000000003</v>
      </c>
      <c r="F17" s="9">
        <v>62.747999999999998</v>
      </c>
      <c r="G17" s="9">
        <v>47</v>
      </c>
      <c r="H17" s="9">
        <v>546.36699999999996</v>
      </c>
      <c r="I17" s="9">
        <v>54.884999999999998</v>
      </c>
      <c r="J17" s="9">
        <v>77.971999999999994</v>
      </c>
      <c r="K17" s="9">
        <v>171.39500000000001</v>
      </c>
      <c r="L17" s="9">
        <v>242.11500000000001</v>
      </c>
      <c r="M17" s="9">
        <v>47</v>
      </c>
      <c r="N17" s="9">
        <v>215.46899999999999</v>
      </c>
      <c r="O17" s="9">
        <v>19.001000000000001</v>
      </c>
      <c r="P17" s="9">
        <v>22.85</v>
      </c>
      <c r="Q17" s="9">
        <v>75.313999999999993</v>
      </c>
      <c r="R17" s="9">
        <v>98.304000000000002</v>
      </c>
      <c r="S17" s="9">
        <v>47</v>
      </c>
      <c r="T17" s="9">
        <v>330.899</v>
      </c>
      <c r="U17" s="9">
        <v>35.884</v>
      </c>
      <c r="V17" s="9">
        <v>55.122</v>
      </c>
      <c r="W17" s="9">
        <v>96.081000000000003</v>
      </c>
      <c r="X17" s="9">
        <v>143.81100000000001</v>
      </c>
      <c r="Y17" s="9">
        <v>43</v>
      </c>
      <c r="Z17" s="9">
        <v>224.488</v>
      </c>
      <c r="AA17" s="9">
        <v>19.187999999999999</v>
      </c>
      <c r="AB17" s="9">
        <v>38.908999999999999</v>
      </c>
      <c r="AC17" s="9">
        <v>59.048000000000002</v>
      </c>
      <c r="AD17" s="9">
        <v>107.342</v>
      </c>
      <c r="AE17" s="9">
        <v>47</v>
      </c>
      <c r="AF17" s="9">
        <v>98.881</v>
      </c>
      <c r="AG17" s="9">
        <v>5.8559999999999999</v>
      </c>
      <c r="AH17" s="9">
        <v>15.643000000000001</v>
      </c>
      <c r="AI17" s="9">
        <v>25.395</v>
      </c>
      <c r="AJ17" s="9">
        <v>51.985999999999997</v>
      </c>
      <c r="AK17" s="9">
        <v>52</v>
      </c>
      <c r="AL17" s="9">
        <v>125.607</v>
      </c>
      <c r="AM17" s="9">
        <v>13.332000000000001</v>
      </c>
      <c r="AN17" s="9">
        <v>23.265999999999998</v>
      </c>
      <c r="AO17" s="9">
        <v>33.652999999999999</v>
      </c>
      <c r="AP17" s="9">
        <v>55.356000000000002</v>
      </c>
      <c r="AQ17" s="9">
        <v>43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2378</vt:i4>
      </vt:variant>
    </vt:vector>
  </HeadingPairs>
  <TitlesOfParts>
    <vt:vector size="2386" baseType="lpstr">
      <vt:lpstr>Contents</vt:lpstr>
      <vt:lpstr>Table 5.1</vt:lpstr>
      <vt:lpstr>Table 5.2</vt:lpstr>
      <vt:lpstr>Index</vt:lpstr>
      <vt:lpstr>Data1</vt:lpstr>
      <vt:lpstr>Data2</vt:lpstr>
      <vt:lpstr>Data3</vt:lpstr>
      <vt:lpstr>Data4</vt:lpstr>
      <vt:lpstr>A124806520T</vt:lpstr>
      <vt:lpstr>A124806520T_Data</vt:lpstr>
      <vt:lpstr>A124806520T_Latest</vt:lpstr>
      <vt:lpstr>A124806528K</vt:lpstr>
      <vt:lpstr>A124806528K_Data</vt:lpstr>
      <vt:lpstr>A124806528K_Latest</vt:lpstr>
      <vt:lpstr>A124806536K</vt:lpstr>
      <vt:lpstr>A124806536K_Data</vt:lpstr>
      <vt:lpstr>A124806536K_Latest</vt:lpstr>
      <vt:lpstr>A124806544K</vt:lpstr>
      <vt:lpstr>A124806544K_Data</vt:lpstr>
      <vt:lpstr>A124806544K_Latest</vt:lpstr>
      <vt:lpstr>A124806552K</vt:lpstr>
      <vt:lpstr>A124806552K_Data</vt:lpstr>
      <vt:lpstr>A124806552K_Latest</vt:lpstr>
      <vt:lpstr>A124806560K</vt:lpstr>
      <vt:lpstr>A124806560K_Data</vt:lpstr>
      <vt:lpstr>A124806560K_Latest</vt:lpstr>
      <vt:lpstr>A124806568C</vt:lpstr>
      <vt:lpstr>A124806568C_Data</vt:lpstr>
      <vt:lpstr>A124806568C_Latest</vt:lpstr>
      <vt:lpstr>A124806576C</vt:lpstr>
      <vt:lpstr>A124806576C_Data</vt:lpstr>
      <vt:lpstr>A124806576C_Latest</vt:lpstr>
      <vt:lpstr>A124806584C</vt:lpstr>
      <vt:lpstr>A124806584C_Data</vt:lpstr>
      <vt:lpstr>A124806584C_Latest</vt:lpstr>
      <vt:lpstr>A124806592C</vt:lpstr>
      <vt:lpstr>A124806592C_Data</vt:lpstr>
      <vt:lpstr>A124806592C_Latest</vt:lpstr>
      <vt:lpstr>A124806600T</vt:lpstr>
      <vt:lpstr>A124806600T_Data</vt:lpstr>
      <vt:lpstr>A124806600T_Latest</vt:lpstr>
      <vt:lpstr>A124806608K</vt:lpstr>
      <vt:lpstr>A124806608K_Data</vt:lpstr>
      <vt:lpstr>A124806608K_Latest</vt:lpstr>
      <vt:lpstr>A124806616K</vt:lpstr>
      <vt:lpstr>A124806616K_Data</vt:lpstr>
      <vt:lpstr>A124806616K_Latest</vt:lpstr>
      <vt:lpstr>A124806624K</vt:lpstr>
      <vt:lpstr>A124806624K_Data</vt:lpstr>
      <vt:lpstr>A124806624K_Latest</vt:lpstr>
      <vt:lpstr>A124806632K</vt:lpstr>
      <vt:lpstr>A124806632K_Data</vt:lpstr>
      <vt:lpstr>A124806632K_Latest</vt:lpstr>
      <vt:lpstr>A124806640K</vt:lpstr>
      <vt:lpstr>A124806640K_Data</vt:lpstr>
      <vt:lpstr>A124806640K_Latest</vt:lpstr>
      <vt:lpstr>A124806648C</vt:lpstr>
      <vt:lpstr>A124806648C_Data</vt:lpstr>
      <vt:lpstr>A124806648C_Latest</vt:lpstr>
      <vt:lpstr>A124806656C</vt:lpstr>
      <vt:lpstr>A124806656C_Data</vt:lpstr>
      <vt:lpstr>A124806656C_Latest</vt:lpstr>
      <vt:lpstr>A124806664C</vt:lpstr>
      <vt:lpstr>A124806664C_Data</vt:lpstr>
      <vt:lpstr>A124806664C_Latest</vt:lpstr>
      <vt:lpstr>A124806672C</vt:lpstr>
      <vt:lpstr>A124806672C_Data</vt:lpstr>
      <vt:lpstr>A124806672C_Latest</vt:lpstr>
      <vt:lpstr>A124806680C</vt:lpstr>
      <vt:lpstr>A124806680C_Data</vt:lpstr>
      <vt:lpstr>A124806680C_Latest</vt:lpstr>
      <vt:lpstr>A124806688W</vt:lpstr>
      <vt:lpstr>A124806688W_Data</vt:lpstr>
      <vt:lpstr>A124806688W_Latest</vt:lpstr>
      <vt:lpstr>A124806696W</vt:lpstr>
      <vt:lpstr>A124806696W_Data</vt:lpstr>
      <vt:lpstr>A124806696W_Latest</vt:lpstr>
      <vt:lpstr>A124806704K</vt:lpstr>
      <vt:lpstr>A124806704K_Data</vt:lpstr>
      <vt:lpstr>A124806704K_Latest</vt:lpstr>
      <vt:lpstr>A124806712K</vt:lpstr>
      <vt:lpstr>A124806712K_Data</vt:lpstr>
      <vt:lpstr>A124806712K_Latest</vt:lpstr>
      <vt:lpstr>A124806720K</vt:lpstr>
      <vt:lpstr>A124806720K_Data</vt:lpstr>
      <vt:lpstr>A124806720K_Latest</vt:lpstr>
      <vt:lpstr>A124806728C</vt:lpstr>
      <vt:lpstr>A124806728C_Data</vt:lpstr>
      <vt:lpstr>A124806728C_Latest</vt:lpstr>
      <vt:lpstr>A124806736C</vt:lpstr>
      <vt:lpstr>A124806736C_Data</vt:lpstr>
      <vt:lpstr>A124806736C_Latest</vt:lpstr>
      <vt:lpstr>A124806744C</vt:lpstr>
      <vt:lpstr>A124806744C_Data</vt:lpstr>
      <vt:lpstr>A124806744C_Latest</vt:lpstr>
      <vt:lpstr>A124806752C</vt:lpstr>
      <vt:lpstr>A124806752C_Data</vt:lpstr>
      <vt:lpstr>A124806752C_Latest</vt:lpstr>
      <vt:lpstr>A124806760C</vt:lpstr>
      <vt:lpstr>A124806760C_Data</vt:lpstr>
      <vt:lpstr>A124806760C_Latest</vt:lpstr>
      <vt:lpstr>A124806768W</vt:lpstr>
      <vt:lpstr>A124806768W_Data</vt:lpstr>
      <vt:lpstr>A124806768W_Latest</vt:lpstr>
      <vt:lpstr>A124806776W</vt:lpstr>
      <vt:lpstr>A124806776W_Data</vt:lpstr>
      <vt:lpstr>A124806776W_Latest</vt:lpstr>
      <vt:lpstr>A124806784W</vt:lpstr>
      <vt:lpstr>A124806784W_Data</vt:lpstr>
      <vt:lpstr>A124806784W_Latest</vt:lpstr>
      <vt:lpstr>A124806792W</vt:lpstr>
      <vt:lpstr>A124806792W_Data</vt:lpstr>
      <vt:lpstr>A124806792W_Latest</vt:lpstr>
      <vt:lpstr>A124806800K</vt:lpstr>
      <vt:lpstr>A124806800K_Data</vt:lpstr>
      <vt:lpstr>A124806800K_Latest</vt:lpstr>
      <vt:lpstr>A124806808C</vt:lpstr>
      <vt:lpstr>A124806808C_Data</vt:lpstr>
      <vt:lpstr>A124806808C_Latest</vt:lpstr>
      <vt:lpstr>A124806816C</vt:lpstr>
      <vt:lpstr>A124806816C_Data</vt:lpstr>
      <vt:lpstr>A124806816C_Latest</vt:lpstr>
      <vt:lpstr>A124806824C</vt:lpstr>
      <vt:lpstr>A124806824C_Data</vt:lpstr>
      <vt:lpstr>A124806824C_Latest</vt:lpstr>
      <vt:lpstr>A124806832C</vt:lpstr>
      <vt:lpstr>A124806832C_Data</vt:lpstr>
      <vt:lpstr>A124806832C_Latest</vt:lpstr>
      <vt:lpstr>A124806840C</vt:lpstr>
      <vt:lpstr>A124806840C_Data</vt:lpstr>
      <vt:lpstr>A124806840C_Latest</vt:lpstr>
      <vt:lpstr>A124806848W</vt:lpstr>
      <vt:lpstr>A124806848W_Data</vt:lpstr>
      <vt:lpstr>A124806848W_Latest</vt:lpstr>
      <vt:lpstr>A124806856W</vt:lpstr>
      <vt:lpstr>A124806856W_Data</vt:lpstr>
      <vt:lpstr>A124806856W_Latest</vt:lpstr>
      <vt:lpstr>A124806864W</vt:lpstr>
      <vt:lpstr>A124806864W_Data</vt:lpstr>
      <vt:lpstr>A124806864W_Latest</vt:lpstr>
      <vt:lpstr>A124806872W</vt:lpstr>
      <vt:lpstr>A124806872W_Data</vt:lpstr>
      <vt:lpstr>A124806872W_Latest</vt:lpstr>
      <vt:lpstr>A124806880W</vt:lpstr>
      <vt:lpstr>A124806880W_Data</vt:lpstr>
      <vt:lpstr>A124806880W_Latest</vt:lpstr>
      <vt:lpstr>A124806888R</vt:lpstr>
      <vt:lpstr>A124806888R_Data</vt:lpstr>
      <vt:lpstr>A124806888R_Latest</vt:lpstr>
      <vt:lpstr>A124806896R</vt:lpstr>
      <vt:lpstr>A124806896R_Data</vt:lpstr>
      <vt:lpstr>A124806896R_Latest</vt:lpstr>
      <vt:lpstr>A124806904C</vt:lpstr>
      <vt:lpstr>A124806904C_Data</vt:lpstr>
      <vt:lpstr>A124806904C_Latest</vt:lpstr>
      <vt:lpstr>A124806912C</vt:lpstr>
      <vt:lpstr>A124806912C_Data</vt:lpstr>
      <vt:lpstr>A124806912C_Latest</vt:lpstr>
      <vt:lpstr>A124806920C</vt:lpstr>
      <vt:lpstr>A124806920C_Data</vt:lpstr>
      <vt:lpstr>A124806920C_Latest</vt:lpstr>
      <vt:lpstr>A124806928W</vt:lpstr>
      <vt:lpstr>A124806928W_Data</vt:lpstr>
      <vt:lpstr>A124806928W_Latest</vt:lpstr>
      <vt:lpstr>A124806936W</vt:lpstr>
      <vt:lpstr>A124806936W_Data</vt:lpstr>
      <vt:lpstr>A124806936W_Latest</vt:lpstr>
      <vt:lpstr>A124806944W</vt:lpstr>
      <vt:lpstr>A124806944W_Data</vt:lpstr>
      <vt:lpstr>A124806944W_Latest</vt:lpstr>
      <vt:lpstr>A124806952W</vt:lpstr>
      <vt:lpstr>A124806952W_Data</vt:lpstr>
      <vt:lpstr>A124806952W_Latest</vt:lpstr>
      <vt:lpstr>A124806960W</vt:lpstr>
      <vt:lpstr>A124806960W_Data</vt:lpstr>
      <vt:lpstr>A124806960W_Latest</vt:lpstr>
      <vt:lpstr>A124806968R</vt:lpstr>
      <vt:lpstr>A124806968R_Data</vt:lpstr>
      <vt:lpstr>A124806968R_Latest</vt:lpstr>
      <vt:lpstr>A124806976R</vt:lpstr>
      <vt:lpstr>A124806976R_Data</vt:lpstr>
      <vt:lpstr>A124806976R_Latest</vt:lpstr>
      <vt:lpstr>A124806984R</vt:lpstr>
      <vt:lpstr>A124806984R_Data</vt:lpstr>
      <vt:lpstr>A124806984R_Latest</vt:lpstr>
      <vt:lpstr>A124806992R</vt:lpstr>
      <vt:lpstr>A124806992R_Data</vt:lpstr>
      <vt:lpstr>A124806992R_Latest</vt:lpstr>
      <vt:lpstr>A124807000F</vt:lpstr>
      <vt:lpstr>A124807000F_Data</vt:lpstr>
      <vt:lpstr>A124807000F_Latest</vt:lpstr>
      <vt:lpstr>A124807008X</vt:lpstr>
      <vt:lpstr>A124807008X_Data</vt:lpstr>
      <vt:lpstr>A124807008X_Latest</vt:lpstr>
      <vt:lpstr>A124807016X</vt:lpstr>
      <vt:lpstr>A124807016X_Data</vt:lpstr>
      <vt:lpstr>A124807016X_Latest</vt:lpstr>
      <vt:lpstr>A124807024X</vt:lpstr>
      <vt:lpstr>A124807024X_Data</vt:lpstr>
      <vt:lpstr>A124807024X_Latest</vt:lpstr>
      <vt:lpstr>A124807032X</vt:lpstr>
      <vt:lpstr>A124807032X_Data</vt:lpstr>
      <vt:lpstr>A124807032X_Latest</vt:lpstr>
      <vt:lpstr>A124807040X</vt:lpstr>
      <vt:lpstr>A124807040X_Data</vt:lpstr>
      <vt:lpstr>A124807040X_Latest</vt:lpstr>
      <vt:lpstr>A124807048T</vt:lpstr>
      <vt:lpstr>A124807048T_Data</vt:lpstr>
      <vt:lpstr>A124807048T_Latest</vt:lpstr>
      <vt:lpstr>A124807056T</vt:lpstr>
      <vt:lpstr>A124807056T_Data</vt:lpstr>
      <vt:lpstr>A124807056T_Latest</vt:lpstr>
      <vt:lpstr>A124807064T</vt:lpstr>
      <vt:lpstr>A124807064T_Data</vt:lpstr>
      <vt:lpstr>A124807064T_Latest</vt:lpstr>
      <vt:lpstr>A124807072T</vt:lpstr>
      <vt:lpstr>A124807072T_Data</vt:lpstr>
      <vt:lpstr>A124807072T_Latest</vt:lpstr>
      <vt:lpstr>A124807080T</vt:lpstr>
      <vt:lpstr>A124807080T_Data</vt:lpstr>
      <vt:lpstr>A124807080T_Latest</vt:lpstr>
      <vt:lpstr>A124807088K</vt:lpstr>
      <vt:lpstr>A124807088K_Data</vt:lpstr>
      <vt:lpstr>A124807088K_Latest</vt:lpstr>
      <vt:lpstr>A124807096K</vt:lpstr>
      <vt:lpstr>A124807096K_Data</vt:lpstr>
      <vt:lpstr>A124807096K_Latest</vt:lpstr>
      <vt:lpstr>A124807104X</vt:lpstr>
      <vt:lpstr>A124807104X_Data</vt:lpstr>
      <vt:lpstr>A124807104X_Latest</vt:lpstr>
      <vt:lpstr>A124807112X</vt:lpstr>
      <vt:lpstr>A124807112X_Data</vt:lpstr>
      <vt:lpstr>A124807112X_Latest</vt:lpstr>
      <vt:lpstr>A124807120X</vt:lpstr>
      <vt:lpstr>A124807120X_Data</vt:lpstr>
      <vt:lpstr>A124807120X_Latest</vt:lpstr>
      <vt:lpstr>A124807128T</vt:lpstr>
      <vt:lpstr>A124807128T_Data</vt:lpstr>
      <vt:lpstr>A124807128T_Latest</vt:lpstr>
      <vt:lpstr>A124807136T</vt:lpstr>
      <vt:lpstr>A124807136T_Data</vt:lpstr>
      <vt:lpstr>A124807136T_Latest</vt:lpstr>
      <vt:lpstr>A124807144T</vt:lpstr>
      <vt:lpstr>A124807144T_Data</vt:lpstr>
      <vt:lpstr>A124807144T_Latest</vt:lpstr>
      <vt:lpstr>A124807152T</vt:lpstr>
      <vt:lpstr>A124807152T_Data</vt:lpstr>
      <vt:lpstr>A124807152T_Latest</vt:lpstr>
      <vt:lpstr>A124807160T</vt:lpstr>
      <vt:lpstr>A124807160T_Data</vt:lpstr>
      <vt:lpstr>A124807160T_Latest</vt:lpstr>
      <vt:lpstr>A124807168K</vt:lpstr>
      <vt:lpstr>A124807168K_Data</vt:lpstr>
      <vt:lpstr>A124807168K_Latest</vt:lpstr>
      <vt:lpstr>A124807176K</vt:lpstr>
      <vt:lpstr>A124807176K_Data</vt:lpstr>
      <vt:lpstr>A124807176K_Latest</vt:lpstr>
      <vt:lpstr>A124807184K</vt:lpstr>
      <vt:lpstr>A124807184K_Data</vt:lpstr>
      <vt:lpstr>A124807184K_Latest</vt:lpstr>
      <vt:lpstr>A124807192K</vt:lpstr>
      <vt:lpstr>A124807192K_Data</vt:lpstr>
      <vt:lpstr>A124807192K_Latest</vt:lpstr>
      <vt:lpstr>A124807200X</vt:lpstr>
      <vt:lpstr>A124807200X_Data</vt:lpstr>
      <vt:lpstr>A124807200X_Latest</vt:lpstr>
      <vt:lpstr>A124807208T</vt:lpstr>
      <vt:lpstr>A124807208T_Data</vt:lpstr>
      <vt:lpstr>A124807208T_Latest</vt:lpstr>
      <vt:lpstr>A124807216T</vt:lpstr>
      <vt:lpstr>A124807216T_Data</vt:lpstr>
      <vt:lpstr>A124807216T_Latest</vt:lpstr>
      <vt:lpstr>A124807224T</vt:lpstr>
      <vt:lpstr>A124807224T_Data</vt:lpstr>
      <vt:lpstr>A124807224T_Latest</vt:lpstr>
      <vt:lpstr>A124807232T</vt:lpstr>
      <vt:lpstr>A124807232T_Data</vt:lpstr>
      <vt:lpstr>A124807232T_Latest</vt:lpstr>
      <vt:lpstr>A124807240T</vt:lpstr>
      <vt:lpstr>A124807240T_Data</vt:lpstr>
      <vt:lpstr>A124807240T_Latest</vt:lpstr>
      <vt:lpstr>A124807248K</vt:lpstr>
      <vt:lpstr>A124807248K_Data</vt:lpstr>
      <vt:lpstr>A124807248K_Latest</vt:lpstr>
      <vt:lpstr>A124807256K</vt:lpstr>
      <vt:lpstr>A124807256K_Data</vt:lpstr>
      <vt:lpstr>A124807256K_Latest</vt:lpstr>
      <vt:lpstr>A124807264K</vt:lpstr>
      <vt:lpstr>A124807264K_Data</vt:lpstr>
      <vt:lpstr>A124807264K_Latest</vt:lpstr>
      <vt:lpstr>A124807272K</vt:lpstr>
      <vt:lpstr>A124807272K_Data</vt:lpstr>
      <vt:lpstr>A124807272K_Latest</vt:lpstr>
      <vt:lpstr>A124807280K</vt:lpstr>
      <vt:lpstr>A124807280K_Data</vt:lpstr>
      <vt:lpstr>A124807280K_Latest</vt:lpstr>
      <vt:lpstr>A124807288C</vt:lpstr>
      <vt:lpstr>A124807288C_Data</vt:lpstr>
      <vt:lpstr>A124807288C_Latest</vt:lpstr>
      <vt:lpstr>A124807296C</vt:lpstr>
      <vt:lpstr>A124807296C_Data</vt:lpstr>
      <vt:lpstr>A124807296C_Latest</vt:lpstr>
      <vt:lpstr>A124807304T</vt:lpstr>
      <vt:lpstr>A124807304T_Data</vt:lpstr>
      <vt:lpstr>A124807304T_Latest</vt:lpstr>
      <vt:lpstr>A124807312T</vt:lpstr>
      <vt:lpstr>A124807312T_Data</vt:lpstr>
      <vt:lpstr>A124807312T_Latest</vt:lpstr>
      <vt:lpstr>A124807320T</vt:lpstr>
      <vt:lpstr>A124807320T_Data</vt:lpstr>
      <vt:lpstr>A124807320T_Latest</vt:lpstr>
      <vt:lpstr>A124807328K</vt:lpstr>
      <vt:lpstr>A124807328K_Data</vt:lpstr>
      <vt:lpstr>A124807328K_Latest</vt:lpstr>
      <vt:lpstr>A124807336K</vt:lpstr>
      <vt:lpstr>A124807336K_Data</vt:lpstr>
      <vt:lpstr>A124807336K_Latest</vt:lpstr>
      <vt:lpstr>A124807344K</vt:lpstr>
      <vt:lpstr>A124807344K_Data</vt:lpstr>
      <vt:lpstr>A124807344K_Latest</vt:lpstr>
      <vt:lpstr>A124807352K</vt:lpstr>
      <vt:lpstr>A124807352K_Data</vt:lpstr>
      <vt:lpstr>A124807352K_Latest</vt:lpstr>
      <vt:lpstr>A124807360K</vt:lpstr>
      <vt:lpstr>A124807360K_Data</vt:lpstr>
      <vt:lpstr>A124807360K_Latest</vt:lpstr>
      <vt:lpstr>A124807368C</vt:lpstr>
      <vt:lpstr>A124807368C_Data</vt:lpstr>
      <vt:lpstr>A124807368C_Latest</vt:lpstr>
      <vt:lpstr>A124807376C</vt:lpstr>
      <vt:lpstr>A124807376C_Data</vt:lpstr>
      <vt:lpstr>A124807376C_Latest</vt:lpstr>
      <vt:lpstr>A124807384C</vt:lpstr>
      <vt:lpstr>A124807384C_Data</vt:lpstr>
      <vt:lpstr>A124807384C_Latest</vt:lpstr>
      <vt:lpstr>A124807392C</vt:lpstr>
      <vt:lpstr>A124807392C_Data</vt:lpstr>
      <vt:lpstr>A124807392C_Latest</vt:lpstr>
      <vt:lpstr>A124807400T</vt:lpstr>
      <vt:lpstr>A124807400T_Data</vt:lpstr>
      <vt:lpstr>A124807400T_Latest</vt:lpstr>
      <vt:lpstr>A124807408K</vt:lpstr>
      <vt:lpstr>A124807408K_Data</vt:lpstr>
      <vt:lpstr>A124807408K_Latest</vt:lpstr>
      <vt:lpstr>A124807416K</vt:lpstr>
      <vt:lpstr>A124807416K_Data</vt:lpstr>
      <vt:lpstr>A124807416K_Latest</vt:lpstr>
      <vt:lpstr>A124807424K</vt:lpstr>
      <vt:lpstr>A124807424K_Data</vt:lpstr>
      <vt:lpstr>A124807424K_Latest</vt:lpstr>
      <vt:lpstr>A124807432K</vt:lpstr>
      <vt:lpstr>A124807432K_Data</vt:lpstr>
      <vt:lpstr>A124807432K_Latest</vt:lpstr>
      <vt:lpstr>A124807440K</vt:lpstr>
      <vt:lpstr>A124807440K_Data</vt:lpstr>
      <vt:lpstr>A124807440K_Latest</vt:lpstr>
      <vt:lpstr>A124807448C</vt:lpstr>
      <vt:lpstr>A124807448C_Data</vt:lpstr>
      <vt:lpstr>A124807448C_Latest</vt:lpstr>
      <vt:lpstr>A124807456C</vt:lpstr>
      <vt:lpstr>A124807456C_Data</vt:lpstr>
      <vt:lpstr>A124807456C_Latest</vt:lpstr>
      <vt:lpstr>A124807464C</vt:lpstr>
      <vt:lpstr>A124807464C_Data</vt:lpstr>
      <vt:lpstr>A124807464C_Latest</vt:lpstr>
      <vt:lpstr>A124807472C</vt:lpstr>
      <vt:lpstr>A124807472C_Data</vt:lpstr>
      <vt:lpstr>A124807472C_Latest</vt:lpstr>
      <vt:lpstr>A124807480C</vt:lpstr>
      <vt:lpstr>A124807480C_Data</vt:lpstr>
      <vt:lpstr>A124807480C_Latest</vt:lpstr>
      <vt:lpstr>A124807488W</vt:lpstr>
      <vt:lpstr>A124807488W_Data</vt:lpstr>
      <vt:lpstr>A124807488W_Latest</vt:lpstr>
      <vt:lpstr>A124807496W</vt:lpstr>
      <vt:lpstr>A124807496W_Data</vt:lpstr>
      <vt:lpstr>A124807496W_Latest</vt:lpstr>
      <vt:lpstr>A124807504K</vt:lpstr>
      <vt:lpstr>A124807504K_Data</vt:lpstr>
      <vt:lpstr>A124807504K_Latest</vt:lpstr>
      <vt:lpstr>A124807512K</vt:lpstr>
      <vt:lpstr>A124807512K_Data</vt:lpstr>
      <vt:lpstr>A124807512K_Latest</vt:lpstr>
      <vt:lpstr>A124807520K</vt:lpstr>
      <vt:lpstr>A124807520K_Data</vt:lpstr>
      <vt:lpstr>A124807520K_Latest</vt:lpstr>
      <vt:lpstr>A124807528C</vt:lpstr>
      <vt:lpstr>A124807528C_Data</vt:lpstr>
      <vt:lpstr>A124807528C_Latest</vt:lpstr>
      <vt:lpstr>A124807536C</vt:lpstr>
      <vt:lpstr>A124807536C_Data</vt:lpstr>
      <vt:lpstr>A124807536C_Latest</vt:lpstr>
      <vt:lpstr>A124807544C</vt:lpstr>
      <vt:lpstr>A124807544C_Data</vt:lpstr>
      <vt:lpstr>A124807544C_Latest</vt:lpstr>
      <vt:lpstr>A124807552C</vt:lpstr>
      <vt:lpstr>A124807552C_Data</vt:lpstr>
      <vt:lpstr>A124807552C_Latest</vt:lpstr>
      <vt:lpstr>A124807560C</vt:lpstr>
      <vt:lpstr>A124807560C_Data</vt:lpstr>
      <vt:lpstr>A124807560C_Latest</vt:lpstr>
      <vt:lpstr>A124807568W</vt:lpstr>
      <vt:lpstr>A124807568W_Data</vt:lpstr>
      <vt:lpstr>A124807568W_Latest</vt:lpstr>
      <vt:lpstr>A124807576W</vt:lpstr>
      <vt:lpstr>A124807576W_Data</vt:lpstr>
      <vt:lpstr>A124807576W_Latest</vt:lpstr>
      <vt:lpstr>A124807577X</vt:lpstr>
      <vt:lpstr>A124807577X_Data</vt:lpstr>
      <vt:lpstr>A124807577X_Latest</vt:lpstr>
      <vt:lpstr>A124807584W</vt:lpstr>
      <vt:lpstr>A124807584W_Data</vt:lpstr>
      <vt:lpstr>A124807584W_Latest</vt:lpstr>
      <vt:lpstr>A124807585X</vt:lpstr>
      <vt:lpstr>A124807585X_Data</vt:lpstr>
      <vt:lpstr>A124807585X_Latest</vt:lpstr>
      <vt:lpstr>A124807592W</vt:lpstr>
      <vt:lpstr>A124807592W_Data</vt:lpstr>
      <vt:lpstr>A124807592W_Latest</vt:lpstr>
      <vt:lpstr>A124807593X</vt:lpstr>
      <vt:lpstr>A124807593X_Data</vt:lpstr>
      <vt:lpstr>A124807593X_Latest</vt:lpstr>
      <vt:lpstr>A124807600K</vt:lpstr>
      <vt:lpstr>A124807600K_Data</vt:lpstr>
      <vt:lpstr>A124807600K_Latest</vt:lpstr>
      <vt:lpstr>A124807601L</vt:lpstr>
      <vt:lpstr>A124807601L_Data</vt:lpstr>
      <vt:lpstr>A124807601L_Latest</vt:lpstr>
      <vt:lpstr>A124807608C</vt:lpstr>
      <vt:lpstr>A124807608C_Data</vt:lpstr>
      <vt:lpstr>A124807608C_Latest</vt:lpstr>
      <vt:lpstr>A124807609F</vt:lpstr>
      <vt:lpstr>A124807609F_Data</vt:lpstr>
      <vt:lpstr>A124807609F_Latest</vt:lpstr>
      <vt:lpstr>A124807616C</vt:lpstr>
      <vt:lpstr>A124807616C_Data</vt:lpstr>
      <vt:lpstr>A124807616C_Latest</vt:lpstr>
      <vt:lpstr>A124807617F</vt:lpstr>
      <vt:lpstr>A124807617F_Data</vt:lpstr>
      <vt:lpstr>A124807617F_Latest</vt:lpstr>
      <vt:lpstr>A124807624C</vt:lpstr>
      <vt:lpstr>A124807624C_Data</vt:lpstr>
      <vt:lpstr>A124807624C_Latest</vt:lpstr>
      <vt:lpstr>A124807625F</vt:lpstr>
      <vt:lpstr>A124807625F_Data</vt:lpstr>
      <vt:lpstr>A124807625F_Latest</vt:lpstr>
      <vt:lpstr>A124807632C</vt:lpstr>
      <vt:lpstr>A124807632C_Data</vt:lpstr>
      <vt:lpstr>A124807632C_Latest</vt:lpstr>
      <vt:lpstr>A124807633F</vt:lpstr>
      <vt:lpstr>A124807633F_Data</vt:lpstr>
      <vt:lpstr>A124807633F_Latest</vt:lpstr>
      <vt:lpstr>A124807640C</vt:lpstr>
      <vt:lpstr>A124807640C_Data</vt:lpstr>
      <vt:lpstr>A124807640C_Latest</vt:lpstr>
      <vt:lpstr>A124807641F</vt:lpstr>
      <vt:lpstr>A124807641F_Data</vt:lpstr>
      <vt:lpstr>A124807641F_Latest</vt:lpstr>
      <vt:lpstr>A124807648W</vt:lpstr>
      <vt:lpstr>A124807648W_Data</vt:lpstr>
      <vt:lpstr>A124807648W_Latest</vt:lpstr>
      <vt:lpstr>A124807649X</vt:lpstr>
      <vt:lpstr>A124807649X_Data</vt:lpstr>
      <vt:lpstr>A124807649X_Latest</vt:lpstr>
      <vt:lpstr>A124807656W</vt:lpstr>
      <vt:lpstr>A124807656W_Data</vt:lpstr>
      <vt:lpstr>A124807656W_Latest</vt:lpstr>
      <vt:lpstr>A124807657X</vt:lpstr>
      <vt:lpstr>A124807657X_Data</vt:lpstr>
      <vt:lpstr>A124807657X_Latest</vt:lpstr>
      <vt:lpstr>A124807664W</vt:lpstr>
      <vt:lpstr>A124807664W_Data</vt:lpstr>
      <vt:lpstr>A124807664W_Latest</vt:lpstr>
      <vt:lpstr>A124807665X</vt:lpstr>
      <vt:lpstr>A124807665X_Data</vt:lpstr>
      <vt:lpstr>A124807665X_Latest</vt:lpstr>
      <vt:lpstr>A124807672W</vt:lpstr>
      <vt:lpstr>A124807672W_Data</vt:lpstr>
      <vt:lpstr>A124807672W_Latest</vt:lpstr>
      <vt:lpstr>A124807673X</vt:lpstr>
      <vt:lpstr>A124807673X_Data</vt:lpstr>
      <vt:lpstr>A124807673X_Latest</vt:lpstr>
      <vt:lpstr>A124807680W</vt:lpstr>
      <vt:lpstr>A124807680W_Data</vt:lpstr>
      <vt:lpstr>A124807680W_Latest</vt:lpstr>
      <vt:lpstr>A124807681X</vt:lpstr>
      <vt:lpstr>A124807681X_Data</vt:lpstr>
      <vt:lpstr>A124807681X_Latest</vt:lpstr>
      <vt:lpstr>A124807688R</vt:lpstr>
      <vt:lpstr>A124807688R_Data</vt:lpstr>
      <vt:lpstr>A124807688R_Latest</vt:lpstr>
      <vt:lpstr>A124807689T</vt:lpstr>
      <vt:lpstr>A124807689T_Data</vt:lpstr>
      <vt:lpstr>A124807689T_Latest</vt:lpstr>
      <vt:lpstr>A124807696R</vt:lpstr>
      <vt:lpstr>A124807696R_Data</vt:lpstr>
      <vt:lpstr>A124807696R_Latest</vt:lpstr>
      <vt:lpstr>A124807697T</vt:lpstr>
      <vt:lpstr>A124807697T_Data</vt:lpstr>
      <vt:lpstr>A124807697T_Latest</vt:lpstr>
      <vt:lpstr>A124807704C</vt:lpstr>
      <vt:lpstr>A124807704C_Data</vt:lpstr>
      <vt:lpstr>A124807704C_Latest</vt:lpstr>
      <vt:lpstr>A124807705F</vt:lpstr>
      <vt:lpstr>A124807705F_Data</vt:lpstr>
      <vt:lpstr>A124807705F_Latest</vt:lpstr>
      <vt:lpstr>A124807712C</vt:lpstr>
      <vt:lpstr>A124807712C_Data</vt:lpstr>
      <vt:lpstr>A124807712C_Latest</vt:lpstr>
      <vt:lpstr>A124807713F</vt:lpstr>
      <vt:lpstr>A124807713F_Data</vt:lpstr>
      <vt:lpstr>A124807713F_Latest</vt:lpstr>
      <vt:lpstr>A124807720C</vt:lpstr>
      <vt:lpstr>A124807720C_Data</vt:lpstr>
      <vt:lpstr>A124807720C_Latest</vt:lpstr>
      <vt:lpstr>A124807721F</vt:lpstr>
      <vt:lpstr>A124807721F_Data</vt:lpstr>
      <vt:lpstr>A124807721F_Latest</vt:lpstr>
      <vt:lpstr>A124807728W</vt:lpstr>
      <vt:lpstr>A124807728W_Data</vt:lpstr>
      <vt:lpstr>A124807728W_Latest</vt:lpstr>
      <vt:lpstr>A124807729X</vt:lpstr>
      <vt:lpstr>A124807729X_Data</vt:lpstr>
      <vt:lpstr>A124807729X_Latest</vt:lpstr>
      <vt:lpstr>A124807736W</vt:lpstr>
      <vt:lpstr>A124807736W_Data</vt:lpstr>
      <vt:lpstr>A124807736W_Latest</vt:lpstr>
      <vt:lpstr>A124807737X</vt:lpstr>
      <vt:lpstr>A124807737X_Data</vt:lpstr>
      <vt:lpstr>A124807737X_Latest</vt:lpstr>
      <vt:lpstr>A124807744W</vt:lpstr>
      <vt:lpstr>A124807744W_Data</vt:lpstr>
      <vt:lpstr>A124807744W_Latest</vt:lpstr>
      <vt:lpstr>A124807745X</vt:lpstr>
      <vt:lpstr>A124807745X_Data</vt:lpstr>
      <vt:lpstr>A124807745X_Latest</vt:lpstr>
      <vt:lpstr>A124807752W</vt:lpstr>
      <vt:lpstr>A124807752W_Data</vt:lpstr>
      <vt:lpstr>A124807752W_Latest</vt:lpstr>
      <vt:lpstr>A124807753X</vt:lpstr>
      <vt:lpstr>A124807753X_Data</vt:lpstr>
      <vt:lpstr>A124807753X_Latest</vt:lpstr>
      <vt:lpstr>A124807760W</vt:lpstr>
      <vt:lpstr>A124807760W_Data</vt:lpstr>
      <vt:lpstr>A124807760W_Latest</vt:lpstr>
      <vt:lpstr>A124807761X</vt:lpstr>
      <vt:lpstr>A124807761X_Data</vt:lpstr>
      <vt:lpstr>A124807761X_Latest</vt:lpstr>
      <vt:lpstr>A124807768R</vt:lpstr>
      <vt:lpstr>A124807768R_Data</vt:lpstr>
      <vt:lpstr>A124807768R_Latest</vt:lpstr>
      <vt:lpstr>A124807769T</vt:lpstr>
      <vt:lpstr>A124807769T_Data</vt:lpstr>
      <vt:lpstr>A124807769T_Latest</vt:lpstr>
      <vt:lpstr>A124807776R</vt:lpstr>
      <vt:lpstr>A124807776R_Data</vt:lpstr>
      <vt:lpstr>A124807776R_Latest</vt:lpstr>
      <vt:lpstr>A124807777T</vt:lpstr>
      <vt:lpstr>A124807777T_Data</vt:lpstr>
      <vt:lpstr>A124807777T_Latest</vt:lpstr>
      <vt:lpstr>A124807784R</vt:lpstr>
      <vt:lpstr>A124807784R_Data</vt:lpstr>
      <vt:lpstr>A124807784R_Latest</vt:lpstr>
      <vt:lpstr>A124807785T</vt:lpstr>
      <vt:lpstr>A124807785T_Data</vt:lpstr>
      <vt:lpstr>A124807785T_Latest</vt:lpstr>
      <vt:lpstr>A124807792R</vt:lpstr>
      <vt:lpstr>A124807792R_Data</vt:lpstr>
      <vt:lpstr>A124807792R_Latest</vt:lpstr>
      <vt:lpstr>A124807793T</vt:lpstr>
      <vt:lpstr>A124807793T_Data</vt:lpstr>
      <vt:lpstr>A124807793T_Latest</vt:lpstr>
      <vt:lpstr>A124807800C</vt:lpstr>
      <vt:lpstr>A124807800C_Data</vt:lpstr>
      <vt:lpstr>A124807800C_Latest</vt:lpstr>
      <vt:lpstr>A124807801F</vt:lpstr>
      <vt:lpstr>A124807801F_Data</vt:lpstr>
      <vt:lpstr>A124807801F_Latest</vt:lpstr>
      <vt:lpstr>A124807808W</vt:lpstr>
      <vt:lpstr>A124807808W_Data</vt:lpstr>
      <vt:lpstr>A124807808W_Latest</vt:lpstr>
      <vt:lpstr>A124807809X</vt:lpstr>
      <vt:lpstr>A124807809X_Data</vt:lpstr>
      <vt:lpstr>A124807809X_Latest</vt:lpstr>
      <vt:lpstr>A124807816W</vt:lpstr>
      <vt:lpstr>A124807816W_Data</vt:lpstr>
      <vt:lpstr>A124807816W_Latest</vt:lpstr>
      <vt:lpstr>A124807817X</vt:lpstr>
      <vt:lpstr>A124807817X_Data</vt:lpstr>
      <vt:lpstr>A124807817X_Latest</vt:lpstr>
      <vt:lpstr>A124807824W</vt:lpstr>
      <vt:lpstr>A124807824W_Data</vt:lpstr>
      <vt:lpstr>A124807824W_Latest</vt:lpstr>
      <vt:lpstr>A124807825X</vt:lpstr>
      <vt:lpstr>A124807825X_Data</vt:lpstr>
      <vt:lpstr>A124807825X_Latest</vt:lpstr>
      <vt:lpstr>A124807832W</vt:lpstr>
      <vt:lpstr>A124807832W_Data</vt:lpstr>
      <vt:lpstr>A124807832W_Latest</vt:lpstr>
      <vt:lpstr>A124807833X</vt:lpstr>
      <vt:lpstr>A124807833X_Data</vt:lpstr>
      <vt:lpstr>A124807833X_Latest</vt:lpstr>
      <vt:lpstr>A124807840W</vt:lpstr>
      <vt:lpstr>A124807840W_Data</vt:lpstr>
      <vt:lpstr>A124807840W_Latest</vt:lpstr>
      <vt:lpstr>A124807841X</vt:lpstr>
      <vt:lpstr>A124807841X_Data</vt:lpstr>
      <vt:lpstr>A124807841X_Latest</vt:lpstr>
      <vt:lpstr>A124807848R</vt:lpstr>
      <vt:lpstr>A124807848R_Data</vt:lpstr>
      <vt:lpstr>A124807848R_Latest</vt:lpstr>
      <vt:lpstr>A124807849T</vt:lpstr>
      <vt:lpstr>A124807849T_Data</vt:lpstr>
      <vt:lpstr>A124807849T_Latest</vt:lpstr>
      <vt:lpstr>A124807856R</vt:lpstr>
      <vt:lpstr>A124807856R_Data</vt:lpstr>
      <vt:lpstr>A124807856R_Latest</vt:lpstr>
      <vt:lpstr>A124807857T</vt:lpstr>
      <vt:lpstr>A124807857T_Data</vt:lpstr>
      <vt:lpstr>A124807857T_Latest</vt:lpstr>
      <vt:lpstr>A124807864R</vt:lpstr>
      <vt:lpstr>A124807864R_Data</vt:lpstr>
      <vt:lpstr>A124807864R_Latest</vt:lpstr>
      <vt:lpstr>A124807865T</vt:lpstr>
      <vt:lpstr>A124807865T_Data</vt:lpstr>
      <vt:lpstr>A124807865T_Latest</vt:lpstr>
      <vt:lpstr>A124807872R</vt:lpstr>
      <vt:lpstr>A124807872R_Data</vt:lpstr>
      <vt:lpstr>A124807872R_Latest</vt:lpstr>
      <vt:lpstr>A124807873T</vt:lpstr>
      <vt:lpstr>A124807873T_Data</vt:lpstr>
      <vt:lpstr>A124807873T_Latest</vt:lpstr>
      <vt:lpstr>A124807880R</vt:lpstr>
      <vt:lpstr>A124807880R_Data</vt:lpstr>
      <vt:lpstr>A124807880R_Latest</vt:lpstr>
      <vt:lpstr>A124807881T</vt:lpstr>
      <vt:lpstr>A124807881T_Data</vt:lpstr>
      <vt:lpstr>A124807881T_Latest</vt:lpstr>
      <vt:lpstr>A124807888J</vt:lpstr>
      <vt:lpstr>A124807888J_Data</vt:lpstr>
      <vt:lpstr>A124807888J_Latest</vt:lpstr>
      <vt:lpstr>A124807889K</vt:lpstr>
      <vt:lpstr>A124807889K_Data</vt:lpstr>
      <vt:lpstr>A124807889K_Latest</vt:lpstr>
      <vt:lpstr>A124807896J</vt:lpstr>
      <vt:lpstr>A124807896J_Data</vt:lpstr>
      <vt:lpstr>A124807896J_Latest</vt:lpstr>
      <vt:lpstr>A124807897K</vt:lpstr>
      <vt:lpstr>A124807897K_Data</vt:lpstr>
      <vt:lpstr>A124807897K_Latest</vt:lpstr>
      <vt:lpstr>A124807904W</vt:lpstr>
      <vt:lpstr>A124807904W_Data</vt:lpstr>
      <vt:lpstr>A124807904W_Latest</vt:lpstr>
      <vt:lpstr>A124807905X</vt:lpstr>
      <vt:lpstr>A124807905X_Data</vt:lpstr>
      <vt:lpstr>A124807905X_Latest</vt:lpstr>
      <vt:lpstr>A124807912W</vt:lpstr>
      <vt:lpstr>A124807912W_Data</vt:lpstr>
      <vt:lpstr>A124807912W_Latest</vt:lpstr>
      <vt:lpstr>A124807913X</vt:lpstr>
      <vt:lpstr>A124807913X_Data</vt:lpstr>
      <vt:lpstr>A124807913X_Latest</vt:lpstr>
      <vt:lpstr>A124807920W</vt:lpstr>
      <vt:lpstr>A124807920W_Data</vt:lpstr>
      <vt:lpstr>A124807920W_Latest</vt:lpstr>
      <vt:lpstr>A124807921X</vt:lpstr>
      <vt:lpstr>A124807921X_Data</vt:lpstr>
      <vt:lpstr>A124807921X_Latest</vt:lpstr>
      <vt:lpstr>A124807928R</vt:lpstr>
      <vt:lpstr>A124807928R_Data</vt:lpstr>
      <vt:lpstr>A124807928R_Latest</vt:lpstr>
      <vt:lpstr>A124807929T</vt:lpstr>
      <vt:lpstr>A124807929T_Data</vt:lpstr>
      <vt:lpstr>A124807929T_Latest</vt:lpstr>
      <vt:lpstr>A124807936R</vt:lpstr>
      <vt:lpstr>A124807936R_Data</vt:lpstr>
      <vt:lpstr>A124807936R_Latest</vt:lpstr>
      <vt:lpstr>A124807937T</vt:lpstr>
      <vt:lpstr>A124807937T_Data</vt:lpstr>
      <vt:lpstr>A124807937T_Latest</vt:lpstr>
      <vt:lpstr>A124807944R</vt:lpstr>
      <vt:lpstr>A124807944R_Data</vt:lpstr>
      <vt:lpstr>A124807944R_Latest</vt:lpstr>
      <vt:lpstr>A124807945T</vt:lpstr>
      <vt:lpstr>A124807945T_Data</vt:lpstr>
      <vt:lpstr>A124807945T_Latest</vt:lpstr>
      <vt:lpstr>A124807952R</vt:lpstr>
      <vt:lpstr>A124807952R_Data</vt:lpstr>
      <vt:lpstr>A124807952R_Latest</vt:lpstr>
      <vt:lpstr>A124807953T</vt:lpstr>
      <vt:lpstr>A124807953T_Data</vt:lpstr>
      <vt:lpstr>A124807953T_Latest</vt:lpstr>
      <vt:lpstr>A124807960R</vt:lpstr>
      <vt:lpstr>A124807960R_Data</vt:lpstr>
      <vt:lpstr>A124807960R_Latest</vt:lpstr>
      <vt:lpstr>A124807961T</vt:lpstr>
      <vt:lpstr>A124807961T_Data</vt:lpstr>
      <vt:lpstr>A124807961T_Latest</vt:lpstr>
      <vt:lpstr>A124807968J</vt:lpstr>
      <vt:lpstr>A124807968J_Data</vt:lpstr>
      <vt:lpstr>A124807968J_Latest</vt:lpstr>
      <vt:lpstr>A124807969K</vt:lpstr>
      <vt:lpstr>A124807969K_Data</vt:lpstr>
      <vt:lpstr>A124807969K_Latest</vt:lpstr>
      <vt:lpstr>A124807976J</vt:lpstr>
      <vt:lpstr>A124807976J_Data</vt:lpstr>
      <vt:lpstr>A124807976J_Latest</vt:lpstr>
      <vt:lpstr>A124807977K</vt:lpstr>
      <vt:lpstr>A124807977K_Data</vt:lpstr>
      <vt:lpstr>A124807977K_Latest</vt:lpstr>
      <vt:lpstr>A124807984J</vt:lpstr>
      <vt:lpstr>A124807984J_Data</vt:lpstr>
      <vt:lpstr>A124807984J_Latest</vt:lpstr>
      <vt:lpstr>A124807985K</vt:lpstr>
      <vt:lpstr>A124807985K_Data</vt:lpstr>
      <vt:lpstr>A124807985K_Latest</vt:lpstr>
      <vt:lpstr>A124807992J</vt:lpstr>
      <vt:lpstr>A124807992J_Data</vt:lpstr>
      <vt:lpstr>A124807992J_Latest</vt:lpstr>
      <vt:lpstr>A124807993K</vt:lpstr>
      <vt:lpstr>A124807993K_Data</vt:lpstr>
      <vt:lpstr>A124807993K_Latest</vt:lpstr>
      <vt:lpstr>A124808000X</vt:lpstr>
      <vt:lpstr>A124808000X_Data</vt:lpstr>
      <vt:lpstr>A124808000X_Latest</vt:lpstr>
      <vt:lpstr>A124808001A</vt:lpstr>
      <vt:lpstr>A124808001A_Data</vt:lpstr>
      <vt:lpstr>A124808001A_Latest</vt:lpstr>
      <vt:lpstr>A124808008T</vt:lpstr>
      <vt:lpstr>A124808008T_Data</vt:lpstr>
      <vt:lpstr>A124808008T_Latest</vt:lpstr>
      <vt:lpstr>A124808009V</vt:lpstr>
      <vt:lpstr>A124808009V_Data</vt:lpstr>
      <vt:lpstr>A124808009V_Latest</vt:lpstr>
      <vt:lpstr>A124808016T</vt:lpstr>
      <vt:lpstr>A124808016T_Data</vt:lpstr>
      <vt:lpstr>A124808016T_Latest</vt:lpstr>
      <vt:lpstr>A124808017V</vt:lpstr>
      <vt:lpstr>A124808017V_Data</vt:lpstr>
      <vt:lpstr>A124808017V_Latest</vt:lpstr>
      <vt:lpstr>A124808024T</vt:lpstr>
      <vt:lpstr>A124808024T_Data</vt:lpstr>
      <vt:lpstr>A124808024T_Latest</vt:lpstr>
      <vt:lpstr>A124808025V</vt:lpstr>
      <vt:lpstr>A124808025V_Data</vt:lpstr>
      <vt:lpstr>A124808025V_Latest</vt:lpstr>
      <vt:lpstr>A124808032T</vt:lpstr>
      <vt:lpstr>A124808032T_Data</vt:lpstr>
      <vt:lpstr>A124808032T_Latest</vt:lpstr>
      <vt:lpstr>A124808033V</vt:lpstr>
      <vt:lpstr>A124808033V_Data</vt:lpstr>
      <vt:lpstr>A124808033V_Latest</vt:lpstr>
      <vt:lpstr>A124808040T</vt:lpstr>
      <vt:lpstr>A124808040T_Data</vt:lpstr>
      <vt:lpstr>A124808040T_Latest</vt:lpstr>
      <vt:lpstr>A124808041V</vt:lpstr>
      <vt:lpstr>A124808041V_Data</vt:lpstr>
      <vt:lpstr>A124808041V_Latest</vt:lpstr>
      <vt:lpstr>A124808048K</vt:lpstr>
      <vt:lpstr>A124808048K_Data</vt:lpstr>
      <vt:lpstr>A124808048K_Latest</vt:lpstr>
      <vt:lpstr>A124808049L</vt:lpstr>
      <vt:lpstr>A124808049L_Data</vt:lpstr>
      <vt:lpstr>A124808049L_Latest</vt:lpstr>
      <vt:lpstr>A124808056K</vt:lpstr>
      <vt:lpstr>A124808056K_Data</vt:lpstr>
      <vt:lpstr>A124808056K_Latest</vt:lpstr>
      <vt:lpstr>A124808057L</vt:lpstr>
      <vt:lpstr>A124808057L_Data</vt:lpstr>
      <vt:lpstr>A124808057L_Latest</vt:lpstr>
      <vt:lpstr>A124808064K</vt:lpstr>
      <vt:lpstr>A124808064K_Data</vt:lpstr>
      <vt:lpstr>A124808064K_Latest</vt:lpstr>
      <vt:lpstr>A124808065L</vt:lpstr>
      <vt:lpstr>A124808065L_Data</vt:lpstr>
      <vt:lpstr>A124808065L_Latest</vt:lpstr>
      <vt:lpstr>A124808072K</vt:lpstr>
      <vt:lpstr>A124808072K_Data</vt:lpstr>
      <vt:lpstr>A124808072K_Latest</vt:lpstr>
      <vt:lpstr>A124808073L</vt:lpstr>
      <vt:lpstr>A124808073L_Data</vt:lpstr>
      <vt:lpstr>A124808073L_Latest</vt:lpstr>
      <vt:lpstr>A124808080K</vt:lpstr>
      <vt:lpstr>A124808080K_Data</vt:lpstr>
      <vt:lpstr>A124808080K_Latest</vt:lpstr>
      <vt:lpstr>A124808081L</vt:lpstr>
      <vt:lpstr>A124808081L_Data</vt:lpstr>
      <vt:lpstr>A124808081L_Latest</vt:lpstr>
      <vt:lpstr>A124808088C</vt:lpstr>
      <vt:lpstr>A124808088C_Data</vt:lpstr>
      <vt:lpstr>A124808088C_Latest</vt:lpstr>
      <vt:lpstr>A124808089F</vt:lpstr>
      <vt:lpstr>A124808089F_Data</vt:lpstr>
      <vt:lpstr>A124808089F_Latest</vt:lpstr>
      <vt:lpstr>A124808096C</vt:lpstr>
      <vt:lpstr>A124808096C_Data</vt:lpstr>
      <vt:lpstr>A124808096C_Latest</vt:lpstr>
      <vt:lpstr>A124808097F</vt:lpstr>
      <vt:lpstr>A124808097F_Data</vt:lpstr>
      <vt:lpstr>A124808097F_Latest</vt:lpstr>
      <vt:lpstr>A124808104T</vt:lpstr>
      <vt:lpstr>A124808104T_Data</vt:lpstr>
      <vt:lpstr>A124808104T_Latest</vt:lpstr>
      <vt:lpstr>A124808105V</vt:lpstr>
      <vt:lpstr>A124808105V_Data</vt:lpstr>
      <vt:lpstr>A124808105V_Latest</vt:lpstr>
      <vt:lpstr>A124808112T</vt:lpstr>
      <vt:lpstr>A124808112T_Data</vt:lpstr>
      <vt:lpstr>A124808112T_Latest</vt:lpstr>
      <vt:lpstr>A124808113V</vt:lpstr>
      <vt:lpstr>A124808113V_Data</vt:lpstr>
      <vt:lpstr>A124808113V_Latest</vt:lpstr>
      <vt:lpstr>A124808120T</vt:lpstr>
      <vt:lpstr>A124808120T_Data</vt:lpstr>
      <vt:lpstr>A124808120T_Latest</vt:lpstr>
      <vt:lpstr>A124808121V</vt:lpstr>
      <vt:lpstr>A124808121V_Data</vt:lpstr>
      <vt:lpstr>A124808121V_Latest</vt:lpstr>
      <vt:lpstr>A124808128K</vt:lpstr>
      <vt:lpstr>A124808128K_Data</vt:lpstr>
      <vt:lpstr>A124808128K_Latest</vt:lpstr>
      <vt:lpstr>A124808129L</vt:lpstr>
      <vt:lpstr>A124808129L_Data</vt:lpstr>
      <vt:lpstr>A124808129L_Latest</vt:lpstr>
      <vt:lpstr>A124808136K</vt:lpstr>
      <vt:lpstr>A124808136K_Data</vt:lpstr>
      <vt:lpstr>A124808136K_Latest</vt:lpstr>
      <vt:lpstr>A124808137L</vt:lpstr>
      <vt:lpstr>A124808137L_Data</vt:lpstr>
      <vt:lpstr>A124808137L_Latest</vt:lpstr>
      <vt:lpstr>A124808144K</vt:lpstr>
      <vt:lpstr>A124808144K_Data</vt:lpstr>
      <vt:lpstr>A124808144K_Latest</vt:lpstr>
      <vt:lpstr>A124808145L</vt:lpstr>
      <vt:lpstr>A124808145L_Data</vt:lpstr>
      <vt:lpstr>A124808145L_Latest</vt:lpstr>
      <vt:lpstr>A124808152K</vt:lpstr>
      <vt:lpstr>A124808152K_Data</vt:lpstr>
      <vt:lpstr>A124808152K_Latest</vt:lpstr>
      <vt:lpstr>A124808153L</vt:lpstr>
      <vt:lpstr>A124808153L_Data</vt:lpstr>
      <vt:lpstr>A124808153L_Latest</vt:lpstr>
      <vt:lpstr>A124808160K</vt:lpstr>
      <vt:lpstr>A124808160K_Data</vt:lpstr>
      <vt:lpstr>A124808160K_Latest</vt:lpstr>
      <vt:lpstr>A124808161L</vt:lpstr>
      <vt:lpstr>A124808161L_Data</vt:lpstr>
      <vt:lpstr>A124808161L_Latest</vt:lpstr>
      <vt:lpstr>A124808168C</vt:lpstr>
      <vt:lpstr>A124808168C_Data</vt:lpstr>
      <vt:lpstr>A124808168C_Latest</vt:lpstr>
      <vt:lpstr>A124808169F</vt:lpstr>
      <vt:lpstr>A124808169F_Data</vt:lpstr>
      <vt:lpstr>A124808169F_Latest</vt:lpstr>
      <vt:lpstr>A124808176C</vt:lpstr>
      <vt:lpstr>A124808176C_Data</vt:lpstr>
      <vt:lpstr>A124808176C_Latest</vt:lpstr>
      <vt:lpstr>A124808177F</vt:lpstr>
      <vt:lpstr>A124808177F_Data</vt:lpstr>
      <vt:lpstr>A124808177F_Latest</vt:lpstr>
      <vt:lpstr>A124808184C</vt:lpstr>
      <vt:lpstr>A124808184C_Data</vt:lpstr>
      <vt:lpstr>A124808184C_Latest</vt:lpstr>
      <vt:lpstr>A124808185F</vt:lpstr>
      <vt:lpstr>A124808185F_Data</vt:lpstr>
      <vt:lpstr>A124808185F_Latest</vt:lpstr>
      <vt:lpstr>A124808192C</vt:lpstr>
      <vt:lpstr>A124808192C_Data</vt:lpstr>
      <vt:lpstr>A124808192C_Latest</vt:lpstr>
      <vt:lpstr>A124808193F</vt:lpstr>
      <vt:lpstr>A124808193F_Data</vt:lpstr>
      <vt:lpstr>A124808193F_Latest</vt:lpstr>
      <vt:lpstr>A124808200T</vt:lpstr>
      <vt:lpstr>A124808200T_Data</vt:lpstr>
      <vt:lpstr>A124808200T_Latest</vt:lpstr>
      <vt:lpstr>A124808201V</vt:lpstr>
      <vt:lpstr>A124808201V_Data</vt:lpstr>
      <vt:lpstr>A124808201V_Latest</vt:lpstr>
      <vt:lpstr>A124808208K</vt:lpstr>
      <vt:lpstr>A124808208K_Data</vt:lpstr>
      <vt:lpstr>A124808208K_Latest</vt:lpstr>
      <vt:lpstr>A124808209L</vt:lpstr>
      <vt:lpstr>A124808209L_Data</vt:lpstr>
      <vt:lpstr>A124808209L_Latest</vt:lpstr>
      <vt:lpstr>A124808216K</vt:lpstr>
      <vt:lpstr>A124808216K_Data</vt:lpstr>
      <vt:lpstr>A124808216K_Latest</vt:lpstr>
      <vt:lpstr>A124808217L</vt:lpstr>
      <vt:lpstr>A124808217L_Data</vt:lpstr>
      <vt:lpstr>A124808217L_Latest</vt:lpstr>
      <vt:lpstr>A124808224K</vt:lpstr>
      <vt:lpstr>A124808224K_Data</vt:lpstr>
      <vt:lpstr>A124808224K_Latest</vt:lpstr>
      <vt:lpstr>A124808225L</vt:lpstr>
      <vt:lpstr>A124808225L_Data</vt:lpstr>
      <vt:lpstr>A124808225L_Latest</vt:lpstr>
      <vt:lpstr>A124808232K</vt:lpstr>
      <vt:lpstr>A124808232K_Data</vt:lpstr>
      <vt:lpstr>A124808232K_Latest</vt:lpstr>
      <vt:lpstr>A124808233L</vt:lpstr>
      <vt:lpstr>A124808233L_Data</vt:lpstr>
      <vt:lpstr>A124808233L_Latest</vt:lpstr>
      <vt:lpstr>A124808240K</vt:lpstr>
      <vt:lpstr>A124808240K_Data</vt:lpstr>
      <vt:lpstr>A124808240K_Latest</vt:lpstr>
      <vt:lpstr>A124808241L</vt:lpstr>
      <vt:lpstr>A124808241L_Data</vt:lpstr>
      <vt:lpstr>A124808241L_Latest</vt:lpstr>
      <vt:lpstr>A124808248C</vt:lpstr>
      <vt:lpstr>A124808248C_Data</vt:lpstr>
      <vt:lpstr>A124808248C_Latest</vt:lpstr>
      <vt:lpstr>A124808249F</vt:lpstr>
      <vt:lpstr>A124808249F_Data</vt:lpstr>
      <vt:lpstr>A124808249F_Latest</vt:lpstr>
      <vt:lpstr>A124808256C</vt:lpstr>
      <vt:lpstr>A124808256C_Data</vt:lpstr>
      <vt:lpstr>A124808256C_Latest</vt:lpstr>
      <vt:lpstr>A124808257F</vt:lpstr>
      <vt:lpstr>A124808257F_Data</vt:lpstr>
      <vt:lpstr>A124808257F_Latest</vt:lpstr>
      <vt:lpstr>A124808264C</vt:lpstr>
      <vt:lpstr>A124808264C_Data</vt:lpstr>
      <vt:lpstr>A124808264C_Latest</vt:lpstr>
      <vt:lpstr>A124808265F</vt:lpstr>
      <vt:lpstr>A124808265F_Data</vt:lpstr>
      <vt:lpstr>A124808265F_Latest</vt:lpstr>
      <vt:lpstr>A124808272C</vt:lpstr>
      <vt:lpstr>A124808272C_Data</vt:lpstr>
      <vt:lpstr>A124808272C_Latest</vt:lpstr>
      <vt:lpstr>A124808273F</vt:lpstr>
      <vt:lpstr>A124808273F_Data</vt:lpstr>
      <vt:lpstr>A124808273F_Latest</vt:lpstr>
      <vt:lpstr>A124808280C</vt:lpstr>
      <vt:lpstr>A124808280C_Data</vt:lpstr>
      <vt:lpstr>A124808280C_Latest</vt:lpstr>
      <vt:lpstr>A124808281F</vt:lpstr>
      <vt:lpstr>A124808281F_Data</vt:lpstr>
      <vt:lpstr>A124808281F_Latest</vt:lpstr>
      <vt:lpstr>A124808288W</vt:lpstr>
      <vt:lpstr>A124808288W_Data</vt:lpstr>
      <vt:lpstr>A124808288W_Latest</vt:lpstr>
      <vt:lpstr>A124808289X</vt:lpstr>
      <vt:lpstr>A124808289X_Data</vt:lpstr>
      <vt:lpstr>A124808289X_Latest</vt:lpstr>
      <vt:lpstr>A124808296W</vt:lpstr>
      <vt:lpstr>A124808296W_Data</vt:lpstr>
      <vt:lpstr>A124808296W_Latest</vt:lpstr>
      <vt:lpstr>A124808297X</vt:lpstr>
      <vt:lpstr>A124808297X_Data</vt:lpstr>
      <vt:lpstr>A124808297X_Latest</vt:lpstr>
      <vt:lpstr>A124808304K</vt:lpstr>
      <vt:lpstr>A124808304K_Data</vt:lpstr>
      <vt:lpstr>A124808304K_Latest</vt:lpstr>
      <vt:lpstr>A124808305L</vt:lpstr>
      <vt:lpstr>A124808305L_Data</vt:lpstr>
      <vt:lpstr>A124808305L_Latest</vt:lpstr>
      <vt:lpstr>A124808312K</vt:lpstr>
      <vt:lpstr>A124808312K_Data</vt:lpstr>
      <vt:lpstr>A124808312K_Latest</vt:lpstr>
      <vt:lpstr>A124808313L</vt:lpstr>
      <vt:lpstr>A124808313L_Data</vt:lpstr>
      <vt:lpstr>A124808313L_Latest</vt:lpstr>
      <vt:lpstr>A124808320K</vt:lpstr>
      <vt:lpstr>A124808320K_Data</vt:lpstr>
      <vt:lpstr>A124808320K_Latest</vt:lpstr>
      <vt:lpstr>A124808321L</vt:lpstr>
      <vt:lpstr>A124808321L_Data</vt:lpstr>
      <vt:lpstr>A124808321L_Latest</vt:lpstr>
      <vt:lpstr>A124808328C</vt:lpstr>
      <vt:lpstr>A124808328C_Data</vt:lpstr>
      <vt:lpstr>A124808328C_Latest</vt:lpstr>
      <vt:lpstr>A124808329F</vt:lpstr>
      <vt:lpstr>A124808329F_Data</vt:lpstr>
      <vt:lpstr>A124808329F_Latest</vt:lpstr>
      <vt:lpstr>A124808336C</vt:lpstr>
      <vt:lpstr>A124808336C_Data</vt:lpstr>
      <vt:lpstr>A124808336C_Latest</vt:lpstr>
      <vt:lpstr>A124808337F</vt:lpstr>
      <vt:lpstr>A124808337F_Data</vt:lpstr>
      <vt:lpstr>A124808337F_Latest</vt:lpstr>
      <vt:lpstr>A124808344C</vt:lpstr>
      <vt:lpstr>A124808344C_Data</vt:lpstr>
      <vt:lpstr>A124808344C_Latest</vt:lpstr>
      <vt:lpstr>A124808345F</vt:lpstr>
      <vt:lpstr>A124808345F_Data</vt:lpstr>
      <vt:lpstr>A124808345F_Latest</vt:lpstr>
      <vt:lpstr>A124808352C</vt:lpstr>
      <vt:lpstr>A124808352C_Data</vt:lpstr>
      <vt:lpstr>A124808352C_Latest</vt:lpstr>
      <vt:lpstr>A124808353F</vt:lpstr>
      <vt:lpstr>A124808353F_Data</vt:lpstr>
      <vt:lpstr>A124808353F_Latest</vt:lpstr>
      <vt:lpstr>A124808360C</vt:lpstr>
      <vt:lpstr>A124808360C_Data</vt:lpstr>
      <vt:lpstr>A124808360C_Latest</vt:lpstr>
      <vt:lpstr>A124808361F</vt:lpstr>
      <vt:lpstr>A124808361F_Data</vt:lpstr>
      <vt:lpstr>A124808361F_Latest</vt:lpstr>
      <vt:lpstr>A124808368W</vt:lpstr>
      <vt:lpstr>A124808368W_Data</vt:lpstr>
      <vt:lpstr>A124808368W_Latest</vt:lpstr>
      <vt:lpstr>A124808369X</vt:lpstr>
      <vt:lpstr>A124808369X_Data</vt:lpstr>
      <vt:lpstr>A124808369X_Latest</vt:lpstr>
      <vt:lpstr>A124808376W</vt:lpstr>
      <vt:lpstr>A124808376W_Data</vt:lpstr>
      <vt:lpstr>A124808376W_Latest</vt:lpstr>
      <vt:lpstr>A124808377X</vt:lpstr>
      <vt:lpstr>A124808377X_Data</vt:lpstr>
      <vt:lpstr>A124808377X_Latest</vt:lpstr>
      <vt:lpstr>A124808384W</vt:lpstr>
      <vt:lpstr>A124808384W_Data</vt:lpstr>
      <vt:lpstr>A124808384W_Latest</vt:lpstr>
      <vt:lpstr>A124808385X</vt:lpstr>
      <vt:lpstr>A124808385X_Data</vt:lpstr>
      <vt:lpstr>A124808385X_Latest</vt:lpstr>
      <vt:lpstr>A124808392W</vt:lpstr>
      <vt:lpstr>A124808392W_Data</vt:lpstr>
      <vt:lpstr>A124808392W_Latest</vt:lpstr>
      <vt:lpstr>A124808393X</vt:lpstr>
      <vt:lpstr>A124808393X_Data</vt:lpstr>
      <vt:lpstr>A124808393X_Latest</vt:lpstr>
      <vt:lpstr>A124808400K</vt:lpstr>
      <vt:lpstr>A124808400K_Data</vt:lpstr>
      <vt:lpstr>A124808400K_Latest</vt:lpstr>
      <vt:lpstr>A124808401L</vt:lpstr>
      <vt:lpstr>A124808401L_Data</vt:lpstr>
      <vt:lpstr>A124808401L_Latest</vt:lpstr>
      <vt:lpstr>A124808408C</vt:lpstr>
      <vt:lpstr>A124808408C_Data</vt:lpstr>
      <vt:lpstr>A124808408C_Latest</vt:lpstr>
      <vt:lpstr>A124808409F</vt:lpstr>
      <vt:lpstr>A124808409F_Data</vt:lpstr>
      <vt:lpstr>A124808409F_Latest</vt:lpstr>
      <vt:lpstr>A124808416C</vt:lpstr>
      <vt:lpstr>A124808416C_Data</vt:lpstr>
      <vt:lpstr>A124808416C_Latest</vt:lpstr>
      <vt:lpstr>A124808417F</vt:lpstr>
      <vt:lpstr>A124808417F_Data</vt:lpstr>
      <vt:lpstr>A124808417F_Latest</vt:lpstr>
      <vt:lpstr>A124808424C</vt:lpstr>
      <vt:lpstr>A124808424C_Data</vt:lpstr>
      <vt:lpstr>A124808424C_Latest</vt:lpstr>
      <vt:lpstr>A124808425F</vt:lpstr>
      <vt:lpstr>A124808425F_Data</vt:lpstr>
      <vt:lpstr>A124808425F_Latest</vt:lpstr>
      <vt:lpstr>A124808432C</vt:lpstr>
      <vt:lpstr>A124808432C_Data</vt:lpstr>
      <vt:lpstr>A124808432C_Latest</vt:lpstr>
      <vt:lpstr>A124808433F</vt:lpstr>
      <vt:lpstr>A124808433F_Data</vt:lpstr>
      <vt:lpstr>A124808433F_Latest</vt:lpstr>
      <vt:lpstr>A124808440C</vt:lpstr>
      <vt:lpstr>A124808440C_Data</vt:lpstr>
      <vt:lpstr>A124808440C_Latest</vt:lpstr>
      <vt:lpstr>A124808441F</vt:lpstr>
      <vt:lpstr>A124808441F_Data</vt:lpstr>
      <vt:lpstr>A124808441F_Latest</vt:lpstr>
      <vt:lpstr>A124808448W</vt:lpstr>
      <vt:lpstr>A124808448W_Data</vt:lpstr>
      <vt:lpstr>A124808448W_Latest</vt:lpstr>
      <vt:lpstr>A124808449X</vt:lpstr>
      <vt:lpstr>A124808449X_Data</vt:lpstr>
      <vt:lpstr>A124808449X_Latest</vt:lpstr>
      <vt:lpstr>A124808456W</vt:lpstr>
      <vt:lpstr>A124808456W_Data</vt:lpstr>
      <vt:lpstr>A124808456W_Latest</vt:lpstr>
      <vt:lpstr>A124808457X</vt:lpstr>
      <vt:lpstr>A124808457X_Data</vt:lpstr>
      <vt:lpstr>A124808457X_Latest</vt:lpstr>
      <vt:lpstr>A124808464W</vt:lpstr>
      <vt:lpstr>A124808464W_Data</vt:lpstr>
      <vt:lpstr>A124808464W_Latest</vt:lpstr>
      <vt:lpstr>A124808465X</vt:lpstr>
      <vt:lpstr>A124808465X_Data</vt:lpstr>
      <vt:lpstr>A124808465X_Latest</vt:lpstr>
      <vt:lpstr>A124808472W</vt:lpstr>
      <vt:lpstr>A124808472W_Data</vt:lpstr>
      <vt:lpstr>A124808472W_Latest</vt:lpstr>
      <vt:lpstr>A124808473X</vt:lpstr>
      <vt:lpstr>A124808473X_Data</vt:lpstr>
      <vt:lpstr>A124808473X_Latest</vt:lpstr>
      <vt:lpstr>A124808480W</vt:lpstr>
      <vt:lpstr>A124808480W_Data</vt:lpstr>
      <vt:lpstr>A124808480W_Latest</vt:lpstr>
      <vt:lpstr>A124808481X</vt:lpstr>
      <vt:lpstr>A124808481X_Data</vt:lpstr>
      <vt:lpstr>A124808481X_Latest</vt:lpstr>
      <vt:lpstr>A124808488R</vt:lpstr>
      <vt:lpstr>A124808488R_Data</vt:lpstr>
      <vt:lpstr>A124808488R_Latest</vt:lpstr>
      <vt:lpstr>A124808489T</vt:lpstr>
      <vt:lpstr>A124808489T_Data</vt:lpstr>
      <vt:lpstr>A124808489T_Latest</vt:lpstr>
      <vt:lpstr>A124808496R</vt:lpstr>
      <vt:lpstr>A124808496R_Data</vt:lpstr>
      <vt:lpstr>A124808496R_Latest</vt:lpstr>
      <vt:lpstr>A124808497T</vt:lpstr>
      <vt:lpstr>A124808497T_Data</vt:lpstr>
      <vt:lpstr>A124808497T_Latest</vt:lpstr>
      <vt:lpstr>A124808504C</vt:lpstr>
      <vt:lpstr>A124808504C_Data</vt:lpstr>
      <vt:lpstr>A124808504C_Latest</vt:lpstr>
      <vt:lpstr>A124808505F</vt:lpstr>
      <vt:lpstr>A124808505F_Data</vt:lpstr>
      <vt:lpstr>A124808505F_Latest</vt:lpstr>
      <vt:lpstr>A124808512C</vt:lpstr>
      <vt:lpstr>A124808512C_Data</vt:lpstr>
      <vt:lpstr>A124808512C_Latest</vt:lpstr>
      <vt:lpstr>A124808513F</vt:lpstr>
      <vt:lpstr>A124808513F_Data</vt:lpstr>
      <vt:lpstr>A124808513F_Latest</vt:lpstr>
      <vt:lpstr>A124808520C</vt:lpstr>
      <vt:lpstr>A124808520C_Data</vt:lpstr>
      <vt:lpstr>A124808520C_Latest</vt:lpstr>
      <vt:lpstr>A124808521F</vt:lpstr>
      <vt:lpstr>A124808521F_Data</vt:lpstr>
      <vt:lpstr>A124808521F_Latest</vt:lpstr>
      <vt:lpstr>A124808528W</vt:lpstr>
      <vt:lpstr>A124808528W_Data</vt:lpstr>
      <vt:lpstr>A124808528W_Latest</vt:lpstr>
      <vt:lpstr>A124808529X</vt:lpstr>
      <vt:lpstr>A124808529X_Data</vt:lpstr>
      <vt:lpstr>A124808529X_Latest</vt:lpstr>
      <vt:lpstr>A124808536W</vt:lpstr>
      <vt:lpstr>A124808536W_Data</vt:lpstr>
      <vt:lpstr>A124808536W_Latest</vt:lpstr>
      <vt:lpstr>A124808537X</vt:lpstr>
      <vt:lpstr>A124808537X_Data</vt:lpstr>
      <vt:lpstr>A124808537X_Latest</vt:lpstr>
      <vt:lpstr>A124808544W</vt:lpstr>
      <vt:lpstr>A124808544W_Data</vt:lpstr>
      <vt:lpstr>A124808544W_Latest</vt:lpstr>
      <vt:lpstr>A124808545X</vt:lpstr>
      <vt:lpstr>A124808545X_Data</vt:lpstr>
      <vt:lpstr>A124808545X_Latest</vt:lpstr>
      <vt:lpstr>A124808552W</vt:lpstr>
      <vt:lpstr>A124808552W_Data</vt:lpstr>
      <vt:lpstr>A124808552W_Latest</vt:lpstr>
      <vt:lpstr>A124808553X</vt:lpstr>
      <vt:lpstr>A124808553X_Data</vt:lpstr>
      <vt:lpstr>A124808553X_Latest</vt:lpstr>
      <vt:lpstr>A124808560W</vt:lpstr>
      <vt:lpstr>A124808560W_Data</vt:lpstr>
      <vt:lpstr>A124808560W_Latest</vt:lpstr>
      <vt:lpstr>A124808561X</vt:lpstr>
      <vt:lpstr>A124808561X_Data</vt:lpstr>
      <vt:lpstr>A124808561X_Latest</vt:lpstr>
      <vt:lpstr>A124808568R</vt:lpstr>
      <vt:lpstr>A124808568R_Data</vt:lpstr>
      <vt:lpstr>A124808568R_Latest</vt:lpstr>
      <vt:lpstr>A124808569T</vt:lpstr>
      <vt:lpstr>A124808569T_Data</vt:lpstr>
      <vt:lpstr>A124808569T_Latest</vt:lpstr>
      <vt:lpstr>A124808576R</vt:lpstr>
      <vt:lpstr>A124808576R_Data</vt:lpstr>
      <vt:lpstr>A124808576R_Latest</vt:lpstr>
      <vt:lpstr>A124808577T</vt:lpstr>
      <vt:lpstr>A124808577T_Data</vt:lpstr>
      <vt:lpstr>A124808577T_Latest</vt:lpstr>
      <vt:lpstr>A124808584R</vt:lpstr>
      <vt:lpstr>A124808584R_Data</vt:lpstr>
      <vt:lpstr>A124808584R_Latest</vt:lpstr>
      <vt:lpstr>A124808585T</vt:lpstr>
      <vt:lpstr>A124808585T_Data</vt:lpstr>
      <vt:lpstr>A124808585T_Latest</vt:lpstr>
      <vt:lpstr>A124808592R</vt:lpstr>
      <vt:lpstr>A124808592R_Data</vt:lpstr>
      <vt:lpstr>A124808592R_Latest</vt:lpstr>
      <vt:lpstr>A124808593T</vt:lpstr>
      <vt:lpstr>A124808593T_Data</vt:lpstr>
      <vt:lpstr>A124808593T_Latest</vt:lpstr>
      <vt:lpstr>A124808600C</vt:lpstr>
      <vt:lpstr>A124808600C_Data</vt:lpstr>
      <vt:lpstr>A124808600C_Latest</vt:lpstr>
      <vt:lpstr>A124808601F</vt:lpstr>
      <vt:lpstr>A124808601F_Data</vt:lpstr>
      <vt:lpstr>A124808601F_Latest</vt:lpstr>
      <vt:lpstr>A124808608W</vt:lpstr>
      <vt:lpstr>A124808608W_Data</vt:lpstr>
      <vt:lpstr>A124808608W_Latest</vt:lpstr>
      <vt:lpstr>A124808609X</vt:lpstr>
      <vt:lpstr>A124808609X_Data</vt:lpstr>
      <vt:lpstr>A124808609X_Latest</vt:lpstr>
      <vt:lpstr>A124808616W</vt:lpstr>
      <vt:lpstr>A124808616W_Data</vt:lpstr>
      <vt:lpstr>A124808616W_Latest</vt:lpstr>
      <vt:lpstr>A124808617X</vt:lpstr>
      <vt:lpstr>A124808617X_Data</vt:lpstr>
      <vt:lpstr>A124808617X_Latest</vt:lpstr>
      <vt:lpstr>A124808624W</vt:lpstr>
      <vt:lpstr>A124808624W_Data</vt:lpstr>
      <vt:lpstr>A124808624W_Latest</vt:lpstr>
      <vt:lpstr>A124808625X</vt:lpstr>
      <vt:lpstr>A124808625X_Data</vt:lpstr>
      <vt:lpstr>A124808625X_Latest</vt:lpstr>
      <vt:lpstr>A124808632W</vt:lpstr>
      <vt:lpstr>A124808632W_Data</vt:lpstr>
      <vt:lpstr>A124808632W_Latest</vt:lpstr>
      <vt:lpstr>A124808640W</vt:lpstr>
      <vt:lpstr>A124808640W_Data</vt:lpstr>
      <vt:lpstr>A124808640W_Latest</vt:lpstr>
      <vt:lpstr>A124808648R</vt:lpstr>
      <vt:lpstr>A124808648R_Data</vt:lpstr>
      <vt:lpstr>A124808648R_Latest</vt:lpstr>
      <vt:lpstr>A124808656R</vt:lpstr>
      <vt:lpstr>A124808656R_Data</vt:lpstr>
      <vt:lpstr>A124808656R_Latest</vt:lpstr>
      <vt:lpstr>A124808664R</vt:lpstr>
      <vt:lpstr>A124808664R_Data</vt:lpstr>
      <vt:lpstr>A124808664R_Latest</vt:lpstr>
      <vt:lpstr>A124808672R</vt:lpstr>
      <vt:lpstr>A124808672R_Data</vt:lpstr>
      <vt:lpstr>A124808672R_Latest</vt:lpstr>
      <vt:lpstr>A124808680R</vt:lpstr>
      <vt:lpstr>A124808680R_Data</vt:lpstr>
      <vt:lpstr>A124808680R_Latest</vt:lpstr>
      <vt:lpstr>A124808688J</vt:lpstr>
      <vt:lpstr>A124808688J_Data</vt:lpstr>
      <vt:lpstr>A124808688J_Latest</vt:lpstr>
      <vt:lpstr>A124808696J</vt:lpstr>
      <vt:lpstr>A124808696J_Data</vt:lpstr>
      <vt:lpstr>A124808696J_Latest</vt:lpstr>
      <vt:lpstr>A124808704W</vt:lpstr>
      <vt:lpstr>A124808704W_Data</vt:lpstr>
      <vt:lpstr>A124808704W_Latest</vt:lpstr>
      <vt:lpstr>A124808712W</vt:lpstr>
      <vt:lpstr>A124808712W_Data</vt:lpstr>
      <vt:lpstr>A124808712W_Latest</vt:lpstr>
      <vt:lpstr>A124808720W</vt:lpstr>
      <vt:lpstr>A124808720W_Data</vt:lpstr>
      <vt:lpstr>A124808720W_Latest</vt:lpstr>
      <vt:lpstr>A124808728R</vt:lpstr>
      <vt:lpstr>A124808728R_Data</vt:lpstr>
      <vt:lpstr>A124808728R_Latest</vt:lpstr>
      <vt:lpstr>A124808736R</vt:lpstr>
      <vt:lpstr>A124808736R_Data</vt:lpstr>
      <vt:lpstr>A124808736R_Latest</vt:lpstr>
      <vt:lpstr>A124808744R</vt:lpstr>
      <vt:lpstr>A124808744R_Data</vt:lpstr>
      <vt:lpstr>A124808744R_Latest</vt:lpstr>
      <vt:lpstr>A124808752R</vt:lpstr>
      <vt:lpstr>A124808752R_Data</vt:lpstr>
      <vt:lpstr>A124808752R_Latest</vt:lpstr>
      <vt:lpstr>A124808760R</vt:lpstr>
      <vt:lpstr>A124808760R_Data</vt:lpstr>
      <vt:lpstr>A124808760R_Latest</vt:lpstr>
      <vt:lpstr>A124808768J</vt:lpstr>
      <vt:lpstr>A124808768J_Data</vt:lpstr>
      <vt:lpstr>A124808768J_Latest</vt:lpstr>
      <vt:lpstr>A124808776J</vt:lpstr>
      <vt:lpstr>A124808776J_Data</vt:lpstr>
      <vt:lpstr>A124808776J_Latest</vt:lpstr>
      <vt:lpstr>A124808784J</vt:lpstr>
      <vt:lpstr>A124808784J_Data</vt:lpstr>
      <vt:lpstr>A124808784J_Latest</vt:lpstr>
      <vt:lpstr>A124808792J</vt:lpstr>
      <vt:lpstr>A124808792J_Data</vt:lpstr>
      <vt:lpstr>A124808792J_Latest</vt:lpstr>
      <vt:lpstr>A124808800W</vt:lpstr>
      <vt:lpstr>A124808800W_Data</vt:lpstr>
      <vt:lpstr>A124808800W_Latest</vt:lpstr>
      <vt:lpstr>A124808808R</vt:lpstr>
      <vt:lpstr>A124808808R_Data</vt:lpstr>
      <vt:lpstr>A124808808R_Latest</vt:lpstr>
      <vt:lpstr>A124808816R</vt:lpstr>
      <vt:lpstr>A124808816R_Data</vt:lpstr>
      <vt:lpstr>A124808816R_Latest</vt:lpstr>
      <vt:lpstr>A124808824R</vt:lpstr>
      <vt:lpstr>A124808824R_Data</vt:lpstr>
      <vt:lpstr>A124808824R_Latest</vt:lpstr>
      <vt:lpstr>A124808832R</vt:lpstr>
      <vt:lpstr>A124808832R_Data</vt:lpstr>
      <vt:lpstr>A124808832R_Latest</vt:lpstr>
      <vt:lpstr>A124808840R</vt:lpstr>
      <vt:lpstr>A124808840R_Data</vt:lpstr>
      <vt:lpstr>A124808840R_Latest</vt:lpstr>
      <vt:lpstr>A124808848J</vt:lpstr>
      <vt:lpstr>A124808848J_Data</vt:lpstr>
      <vt:lpstr>A124808848J_Latest</vt:lpstr>
      <vt:lpstr>A124808856J</vt:lpstr>
      <vt:lpstr>A124808856J_Data</vt:lpstr>
      <vt:lpstr>A124808856J_Latest</vt:lpstr>
      <vt:lpstr>A124808864J</vt:lpstr>
      <vt:lpstr>A124808864J_Data</vt:lpstr>
      <vt:lpstr>A124808864J_Latest</vt:lpstr>
      <vt:lpstr>A124808872J</vt:lpstr>
      <vt:lpstr>A124808872J_Data</vt:lpstr>
      <vt:lpstr>A124808872J_Latest</vt:lpstr>
      <vt:lpstr>A124808880J</vt:lpstr>
      <vt:lpstr>A124808880J_Data</vt:lpstr>
      <vt:lpstr>A124808880J_Latest</vt:lpstr>
      <vt:lpstr>A124808888A</vt:lpstr>
      <vt:lpstr>A124808888A_Data</vt:lpstr>
      <vt:lpstr>A124808888A_Latest</vt:lpstr>
      <vt:lpstr>A124808896A</vt:lpstr>
      <vt:lpstr>A124808896A_Data</vt:lpstr>
      <vt:lpstr>A124808896A_Latest</vt:lpstr>
      <vt:lpstr>A124808904R</vt:lpstr>
      <vt:lpstr>A124808904R_Data</vt:lpstr>
      <vt:lpstr>A124808904R_Latest</vt:lpstr>
      <vt:lpstr>A124808912R</vt:lpstr>
      <vt:lpstr>A124808912R_Data</vt:lpstr>
      <vt:lpstr>A124808912R_Latest</vt:lpstr>
      <vt:lpstr>A124808920R</vt:lpstr>
      <vt:lpstr>A124808920R_Data</vt:lpstr>
      <vt:lpstr>A124808920R_Latest</vt:lpstr>
      <vt:lpstr>A124808928J</vt:lpstr>
      <vt:lpstr>A124808928J_Data</vt:lpstr>
      <vt:lpstr>A124808928J_Latest</vt:lpstr>
      <vt:lpstr>A124808936J</vt:lpstr>
      <vt:lpstr>A124808936J_Data</vt:lpstr>
      <vt:lpstr>A124808936J_Latest</vt:lpstr>
      <vt:lpstr>A124808944J</vt:lpstr>
      <vt:lpstr>A124808944J_Data</vt:lpstr>
      <vt:lpstr>A124808944J_Latest</vt:lpstr>
      <vt:lpstr>A124808952J</vt:lpstr>
      <vt:lpstr>A124808952J_Data</vt:lpstr>
      <vt:lpstr>A124808952J_Latest</vt:lpstr>
      <vt:lpstr>A124808960J</vt:lpstr>
      <vt:lpstr>A124808960J_Data</vt:lpstr>
      <vt:lpstr>A124808960J_Latest</vt:lpstr>
      <vt:lpstr>A124808968A</vt:lpstr>
      <vt:lpstr>A124808968A_Data</vt:lpstr>
      <vt:lpstr>A124808968A_Latest</vt:lpstr>
      <vt:lpstr>A124808976A</vt:lpstr>
      <vt:lpstr>A124808976A_Data</vt:lpstr>
      <vt:lpstr>A124808976A_Latest</vt:lpstr>
      <vt:lpstr>A124808984A</vt:lpstr>
      <vt:lpstr>A124808984A_Data</vt:lpstr>
      <vt:lpstr>A124808984A_Latest</vt:lpstr>
      <vt:lpstr>A124808992A</vt:lpstr>
      <vt:lpstr>A124808992A_Data</vt:lpstr>
      <vt:lpstr>A124808992A_Latest</vt:lpstr>
      <vt:lpstr>A124809000T</vt:lpstr>
      <vt:lpstr>A124809000T_Data</vt:lpstr>
      <vt:lpstr>A124809000T_Latest</vt:lpstr>
      <vt:lpstr>A124809008K</vt:lpstr>
      <vt:lpstr>A124809008K_Data</vt:lpstr>
      <vt:lpstr>A124809008K_Latest</vt:lpstr>
      <vt:lpstr>A124809016K</vt:lpstr>
      <vt:lpstr>A124809016K_Data</vt:lpstr>
      <vt:lpstr>A124809016K_Latest</vt:lpstr>
      <vt:lpstr>A124809024K</vt:lpstr>
      <vt:lpstr>A124809024K_Data</vt:lpstr>
      <vt:lpstr>A124809024K_Latest</vt:lpstr>
      <vt:lpstr>A124809032K</vt:lpstr>
      <vt:lpstr>A124809032K_Data</vt:lpstr>
      <vt:lpstr>A124809032K_Latest</vt:lpstr>
      <vt:lpstr>A124809040K</vt:lpstr>
      <vt:lpstr>A124809040K_Data</vt:lpstr>
      <vt:lpstr>A124809040K_Latest</vt:lpstr>
      <vt:lpstr>A124809048C</vt:lpstr>
      <vt:lpstr>A124809048C_Data</vt:lpstr>
      <vt:lpstr>A124809048C_Latest</vt:lpstr>
      <vt:lpstr>A124809056C</vt:lpstr>
      <vt:lpstr>A124809056C_Data</vt:lpstr>
      <vt:lpstr>A124809056C_Latest</vt:lpstr>
      <vt:lpstr>A124809064C</vt:lpstr>
      <vt:lpstr>A124809064C_Data</vt:lpstr>
      <vt:lpstr>A124809064C_Latest</vt:lpstr>
      <vt:lpstr>A124809072C</vt:lpstr>
      <vt:lpstr>A124809072C_Data</vt:lpstr>
      <vt:lpstr>A124809072C_Latest</vt:lpstr>
      <vt:lpstr>A124809080C</vt:lpstr>
      <vt:lpstr>A124809080C_Data</vt:lpstr>
      <vt:lpstr>A124809080C_Latest</vt:lpstr>
      <vt:lpstr>A124809088W</vt:lpstr>
      <vt:lpstr>A124809088W_Data</vt:lpstr>
      <vt:lpstr>A124809088W_Latest</vt:lpstr>
      <vt:lpstr>A124809096W</vt:lpstr>
      <vt:lpstr>A124809096W_Data</vt:lpstr>
      <vt:lpstr>A124809096W_Latest</vt:lpstr>
      <vt:lpstr>A124809104K</vt:lpstr>
      <vt:lpstr>A124809104K_Data</vt:lpstr>
      <vt:lpstr>A124809104K_Latest</vt:lpstr>
      <vt:lpstr>A124809112K</vt:lpstr>
      <vt:lpstr>A124809112K_Data</vt:lpstr>
      <vt:lpstr>A124809112K_Latest</vt:lpstr>
      <vt:lpstr>A124809120K</vt:lpstr>
      <vt:lpstr>A124809120K_Data</vt:lpstr>
      <vt:lpstr>A124809120K_Latest</vt:lpstr>
      <vt:lpstr>A124809128C</vt:lpstr>
      <vt:lpstr>A124809128C_Data</vt:lpstr>
      <vt:lpstr>A124809128C_Latest</vt:lpstr>
      <vt:lpstr>A124809136C</vt:lpstr>
      <vt:lpstr>A124809136C_Data</vt:lpstr>
      <vt:lpstr>A124809136C_Latest</vt:lpstr>
      <vt:lpstr>A124809144C</vt:lpstr>
      <vt:lpstr>A124809144C_Data</vt:lpstr>
      <vt:lpstr>A124809144C_Latest</vt:lpstr>
      <vt:lpstr>A124809152C</vt:lpstr>
      <vt:lpstr>A124809152C_Data</vt:lpstr>
      <vt:lpstr>A124809152C_Latest</vt:lpstr>
      <vt:lpstr>A124809160C</vt:lpstr>
      <vt:lpstr>A124809160C_Data</vt:lpstr>
      <vt:lpstr>A124809160C_Latest</vt:lpstr>
      <vt:lpstr>A124809168W</vt:lpstr>
      <vt:lpstr>A124809168W_Data</vt:lpstr>
      <vt:lpstr>A124809168W_Latest</vt:lpstr>
      <vt:lpstr>A124809176W</vt:lpstr>
      <vt:lpstr>A124809176W_Data</vt:lpstr>
      <vt:lpstr>A124809176W_Latest</vt:lpstr>
      <vt:lpstr>A124809184W</vt:lpstr>
      <vt:lpstr>A124809184W_Data</vt:lpstr>
      <vt:lpstr>A124809184W_Latest</vt:lpstr>
      <vt:lpstr>A124809192W</vt:lpstr>
      <vt:lpstr>A124809192W_Data</vt:lpstr>
      <vt:lpstr>A124809192W_Latest</vt:lpstr>
      <vt:lpstr>A124809200K</vt:lpstr>
      <vt:lpstr>A124809200K_Data</vt:lpstr>
      <vt:lpstr>A124809200K_Latest</vt:lpstr>
      <vt:lpstr>A124809208C</vt:lpstr>
      <vt:lpstr>A124809208C_Data</vt:lpstr>
      <vt:lpstr>A124809208C_Latest</vt:lpstr>
      <vt:lpstr>A124809216C</vt:lpstr>
      <vt:lpstr>A124809216C_Data</vt:lpstr>
      <vt:lpstr>A124809216C_Latest</vt:lpstr>
      <vt:lpstr>A124809224C</vt:lpstr>
      <vt:lpstr>A124809224C_Data</vt:lpstr>
      <vt:lpstr>A124809224C_Latest</vt:lpstr>
      <vt:lpstr>A124809232C</vt:lpstr>
      <vt:lpstr>A124809232C_Data</vt:lpstr>
      <vt:lpstr>A124809232C_Latest</vt:lpstr>
      <vt:lpstr>A124809240C</vt:lpstr>
      <vt:lpstr>A124809240C_Data</vt:lpstr>
      <vt:lpstr>A124809240C_Latest</vt:lpstr>
      <vt:lpstr>A124809248W</vt:lpstr>
      <vt:lpstr>A124809248W_Data</vt:lpstr>
      <vt:lpstr>A124809248W_Latest</vt:lpstr>
      <vt:lpstr>A124809256W</vt:lpstr>
      <vt:lpstr>A124809256W_Data</vt:lpstr>
      <vt:lpstr>A124809256W_Latest</vt:lpstr>
      <vt:lpstr>A124809264W</vt:lpstr>
      <vt:lpstr>A124809264W_Data</vt:lpstr>
      <vt:lpstr>A124809264W_Latest</vt:lpstr>
      <vt:lpstr>A124809272W</vt:lpstr>
      <vt:lpstr>A124809272W_Data</vt:lpstr>
      <vt:lpstr>A124809272W_Latest</vt:lpstr>
      <vt:lpstr>A124809280W</vt:lpstr>
      <vt:lpstr>A124809280W_Data</vt:lpstr>
      <vt:lpstr>A124809280W_Latest</vt:lpstr>
      <vt:lpstr>A124809288R</vt:lpstr>
      <vt:lpstr>A124809288R_Data</vt:lpstr>
      <vt:lpstr>A124809288R_Latest</vt:lpstr>
      <vt:lpstr>A124809296R</vt:lpstr>
      <vt:lpstr>A124809296R_Data</vt:lpstr>
      <vt:lpstr>A124809296R_Latest</vt:lpstr>
      <vt:lpstr>A124809304C</vt:lpstr>
      <vt:lpstr>A124809304C_Data</vt:lpstr>
      <vt:lpstr>A124809304C_Latest</vt:lpstr>
      <vt:lpstr>A124809312C</vt:lpstr>
      <vt:lpstr>A124809312C_Data</vt:lpstr>
      <vt:lpstr>A124809312C_Latest</vt:lpstr>
      <vt:lpstr>A124809320C</vt:lpstr>
      <vt:lpstr>A124809320C_Data</vt:lpstr>
      <vt:lpstr>A124809320C_Latest</vt:lpstr>
      <vt:lpstr>A124809328W</vt:lpstr>
      <vt:lpstr>A124809328W_Data</vt:lpstr>
      <vt:lpstr>A124809328W_Latest</vt:lpstr>
      <vt:lpstr>A124809336W</vt:lpstr>
      <vt:lpstr>A124809336W_Data</vt:lpstr>
      <vt:lpstr>A124809336W_Latest</vt:lpstr>
      <vt:lpstr>A124809344W</vt:lpstr>
      <vt:lpstr>A124809344W_Data</vt:lpstr>
      <vt:lpstr>A124809344W_Latest</vt:lpstr>
      <vt:lpstr>A124809352W</vt:lpstr>
      <vt:lpstr>A124809352W_Data</vt:lpstr>
      <vt:lpstr>A124809352W_Latest</vt:lpstr>
      <vt:lpstr>A124809360W</vt:lpstr>
      <vt:lpstr>A124809360W_Data</vt:lpstr>
      <vt:lpstr>A124809360W_Latest</vt:lpstr>
      <vt:lpstr>A124809368R</vt:lpstr>
      <vt:lpstr>A124809368R_Data</vt:lpstr>
      <vt:lpstr>A124809368R_Latest</vt:lpstr>
      <vt:lpstr>A124809376R</vt:lpstr>
      <vt:lpstr>A124809376R_Data</vt:lpstr>
      <vt:lpstr>A124809376R_Latest</vt:lpstr>
      <vt:lpstr>A124809384R</vt:lpstr>
      <vt:lpstr>A124809384R_Data</vt:lpstr>
      <vt:lpstr>A124809384R_Latest</vt:lpstr>
      <vt:lpstr>A124809392R</vt:lpstr>
      <vt:lpstr>A124809392R_Data</vt:lpstr>
      <vt:lpstr>A124809392R_Latest</vt:lpstr>
      <vt:lpstr>A124809400C</vt:lpstr>
      <vt:lpstr>A124809400C_Data</vt:lpstr>
      <vt:lpstr>A124809400C_Latest</vt:lpstr>
      <vt:lpstr>A124809408W</vt:lpstr>
      <vt:lpstr>A124809408W_Data</vt:lpstr>
      <vt:lpstr>A124809408W_Latest</vt:lpstr>
      <vt:lpstr>A124809416W</vt:lpstr>
      <vt:lpstr>A124809416W_Data</vt:lpstr>
      <vt:lpstr>A124809416W_Latest</vt:lpstr>
      <vt:lpstr>A124809424W</vt:lpstr>
      <vt:lpstr>A124809424W_Data</vt:lpstr>
      <vt:lpstr>A124809424W_Latest</vt:lpstr>
      <vt:lpstr>A124809432W</vt:lpstr>
      <vt:lpstr>A124809432W_Data</vt:lpstr>
      <vt:lpstr>A124809432W_Latest</vt:lpstr>
      <vt:lpstr>A124809440W</vt:lpstr>
      <vt:lpstr>A124809440W_Data</vt:lpstr>
      <vt:lpstr>A124809440W_Latest</vt:lpstr>
      <vt:lpstr>A124809448R</vt:lpstr>
      <vt:lpstr>A124809448R_Data</vt:lpstr>
      <vt:lpstr>A124809448R_Latest</vt:lpstr>
      <vt:lpstr>A124809456R</vt:lpstr>
      <vt:lpstr>A124809456R_Data</vt:lpstr>
      <vt:lpstr>A124809456R_Latest</vt:lpstr>
      <vt:lpstr>A124809464R</vt:lpstr>
      <vt:lpstr>A124809464R_Data</vt:lpstr>
      <vt:lpstr>A124809464R_Latest</vt:lpstr>
      <vt:lpstr>A124809472R</vt:lpstr>
      <vt:lpstr>A124809472R_Data</vt:lpstr>
      <vt:lpstr>A124809472R_Latest</vt:lpstr>
      <vt:lpstr>A124809480R</vt:lpstr>
      <vt:lpstr>A124809480R_Data</vt:lpstr>
      <vt:lpstr>A124809480R_Latest</vt:lpstr>
      <vt:lpstr>A124809488J</vt:lpstr>
      <vt:lpstr>A124809488J_Data</vt:lpstr>
      <vt:lpstr>A124809488J_Latest</vt:lpstr>
      <vt:lpstr>A124809496J</vt:lpstr>
      <vt:lpstr>A124809496J_Data</vt:lpstr>
      <vt:lpstr>A124809496J_Latest</vt:lpstr>
      <vt:lpstr>A124809504W</vt:lpstr>
      <vt:lpstr>A124809504W_Data</vt:lpstr>
      <vt:lpstr>A124809504W_Latest</vt:lpstr>
      <vt:lpstr>A124809512W</vt:lpstr>
      <vt:lpstr>A124809512W_Data</vt:lpstr>
      <vt:lpstr>A124809512W_Latest</vt:lpstr>
      <vt:lpstr>A124809520W</vt:lpstr>
      <vt:lpstr>A124809520W_Data</vt:lpstr>
      <vt:lpstr>A124809520W_Latest</vt:lpstr>
      <vt:lpstr>A124809528R</vt:lpstr>
      <vt:lpstr>A124809528R_Data</vt:lpstr>
      <vt:lpstr>A124809528R_Latest</vt:lpstr>
      <vt:lpstr>A124809536R</vt:lpstr>
      <vt:lpstr>A124809536R_Data</vt:lpstr>
      <vt:lpstr>A124809536R_Latest</vt:lpstr>
      <vt:lpstr>A124809544R</vt:lpstr>
      <vt:lpstr>A124809544R_Data</vt:lpstr>
      <vt:lpstr>A124809544R_Latest</vt:lpstr>
      <vt:lpstr>A124809552R</vt:lpstr>
      <vt:lpstr>A124809552R_Data</vt:lpstr>
      <vt:lpstr>A124809552R_Latest</vt:lpstr>
      <vt:lpstr>A124809560R</vt:lpstr>
      <vt:lpstr>A124809560R_Data</vt:lpstr>
      <vt:lpstr>A124809560R_Latest</vt:lpstr>
      <vt:lpstr>A124809568J</vt:lpstr>
      <vt:lpstr>A124809568J_Data</vt:lpstr>
      <vt:lpstr>A124809568J_Latest</vt:lpstr>
      <vt:lpstr>A124809576J</vt:lpstr>
      <vt:lpstr>A124809576J_Data</vt:lpstr>
      <vt:lpstr>A124809576J_Latest</vt:lpstr>
      <vt:lpstr>A124809584J</vt:lpstr>
      <vt:lpstr>A124809584J_Data</vt:lpstr>
      <vt:lpstr>A124809584J_Latest</vt:lpstr>
      <vt:lpstr>A124809592J</vt:lpstr>
      <vt:lpstr>A124809592J_Data</vt:lpstr>
      <vt:lpstr>A124809592J_Latest</vt:lpstr>
      <vt:lpstr>A124809600W</vt:lpstr>
      <vt:lpstr>A124809600W_Data</vt:lpstr>
      <vt:lpstr>A124809600W_Latest</vt:lpstr>
      <vt:lpstr>A124809608R</vt:lpstr>
      <vt:lpstr>A124809608R_Data</vt:lpstr>
      <vt:lpstr>A124809608R_Latest</vt:lpstr>
      <vt:lpstr>A124809616R</vt:lpstr>
      <vt:lpstr>A124809616R_Data</vt:lpstr>
      <vt:lpstr>A124809616R_Latest</vt:lpstr>
      <vt:lpstr>A124809624R</vt:lpstr>
      <vt:lpstr>A124809624R_Data</vt:lpstr>
      <vt:lpstr>A124809624R_Latest</vt:lpstr>
      <vt:lpstr>A124809632R</vt:lpstr>
      <vt:lpstr>A124809632R_Data</vt:lpstr>
      <vt:lpstr>A124809632R_Latest</vt:lpstr>
      <vt:lpstr>A124809640R</vt:lpstr>
      <vt:lpstr>A124809640R_Data</vt:lpstr>
      <vt:lpstr>A124809640R_Latest</vt:lpstr>
      <vt:lpstr>A124809648J</vt:lpstr>
      <vt:lpstr>A124809648J_Data</vt:lpstr>
      <vt:lpstr>A124809648J_Latest</vt:lpstr>
      <vt:lpstr>A124809656J</vt:lpstr>
      <vt:lpstr>A124809656J_Data</vt:lpstr>
      <vt:lpstr>A124809656J_Latest</vt:lpstr>
      <vt:lpstr>A124809664J</vt:lpstr>
      <vt:lpstr>A124809664J_Data</vt:lpstr>
      <vt:lpstr>A124809664J_Latest</vt:lpstr>
      <vt:lpstr>A124809672J</vt:lpstr>
      <vt:lpstr>A124809672J_Data</vt:lpstr>
      <vt:lpstr>A124809672J_Latest</vt:lpstr>
      <vt:lpstr>A124809680J</vt:lpstr>
      <vt:lpstr>A124809680J_Data</vt:lpstr>
      <vt:lpstr>A124809680J_Latest</vt:lpstr>
      <vt:lpstr>A124809688A</vt:lpstr>
      <vt:lpstr>A124809688A_Data</vt:lpstr>
      <vt:lpstr>A124809688A_Latest</vt:lpstr>
      <vt:lpstr>A124809696A</vt:lpstr>
      <vt:lpstr>A124809696A_Data</vt:lpstr>
      <vt:lpstr>A124809696A_Latest</vt:lpstr>
      <vt:lpstr>A124809704R</vt:lpstr>
      <vt:lpstr>A124809704R_Data</vt:lpstr>
      <vt:lpstr>A124809704R_Latest</vt:lpstr>
      <vt:lpstr>A124809712R</vt:lpstr>
      <vt:lpstr>A124809712R_Data</vt:lpstr>
      <vt:lpstr>A124809712R_Latest</vt:lpstr>
      <vt:lpstr>A124809720R</vt:lpstr>
      <vt:lpstr>A124809720R_Data</vt:lpstr>
      <vt:lpstr>A124809720R_Latest</vt:lpstr>
      <vt:lpstr>A124809728J</vt:lpstr>
      <vt:lpstr>A124809728J_Data</vt:lpstr>
      <vt:lpstr>A124809728J_Latest</vt:lpstr>
      <vt:lpstr>A124809736J</vt:lpstr>
      <vt:lpstr>A124809736J_Data</vt:lpstr>
      <vt:lpstr>A124809736J_Latest</vt:lpstr>
      <vt:lpstr>A124809744J</vt:lpstr>
      <vt:lpstr>A124809744J_Data</vt:lpstr>
      <vt:lpstr>A124809744J_Latest</vt:lpstr>
      <vt:lpstr>A124809752J</vt:lpstr>
      <vt:lpstr>A124809752J_Data</vt:lpstr>
      <vt:lpstr>A124809752J_Latest</vt:lpstr>
      <vt:lpstr>A124809760J</vt:lpstr>
      <vt:lpstr>A124809760J_Data</vt:lpstr>
      <vt:lpstr>A124809760J_Latest</vt:lpstr>
      <vt:lpstr>A124809768A</vt:lpstr>
      <vt:lpstr>A124809768A_Data</vt:lpstr>
      <vt:lpstr>A124809768A_Latest</vt:lpstr>
      <vt:lpstr>A124809776A</vt:lpstr>
      <vt:lpstr>A124809776A_Data</vt:lpstr>
      <vt:lpstr>A124809776A_Latest</vt:lpstr>
      <vt:lpstr>A124809784A</vt:lpstr>
      <vt:lpstr>A124809784A_Data</vt:lpstr>
      <vt:lpstr>A124809784A_Latest</vt:lpstr>
      <vt:lpstr>A124809792A</vt:lpstr>
      <vt:lpstr>A124809792A_Data</vt:lpstr>
      <vt:lpstr>A124809792A_Latest</vt:lpstr>
      <vt:lpstr>A124809800R</vt:lpstr>
      <vt:lpstr>A124809800R_Data</vt:lpstr>
      <vt:lpstr>A124809800R_Latest</vt:lpstr>
      <vt:lpstr>A124809808J</vt:lpstr>
      <vt:lpstr>A124809808J_Data</vt:lpstr>
      <vt:lpstr>A124809808J_Latest</vt:lpstr>
      <vt:lpstr>A124809816J</vt:lpstr>
      <vt:lpstr>A124809816J_Data</vt:lpstr>
      <vt:lpstr>A124809816J_Latest</vt:lpstr>
      <vt:lpstr>A124809824J</vt:lpstr>
      <vt:lpstr>A124809824J_Data</vt:lpstr>
      <vt:lpstr>A124809824J_Latest</vt:lpstr>
      <vt:lpstr>A124809832J</vt:lpstr>
      <vt:lpstr>A124809832J_Data</vt:lpstr>
      <vt:lpstr>A124809832J_Latest</vt:lpstr>
      <vt:lpstr>A124809840J</vt:lpstr>
      <vt:lpstr>A124809840J_Data</vt:lpstr>
      <vt:lpstr>A124809840J_Latest</vt:lpstr>
      <vt:lpstr>A124809848A</vt:lpstr>
      <vt:lpstr>A124809848A_Data</vt:lpstr>
      <vt:lpstr>A124809848A_Latest</vt:lpstr>
      <vt:lpstr>A124809856A</vt:lpstr>
      <vt:lpstr>A124809856A_Data</vt:lpstr>
      <vt:lpstr>A124809856A_Latest</vt:lpstr>
      <vt:lpstr>A124809864A</vt:lpstr>
      <vt:lpstr>A124809864A_Data</vt:lpstr>
      <vt:lpstr>A124809864A_Latest</vt:lpstr>
      <vt:lpstr>A124809872A</vt:lpstr>
      <vt:lpstr>A124809872A_Data</vt:lpstr>
      <vt:lpstr>A124809872A_Latest</vt:lpstr>
      <vt:lpstr>A124809880A</vt:lpstr>
      <vt:lpstr>A124809880A_Data</vt:lpstr>
      <vt:lpstr>A124809880A_Latest</vt:lpstr>
      <vt:lpstr>A124809888V</vt:lpstr>
      <vt:lpstr>A124809888V_Data</vt:lpstr>
      <vt:lpstr>A124809888V_Latest</vt:lpstr>
      <vt:lpstr>A124809896V</vt:lpstr>
      <vt:lpstr>A124809896V_Data</vt:lpstr>
      <vt:lpstr>A124809896V_Latest</vt:lpstr>
      <vt:lpstr>A124809904J</vt:lpstr>
      <vt:lpstr>A124809904J_Data</vt:lpstr>
      <vt:lpstr>A124809904J_Latest</vt:lpstr>
      <vt:lpstr>A124809912J</vt:lpstr>
      <vt:lpstr>A124809912J_Data</vt:lpstr>
      <vt:lpstr>A124809912J_Latest</vt:lpstr>
      <vt:lpstr>A124809920J</vt:lpstr>
      <vt:lpstr>A124809920J_Data</vt:lpstr>
      <vt:lpstr>A124809920J_Latest</vt:lpstr>
      <vt:lpstr>A124809928A</vt:lpstr>
      <vt:lpstr>A124809928A_Data</vt:lpstr>
      <vt:lpstr>A124809928A_Latest</vt:lpstr>
      <vt:lpstr>A124809936A</vt:lpstr>
      <vt:lpstr>A124809936A_Data</vt:lpstr>
      <vt:lpstr>A124809936A_Latest</vt:lpstr>
      <vt:lpstr>A124809944A</vt:lpstr>
      <vt:lpstr>A124809944A_Data</vt:lpstr>
      <vt:lpstr>A124809944A_Latest</vt:lpstr>
      <vt:lpstr>A124809952A</vt:lpstr>
      <vt:lpstr>A124809952A_Data</vt:lpstr>
      <vt:lpstr>A124809952A_Latest</vt:lpstr>
      <vt:lpstr>A124809960A</vt:lpstr>
      <vt:lpstr>A124809960A_Data</vt:lpstr>
      <vt:lpstr>A124809960A_Latest</vt:lpstr>
      <vt:lpstr>A124809968V</vt:lpstr>
      <vt:lpstr>A124809968V_Data</vt:lpstr>
      <vt:lpstr>A124809968V_Latest</vt:lpstr>
      <vt:lpstr>A124809976V</vt:lpstr>
      <vt:lpstr>A124809976V_Data</vt:lpstr>
      <vt:lpstr>A124809976V_Latest</vt:lpstr>
      <vt:lpstr>A124809984V</vt:lpstr>
      <vt:lpstr>A124809984V_Data</vt:lpstr>
      <vt:lpstr>A124809984V_Latest</vt:lpstr>
      <vt:lpstr>A124809992V</vt:lpstr>
      <vt:lpstr>A124809992V_Data</vt:lpstr>
      <vt:lpstr>A124809992V_Latest</vt:lpstr>
      <vt:lpstr>A124810000R</vt:lpstr>
      <vt:lpstr>A124810000R_Data</vt:lpstr>
      <vt:lpstr>A124810000R_Latest</vt:lpstr>
      <vt:lpstr>A124810008J</vt:lpstr>
      <vt:lpstr>A124810008J_Data</vt:lpstr>
      <vt:lpstr>A124810008J_Latest</vt:lpstr>
      <vt:lpstr>A124810016J</vt:lpstr>
      <vt:lpstr>A124810016J_Data</vt:lpstr>
      <vt:lpstr>A124810016J_Latest</vt:lpstr>
      <vt:lpstr>A124810024J</vt:lpstr>
      <vt:lpstr>A124810024J_Data</vt:lpstr>
      <vt:lpstr>A124810024J_Latest</vt:lpstr>
      <vt:lpstr>A124810032J</vt:lpstr>
      <vt:lpstr>A124810032J_Data</vt:lpstr>
      <vt:lpstr>A124810032J_Latest</vt:lpstr>
      <vt:lpstr>A124810040J</vt:lpstr>
      <vt:lpstr>A124810040J_Data</vt:lpstr>
      <vt:lpstr>A124810040J_Latest</vt:lpstr>
      <vt:lpstr>A124810048A</vt:lpstr>
      <vt:lpstr>A124810048A_Data</vt:lpstr>
      <vt:lpstr>A124810048A_Latest</vt:lpstr>
      <vt:lpstr>A124810056A</vt:lpstr>
      <vt:lpstr>A124810056A_Data</vt:lpstr>
      <vt:lpstr>A124810056A_Latest</vt:lpstr>
      <vt:lpstr>A124810064A</vt:lpstr>
      <vt:lpstr>A124810064A_Data</vt:lpstr>
      <vt:lpstr>A124810064A_Latest</vt:lpstr>
      <vt:lpstr>A124810072A</vt:lpstr>
      <vt:lpstr>A124810072A_Data</vt:lpstr>
      <vt:lpstr>A124810072A_Latest</vt:lpstr>
      <vt:lpstr>A124810080A</vt:lpstr>
      <vt:lpstr>A124810080A_Data</vt:lpstr>
      <vt:lpstr>A124810080A_Latest</vt:lpstr>
      <vt:lpstr>A124810088V</vt:lpstr>
      <vt:lpstr>A124810088V_Data</vt:lpstr>
      <vt:lpstr>A124810088V_Latest</vt:lpstr>
      <vt:lpstr>A124810096V</vt:lpstr>
      <vt:lpstr>A124810096V_Data</vt:lpstr>
      <vt:lpstr>A124810096V_Latest</vt:lpstr>
      <vt:lpstr>A124810104J</vt:lpstr>
      <vt:lpstr>A124810104J_Data</vt:lpstr>
      <vt:lpstr>A124810104J_Latest</vt:lpstr>
      <vt:lpstr>A124810112J</vt:lpstr>
      <vt:lpstr>A124810112J_Data</vt:lpstr>
      <vt:lpstr>A124810112J_Latest</vt:lpstr>
      <vt:lpstr>A124810120J</vt:lpstr>
      <vt:lpstr>A124810120J_Data</vt:lpstr>
      <vt:lpstr>A124810120J_Latest</vt:lpstr>
      <vt:lpstr>A124810128A</vt:lpstr>
      <vt:lpstr>A124810128A_Data</vt:lpstr>
      <vt:lpstr>A124810128A_Latest</vt:lpstr>
      <vt:lpstr>A124810136A</vt:lpstr>
      <vt:lpstr>A124810136A_Data</vt:lpstr>
      <vt:lpstr>A124810136A_Latest</vt:lpstr>
      <vt:lpstr>A124810144A</vt:lpstr>
      <vt:lpstr>A124810144A_Data</vt:lpstr>
      <vt:lpstr>A124810144A_Latest</vt:lpstr>
      <vt:lpstr>A124810152A</vt:lpstr>
      <vt:lpstr>A124810152A_Data</vt:lpstr>
      <vt:lpstr>A124810152A_Latest</vt:lpstr>
      <vt:lpstr>A124810160A</vt:lpstr>
      <vt:lpstr>A124810160A_Data</vt:lpstr>
      <vt:lpstr>A124810160A_Latest</vt:lpstr>
      <vt:lpstr>A124810168V</vt:lpstr>
      <vt:lpstr>A124810168V_Data</vt:lpstr>
      <vt:lpstr>A124810168V_Latest</vt:lpstr>
      <vt:lpstr>A124810176V</vt:lpstr>
      <vt:lpstr>A124810176V_Data</vt:lpstr>
      <vt:lpstr>A124810176V_Latest</vt:lpstr>
      <vt:lpstr>A124810184V</vt:lpstr>
      <vt:lpstr>A124810184V_Data</vt:lpstr>
      <vt:lpstr>A124810184V_Latest</vt:lpstr>
      <vt:lpstr>A124810192V</vt:lpstr>
      <vt:lpstr>A124810192V_Data</vt:lpstr>
      <vt:lpstr>A124810192V_Latest</vt:lpstr>
      <vt:lpstr>A124810200J</vt:lpstr>
      <vt:lpstr>A124810200J_Data</vt:lpstr>
      <vt:lpstr>A124810200J_Latest</vt:lpstr>
      <vt:lpstr>A124810208A</vt:lpstr>
      <vt:lpstr>A124810208A_Data</vt:lpstr>
      <vt:lpstr>A124810208A_Latest</vt:lpstr>
      <vt:lpstr>A124810216A</vt:lpstr>
      <vt:lpstr>A124810216A_Data</vt:lpstr>
      <vt:lpstr>A124810216A_Latest</vt:lpstr>
      <vt:lpstr>A124810224A</vt:lpstr>
      <vt:lpstr>A124810224A_Data</vt:lpstr>
      <vt:lpstr>A124810224A_Latest</vt:lpstr>
      <vt:lpstr>A124810232A</vt:lpstr>
      <vt:lpstr>A124810232A_Data</vt:lpstr>
      <vt:lpstr>A124810232A_Latest</vt:lpstr>
      <vt:lpstr>A124810240A</vt:lpstr>
      <vt:lpstr>A124810240A_Data</vt:lpstr>
      <vt:lpstr>A124810240A_Latest</vt:lpstr>
      <vt:lpstr>A124810248V</vt:lpstr>
      <vt:lpstr>A124810248V_Data</vt:lpstr>
      <vt:lpstr>A124810248V_Latest</vt:lpstr>
      <vt:lpstr>A124810256V</vt:lpstr>
      <vt:lpstr>A124810256V_Data</vt:lpstr>
      <vt:lpstr>A124810256V_Latest</vt:lpstr>
      <vt:lpstr>A124810264V</vt:lpstr>
      <vt:lpstr>A124810264V_Data</vt:lpstr>
      <vt:lpstr>A124810264V_Latest</vt:lpstr>
      <vt:lpstr>A124810272V</vt:lpstr>
      <vt:lpstr>A124810272V_Data</vt:lpstr>
      <vt:lpstr>A124810272V_Latest</vt:lpstr>
      <vt:lpstr>A124810280V</vt:lpstr>
      <vt:lpstr>A124810280V_Data</vt:lpstr>
      <vt:lpstr>A124810280V_Latest</vt:lpstr>
      <vt:lpstr>A124810288L</vt:lpstr>
      <vt:lpstr>A124810288L_Data</vt:lpstr>
      <vt:lpstr>A124810288L_Latest</vt:lpstr>
      <vt:lpstr>A124810296L</vt:lpstr>
      <vt:lpstr>A124810296L_Data</vt:lpstr>
      <vt:lpstr>A124810296L_Latest</vt:lpstr>
      <vt:lpstr>A124810304A</vt:lpstr>
      <vt:lpstr>A124810304A_Data</vt:lpstr>
      <vt:lpstr>A124810304A_Latest</vt:lpstr>
      <vt:lpstr>A124810312A</vt:lpstr>
      <vt:lpstr>A124810312A_Data</vt:lpstr>
      <vt:lpstr>A124810312A_Latest</vt:lpstr>
      <vt:lpstr>A124810320A</vt:lpstr>
      <vt:lpstr>A124810320A_Data</vt:lpstr>
      <vt:lpstr>A124810320A_Latest</vt:lpstr>
      <vt:lpstr>A124810328V</vt:lpstr>
      <vt:lpstr>A124810328V_Data</vt:lpstr>
      <vt:lpstr>A124810328V_Latest</vt:lpstr>
      <vt:lpstr>A124810336V</vt:lpstr>
      <vt:lpstr>A124810336V_Data</vt:lpstr>
      <vt:lpstr>A124810336V_Latest</vt:lpstr>
      <vt:lpstr>A124810344V</vt:lpstr>
      <vt:lpstr>A124810344V_Data</vt:lpstr>
      <vt:lpstr>A124810344V_Latest</vt:lpstr>
      <vt:lpstr>A124810352V</vt:lpstr>
      <vt:lpstr>A124810352V_Data</vt:lpstr>
      <vt:lpstr>A124810352V_Latest</vt:lpstr>
      <vt:lpstr>A124810360V</vt:lpstr>
      <vt:lpstr>A124810360V_Data</vt:lpstr>
      <vt:lpstr>A124810360V_Latest</vt:lpstr>
      <vt:lpstr>A124810368L</vt:lpstr>
      <vt:lpstr>A124810368L_Data</vt:lpstr>
      <vt:lpstr>A124810368L_Latest</vt:lpstr>
      <vt:lpstr>A124810376L</vt:lpstr>
      <vt:lpstr>A124810376L_Data</vt:lpstr>
      <vt:lpstr>A124810376L_Latest</vt:lpstr>
      <vt:lpstr>A124810384L</vt:lpstr>
      <vt:lpstr>A124810384L_Data</vt:lpstr>
      <vt:lpstr>A124810384L_Latest</vt:lpstr>
      <vt:lpstr>A124810392L</vt:lpstr>
      <vt:lpstr>A124810392L_Data</vt:lpstr>
      <vt:lpstr>A124810392L_Latest</vt:lpstr>
      <vt:lpstr>A124810400A</vt:lpstr>
      <vt:lpstr>A124810400A_Data</vt:lpstr>
      <vt:lpstr>A124810400A_Latest</vt:lpstr>
      <vt:lpstr>A124810408V</vt:lpstr>
      <vt:lpstr>A124810408V_Data</vt:lpstr>
      <vt:lpstr>A124810408V_Latest</vt:lpstr>
      <vt:lpstr>A124810416V</vt:lpstr>
      <vt:lpstr>A124810416V_Data</vt:lpstr>
      <vt:lpstr>A124810416V_Latest</vt:lpstr>
      <vt:lpstr>A124810424V</vt:lpstr>
      <vt:lpstr>A124810424V_Data</vt:lpstr>
      <vt:lpstr>A124810424V_Latest</vt:lpstr>
      <vt:lpstr>A124810432V</vt:lpstr>
      <vt:lpstr>A124810432V_Data</vt:lpstr>
      <vt:lpstr>A124810432V_Latest</vt:lpstr>
      <vt:lpstr>A124810440V</vt:lpstr>
      <vt:lpstr>A124810440V_Data</vt:lpstr>
      <vt:lpstr>A124810440V_Latest</vt:lpstr>
      <vt:lpstr>A124810448L</vt:lpstr>
      <vt:lpstr>A124810448L_Data</vt:lpstr>
      <vt:lpstr>A124810448L_Latest</vt:lpstr>
      <vt:lpstr>A124810456L</vt:lpstr>
      <vt:lpstr>A124810456L_Data</vt:lpstr>
      <vt:lpstr>A124810456L_Latest</vt:lpstr>
      <vt:lpstr>A124810464L</vt:lpstr>
      <vt:lpstr>A124810464L_Data</vt:lpstr>
      <vt:lpstr>A124810464L_Latest</vt:lpstr>
      <vt:lpstr>A124810472L</vt:lpstr>
      <vt:lpstr>A124810472L_Data</vt:lpstr>
      <vt:lpstr>A124810472L_Latest</vt:lpstr>
      <vt:lpstr>A124810480L</vt:lpstr>
      <vt:lpstr>A124810480L_Data</vt:lpstr>
      <vt:lpstr>A124810480L_Latest</vt:lpstr>
      <vt:lpstr>A124810488F</vt:lpstr>
      <vt:lpstr>A124810488F_Data</vt:lpstr>
      <vt:lpstr>A124810488F_Latest</vt:lpstr>
      <vt:lpstr>A124810496F</vt:lpstr>
      <vt:lpstr>A124810496F_Data</vt:lpstr>
      <vt:lpstr>A124810496F_Latest</vt:lpstr>
      <vt:lpstr>A124810504V</vt:lpstr>
      <vt:lpstr>A124810504V_Data</vt:lpstr>
      <vt:lpstr>A124810504V_Latest</vt:lpstr>
      <vt:lpstr>A124810512V</vt:lpstr>
      <vt:lpstr>A124810512V_Data</vt:lpstr>
      <vt:lpstr>A124810512V_Latest</vt:lpstr>
      <vt:lpstr>A124810520V</vt:lpstr>
      <vt:lpstr>A124810520V_Data</vt:lpstr>
      <vt:lpstr>A124810520V_Latest</vt:lpstr>
      <vt:lpstr>A124810528L</vt:lpstr>
      <vt:lpstr>A124810528L_Data</vt:lpstr>
      <vt:lpstr>A124810528L_Latest</vt:lpstr>
      <vt:lpstr>A124810536L</vt:lpstr>
      <vt:lpstr>A124810536L_Data</vt:lpstr>
      <vt:lpstr>A124810536L_Latest</vt:lpstr>
      <vt:lpstr>A124810544L</vt:lpstr>
      <vt:lpstr>A124810544L_Data</vt:lpstr>
      <vt:lpstr>A124810544L_Latest</vt:lpstr>
      <vt:lpstr>A124810552L</vt:lpstr>
      <vt:lpstr>A124810552L_Data</vt:lpstr>
      <vt:lpstr>A124810552L_Latest</vt:lpstr>
      <vt:lpstr>A124810560L</vt:lpstr>
      <vt:lpstr>A124810560L_Data</vt:lpstr>
      <vt:lpstr>A124810560L_Latest</vt:lpstr>
      <vt:lpstr>A124810568F</vt:lpstr>
      <vt:lpstr>A124810568F_Data</vt:lpstr>
      <vt:lpstr>A124810568F_Latest</vt:lpstr>
      <vt:lpstr>A124810576F</vt:lpstr>
      <vt:lpstr>A124810576F_Data</vt:lpstr>
      <vt:lpstr>A124810576F_Latest</vt:lpstr>
      <vt:lpstr>A124810584F</vt:lpstr>
      <vt:lpstr>A124810584F_Data</vt:lpstr>
      <vt:lpstr>A124810584F_Latest</vt:lpstr>
      <vt:lpstr>A124810592F</vt:lpstr>
      <vt:lpstr>A124810592F_Data</vt:lpstr>
      <vt:lpstr>A124810592F_Latest</vt:lpstr>
      <vt:lpstr>A124810600V</vt:lpstr>
      <vt:lpstr>A124810600V_Data</vt:lpstr>
      <vt:lpstr>A124810600V_Latest</vt:lpstr>
      <vt:lpstr>A124810608L</vt:lpstr>
      <vt:lpstr>A124810608L_Data</vt:lpstr>
      <vt:lpstr>A124810608L_Latest</vt:lpstr>
      <vt:lpstr>A124810616L</vt:lpstr>
      <vt:lpstr>A124810616L_Data</vt:lpstr>
      <vt:lpstr>A124810616L_Latest</vt:lpstr>
      <vt:lpstr>A124810624L</vt:lpstr>
      <vt:lpstr>A124810624L_Data</vt:lpstr>
      <vt:lpstr>A124810624L_Latest</vt:lpstr>
      <vt:lpstr>A124810632L</vt:lpstr>
      <vt:lpstr>A124810632L_Data</vt:lpstr>
      <vt:lpstr>A124810632L_Latest</vt:lpstr>
      <vt:lpstr>A124810640L</vt:lpstr>
      <vt:lpstr>A124810640L_Data</vt:lpstr>
      <vt:lpstr>A124810640L_Latest</vt:lpstr>
      <vt:lpstr>A124810648F</vt:lpstr>
      <vt:lpstr>A124810648F_Data</vt:lpstr>
      <vt:lpstr>A124810648F_Latest</vt:lpstr>
      <vt:lpstr>A124810656F</vt:lpstr>
      <vt:lpstr>A124810656F_Data</vt:lpstr>
      <vt:lpstr>A124810656F_Latest</vt:lpstr>
      <vt:lpstr>A124810664F</vt:lpstr>
      <vt:lpstr>A124810664F_Data</vt:lpstr>
      <vt:lpstr>A124810664F_Latest</vt:lpstr>
      <vt:lpstr>A124810672F</vt:lpstr>
      <vt:lpstr>A124810672F_Data</vt:lpstr>
      <vt:lpstr>A124810672F_Latest</vt:lpstr>
      <vt:lpstr>A124810680F</vt:lpstr>
      <vt:lpstr>A124810680F_Data</vt:lpstr>
      <vt:lpstr>A124810680F_Latest</vt:lpstr>
      <vt:lpstr>A124810688X</vt:lpstr>
      <vt:lpstr>A124810688X_Data</vt:lpstr>
      <vt:lpstr>A124810688X_Latest</vt:lpstr>
      <vt:lpstr>A124810696X</vt:lpstr>
      <vt:lpstr>A124810696X_Data</vt:lpstr>
      <vt:lpstr>A124810696X_Latest</vt:lpstr>
      <vt:lpstr>A124810704L</vt:lpstr>
      <vt:lpstr>A124810704L_Data</vt:lpstr>
      <vt:lpstr>A124810704L_Latest</vt:lpstr>
      <vt:lpstr>A124810712L</vt:lpstr>
      <vt:lpstr>A124810712L_Data</vt:lpstr>
      <vt:lpstr>A124810712L_Latest</vt:lpstr>
      <vt:lpstr>A124810720L</vt:lpstr>
      <vt:lpstr>A124810720L_Data</vt:lpstr>
      <vt:lpstr>A124810720L_Latest</vt:lpstr>
      <vt:lpstr>A124810728F</vt:lpstr>
      <vt:lpstr>A124810728F_Data</vt:lpstr>
      <vt:lpstr>A124810728F_Latest</vt:lpstr>
      <vt:lpstr>A124810736F</vt:lpstr>
      <vt:lpstr>A124810736F_Data</vt:lpstr>
      <vt:lpstr>A124810736F_Latest</vt:lpstr>
      <vt:lpstr>A124810744F</vt:lpstr>
      <vt:lpstr>A124810744F_Data</vt:lpstr>
      <vt:lpstr>A124810744F_Latest</vt:lpstr>
      <vt:lpstr>A124810752F</vt:lpstr>
      <vt:lpstr>A124810752F_Data</vt:lpstr>
      <vt:lpstr>A124810752F_Latest</vt:lpstr>
      <vt:lpstr>A124810760F</vt:lpstr>
      <vt:lpstr>A124810760F_Data</vt:lpstr>
      <vt:lpstr>A124810760F_Latest</vt:lpstr>
      <vt:lpstr>A124810768X</vt:lpstr>
      <vt:lpstr>A124810768X_Data</vt:lpstr>
      <vt:lpstr>A124810768X_Latest</vt:lpstr>
      <vt:lpstr>A124810776X</vt:lpstr>
      <vt:lpstr>A124810776X_Data</vt:lpstr>
      <vt:lpstr>A124810776X_Latest</vt:lpstr>
      <vt:lpstr>A124810784X</vt:lpstr>
      <vt:lpstr>A124810784X_Data</vt:lpstr>
      <vt:lpstr>A124810784X_Latest</vt:lpstr>
      <vt:lpstr>A124810792X</vt:lpstr>
      <vt:lpstr>A124810792X_Data</vt:lpstr>
      <vt:lpstr>A124810792X_Latest</vt:lpstr>
      <vt:lpstr>A124810800L</vt:lpstr>
      <vt:lpstr>A124810800L_Data</vt:lpstr>
      <vt:lpstr>A124810800L_Latest</vt:lpstr>
      <vt:lpstr>A124810808F</vt:lpstr>
      <vt:lpstr>A124810808F_Data</vt:lpstr>
      <vt:lpstr>A124810808F_Latest</vt:lpstr>
      <vt:lpstr>A124810816F</vt:lpstr>
      <vt:lpstr>A124810816F_Data</vt:lpstr>
      <vt:lpstr>A124810816F_Latest</vt:lpstr>
      <vt:lpstr>A124810824F</vt:lpstr>
      <vt:lpstr>A124810824F_Data</vt:lpstr>
      <vt:lpstr>A124810824F_Latest</vt:lpstr>
      <vt:lpstr>A124810832F</vt:lpstr>
      <vt:lpstr>A124810832F_Data</vt:lpstr>
      <vt:lpstr>A124810832F_Latest</vt:lpstr>
      <vt:lpstr>A124810840F</vt:lpstr>
      <vt:lpstr>A124810840F_Data</vt:lpstr>
      <vt:lpstr>A124810840F_Latest</vt:lpstr>
      <vt:lpstr>A124810848X</vt:lpstr>
      <vt:lpstr>A124810848X_Data</vt:lpstr>
      <vt:lpstr>A124810848X_Latest</vt:lpstr>
      <vt:lpstr>A124810856X</vt:lpstr>
      <vt:lpstr>A124810856X_Data</vt:lpstr>
      <vt:lpstr>A124810856X_Latest</vt:lpstr>
      <vt:lpstr>A124810864X</vt:lpstr>
      <vt:lpstr>A124810864X_Data</vt:lpstr>
      <vt:lpstr>A124810864X_Latest</vt:lpstr>
      <vt:lpstr>A124810872X</vt:lpstr>
      <vt:lpstr>A124810872X_Data</vt:lpstr>
      <vt:lpstr>A124810872X_Latest</vt:lpstr>
      <vt:lpstr>A124810880X</vt:lpstr>
      <vt:lpstr>A124810880X_Data</vt:lpstr>
      <vt:lpstr>A124810880X_Latest</vt:lpstr>
      <vt:lpstr>A124810888T</vt:lpstr>
      <vt:lpstr>A124810888T_Data</vt:lpstr>
      <vt:lpstr>A124810888T_Latest</vt:lpstr>
      <vt:lpstr>A124810896T</vt:lpstr>
      <vt:lpstr>A124810896T_Data</vt:lpstr>
      <vt:lpstr>A124810896T_Latest</vt:lpstr>
      <vt:lpstr>A124810904F</vt:lpstr>
      <vt:lpstr>A124810904F_Data</vt:lpstr>
      <vt:lpstr>A124810904F_Latest</vt:lpstr>
      <vt:lpstr>A124810912F</vt:lpstr>
      <vt:lpstr>A124810912F_Data</vt:lpstr>
      <vt:lpstr>A124810912F_Latest</vt:lpstr>
      <vt:lpstr>A124810920F</vt:lpstr>
      <vt:lpstr>A124810920F_Data</vt:lpstr>
      <vt:lpstr>A124810920F_Latest</vt:lpstr>
      <vt:lpstr>A124810928X</vt:lpstr>
      <vt:lpstr>A124810928X_Data</vt:lpstr>
      <vt:lpstr>A124810928X_Latest</vt:lpstr>
      <vt:lpstr>A124810936X</vt:lpstr>
      <vt:lpstr>A124810936X_Data</vt:lpstr>
      <vt:lpstr>A124810936X_Latest</vt:lpstr>
      <vt:lpstr>A124810944X</vt:lpstr>
      <vt:lpstr>A124810944X_Data</vt:lpstr>
      <vt:lpstr>A124810944X_Latest</vt:lpstr>
      <vt:lpstr>A124810952X</vt:lpstr>
      <vt:lpstr>A124810952X_Data</vt:lpstr>
      <vt:lpstr>A124810952X_Latest</vt:lpstr>
      <vt:lpstr>A124810960X</vt:lpstr>
      <vt:lpstr>A124810960X_Data</vt:lpstr>
      <vt:lpstr>A124810960X_Latest</vt:lpstr>
      <vt:lpstr>A124810968T</vt:lpstr>
      <vt:lpstr>A124810968T_Data</vt:lpstr>
      <vt:lpstr>A124810968T_Latest</vt:lpstr>
      <vt:lpstr>A124810976T</vt:lpstr>
      <vt:lpstr>A124810976T_Data</vt:lpstr>
      <vt:lpstr>A124810976T_Latest</vt:lpstr>
      <vt:lpstr>A124810984T</vt:lpstr>
      <vt:lpstr>A124810984T_Data</vt:lpstr>
      <vt:lpstr>A124810984T_Latest</vt:lpstr>
      <vt:lpstr>A124810992T</vt:lpstr>
      <vt:lpstr>A124810992T_Data</vt:lpstr>
      <vt:lpstr>A124810992T_Latest</vt:lpstr>
      <vt:lpstr>A124811000J</vt:lpstr>
      <vt:lpstr>A124811000J_Data</vt:lpstr>
      <vt:lpstr>A124811000J_Latest</vt:lpstr>
      <vt:lpstr>A124811008A</vt:lpstr>
      <vt:lpstr>A124811008A_Data</vt:lpstr>
      <vt:lpstr>A124811008A_Latest</vt:lpstr>
      <vt:lpstr>A124811016A</vt:lpstr>
      <vt:lpstr>A124811016A_Data</vt:lpstr>
      <vt:lpstr>A124811016A_Latest</vt:lpstr>
      <vt:lpstr>A124811024A</vt:lpstr>
      <vt:lpstr>A124811024A_Data</vt:lpstr>
      <vt:lpstr>A124811024A_Latest</vt:lpstr>
      <vt:lpstr>A124811032A</vt:lpstr>
      <vt:lpstr>A124811032A_Data</vt:lpstr>
      <vt:lpstr>A124811032A_Latest</vt:lpstr>
      <vt:lpstr>A124811040A</vt:lpstr>
      <vt:lpstr>A124811040A_Data</vt:lpstr>
      <vt:lpstr>A124811040A_Latest</vt:lpstr>
      <vt:lpstr>A124811048V</vt:lpstr>
      <vt:lpstr>A124811048V_Data</vt:lpstr>
      <vt:lpstr>A124811048V_Latest</vt:lpstr>
      <vt:lpstr>A124811056V</vt:lpstr>
      <vt:lpstr>A124811056V_Data</vt:lpstr>
      <vt:lpstr>A124811056V_Latest</vt:lpstr>
      <vt:lpstr>A124811064V</vt:lpstr>
      <vt:lpstr>A124811064V_Data</vt:lpstr>
      <vt:lpstr>A124811064V_Latest</vt:lpstr>
      <vt:lpstr>A124811072V</vt:lpstr>
      <vt:lpstr>A124811072V_Data</vt:lpstr>
      <vt:lpstr>A124811072V_Latest</vt:lpstr>
      <vt:lpstr>A124811080V</vt:lpstr>
      <vt:lpstr>A124811080V_Data</vt:lpstr>
      <vt:lpstr>A124811080V_Latest</vt:lpstr>
      <vt:lpstr>A124811088L</vt:lpstr>
      <vt:lpstr>A124811088L_Data</vt:lpstr>
      <vt:lpstr>A124811088L_Latest</vt:lpstr>
      <vt:lpstr>A124811096L</vt:lpstr>
      <vt:lpstr>A124811096L_Data</vt:lpstr>
      <vt:lpstr>A124811096L_Latest</vt:lpstr>
      <vt:lpstr>A124811104A</vt:lpstr>
      <vt:lpstr>A124811104A_Data</vt:lpstr>
      <vt:lpstr>A124811104A_Latest</vt:lpstr>
      <vt:lpstr>A124811112A</vt:lpstr>
      <vt:lpstr>A124811112A_Data</vt:lpstr>
      <vt:lpstr>A124811112A_Latest</vt:lpstr>
      <vt:lpstr>A124811120A</vt:lpstr>
      <vt:lpstr>A124811120A_Data</vt:lpstr>
      <vt:lpstr>A124811120A_Latest</vt:lpstr>
      <vt:lpstr>A124811128V</vt:lpstr>
      <vt:lpstr>A124811128V_Data</vt:lpstr>
      <vt:lpstr>A124811128V_Latest</vt:lpstr>
      <vt:lpstr>A124811136V</vt:lpstr>
      <vt:lpstr>A124811136V_Data</vt:lpstr>
      <vt:lpstr>A124811136V_Latest</vt:lpstr>
      <vt:lpstr>A124811144V</vt:lpstr>
      <vt:lpstr>A124811144V_Data</vt:lpstr>
      <vt:lpstr>A124811144V_Latest</vt:lpstr>
      <vt:lpstr>A124811152V</vt:lpstr>
      <vt:lpstr>A124811152V_Data</vt:lpstr>
      <vt:lpstr>A124811152V_Latest</vt:lpstr>
      <vt:lpstr>A124811160V</vt:lpstr>
      <vt:lpstr>A124811160V_Data</vt:lpstr>
      <vt:lpstr>A124811160V_Latest</vt:lpstr>
      <vt:lpstr>A124811168L</vt:lpstr>
      <vt:lpstr>A124811168L_Data</vt:lpstr>
      <vt:lpstr>A124811168L_Latest</vt:lpstr>
      <vt:lpstr>A124811176L</vt:lpstr>
      <vt:lpstr>A124811176L_Data</vt:lpstr>
      <vt:lpstr>A124811176L_Latest</vt:lpstr>
      <vt:lpstr>A124811184L</vt:lpstr>
      <vt:lpstr>A124811184L_Data</vt:lpstr>
      <vt:lpstr>A124811184L_Latest</vt:lpstr>
      <vt:lpstr>A124811192L</vt:lpstr>
      <vt:lpstr>A124811192L_Data</vt:lpstr>
      <vt:lpstr>A124811192L_Latest</vt:lpstr>
      <vt:lpstr>A124811200A</vt:lpstr>
      <vt:lpstr>A124811200A_Data</vt:lpstr>
      <vt:lpstr>A124811200A_Latest</vt:lpstr>
      <vt:lpstr>A124811208V</vt:lpstr>
      <vt:lpstr>A124811208V_Data</vt:lpstr>
      <vt:lpstr>A124811208V_Latest</vt:lpstr>
      <vt:lpstr>A124811216V</vt:lpstr>
      <vt:lpstr>A124811216V_Data</vt:lpstr>
      <vt:lpstr>A124811216V_Latest</vt:lpstr>
      <vt:lpstr>A124811224V</vt:lpstr>
      <vt:lpstr>A124811224V_Data</vt:lpstr>
      <vt:lpstr>A124811224V_Latest</vt:lpstr>
      <vt:lpstr>A124811232V</vt:lpstr>
      <vt:lpstr>A124811232V_Data</vt:lpstr>
      <vt:lpstr>A124811232V_Latest</vt:lpstr>
      <vt:lpstr>A124811240V</vt:lpstr>
      <vt:lpstr>A124811240V_Data</vt:lpstr>
      <vt:lpstr>A124811240V_Latest</vt:lpstr>
      <vt:lpstr>A124811248L</vt:lpstr>
      <vt:lpstr>A124811248L_Data</vt:lpstr>
      <vt:lpstr>A124811248L_Latest</vt:lpstr>
      <vt:lpstr>A124811256L</vt:lpstr>
      <vt:lpstr>A124811256L_Data</vt:lpstr>
      <vt:lpstr>A124811256L_Latest</vt:lpstr>
      <vt:lpstr>A124811264L</vt:lpstr>
      <vt:lpstr>A124811264L_Data</vt:lpstr>
      <vt:lpstr>A124811264L_Latest</vt:lpstr>
      <vt:lpstr>A124811272L</vt:lpstr>
      <vt:lpstr>A124811272L_Data</vt:lpstr>
      <vt:lpstr>A124811272L_Latest</vt:lpstr>
      <vt:lpstr>A124811280L</vt:lpstr>
      <vt:lpstr>A124811280L_Data</vt:lpstr>
      <vt:lpstr>A124811280L_Latest</vt:lpstr>
      <vt:lpstr>A124811288F</vt:lpstr>
      <vt:lpstr>A124811288F_Data</vt:lpstr>
      <vt:lpstr>A124811288F_Latest</vt:lpstr>
      <vt:lpstr>A124811296F</vt:lpstr>
      <vt:lpstr>A124811296F_Data</vt:lpstr>
      <vt:lpstr>A124811296F_Latest</vt:lpstr>
      <vt:lpstr>A124811304V</vt:lpstr>
      <vt:lpstr>A124811304V_Data</vt:lpstr>
      <vt:lpstr>A124811304V_Latest</vt:lpstr>
      <vt:lpstr>A124811312V</vt:lpstr>
      <vt:lpstr>A124811312V_Data</vt:lpstr>
      <vt:lpstr>A124811312V_Latest</vt:lpstr>
      <vt:lpstr>A124811320V</vt:lpstr>
      <vt:lpstr>A124811320V_Data</vt:lpstr>
      <vt:lpstr>A124811320V_Latest</vt:lpstr>
      <vt:lpstr>A124811328L</vt:lpstr>
      <vt:lpstr>A124811328L_Data</vt:lpstr>
      <vt:lpstr>A124811328L_Latest</vt:lpstr>
      <vt:lpstr>A124811336L</vt:lpstr>
      <vt:lpstr>A124811336L_Data</vt:lpstr>
      <vt:lpstr>A124811336L_Latest</vt:lpstr>
      <vt:lpstr>A124811344L</vt:lpstr>
      <vt:lpstr>A124811344L_Data</vt:lpstr>
      <vt:lpstr>A124811344L_Latest</vt:lpstr>
      <vt:lpstr>A124811352L</vt:lpstr>
      <vt:lpstr>A124811352L_Data</vt:lpstr>
      <vt:lpstr>A124811352L_Latest</vt:lpstr>
      <vt:lpstr>A124811360L</vt:lpstr>
      <vt:lpstr>A124811360L_Data</vt:lpstr>
      <vt:lpstr>A124811360L_Latest</vt:lpstr>
      <vt:lpstr>A124811368F</vt:lpstr>
      <vt:lpstr>A124811368F_Data</vt:lpstr>
      <vt:lpstr>A124811368F_Latest</vt:lpstr>
      <vt:lpstr>A124811376F</vt:lpstr>
      <vt:lpstr>A124811376F_Data</vt:lpstr>
      <vt:lpstr>A124811376F_Latest</vt:lpstr>
      <vt:lpstr>A124811384F</vt:lpstr>
      <vt:lpstr>A124811384F_Data</vt:lpstr>
      <vt:lpstr>A124811384F_Latest</vt:lpstr>
      <vt:lpstr>A124811392F</vt:lpstr>
      <vt:lpstr>A124811392F_Data</vt:lpstr>
      <vt:lpstr>A124811392F_Latest</vt:lpstr>
      <vt:lpstr>A124811400V</vt:lpstr>
      <vt:lpstr>A124811400V_Data</vt:lpstr>
      <vt:lpstr>A124811400V_Latest</vt:lpstr>
      <vt:lpstr>A124811408L</vt:lpstr>
      <vt:lpstr>A124811408L_Data</vt:lpstr>
      <vt:lpstr>A124811408L_Latest</vt:lpstr>
      <vt:lpstr>A124811416L</vt:lpstr>
      <vt:lpstr>A124811416L_Data</vt:lpstr>
      <vt:lpstr>A124811416L_Latest</vt:lpstr>
      <vt:lpstr>A124811424L</vt:lpstr>
      <vt:lpstr>A124811424L_Data</vt:lpstr>
      <vt:lpstr>A124811424L_Latest</vt:lpstr>
      <vt:lpstr>A124811432L</vt:lpstr>
      <vt:lpstr>A124811432L_Data</vt:lpstr>
      <vt:lpstr>A124811432L_Latest</vt:lpstr>
      <vt:lpstr>A124811440L</vt:lpstr>
      <vt:lpstr>A124811440L_Data</vt:lpstr>
      <vt:lpstr>A124811440L_Latest</vt:lpstr>
      <vt:lpstr>A124811448F</vt:lpstr>
      <vt:lpstr>A124811448F_Data</vt:lpstr>
      <vt:lpstr>A124811448F_Latest</vt:lpstr>
      <vt:lpstr>A124811456F</vt:lpstr>
      <vt:lpstr>A124811456F_Data</vt:lpstr>
      <vt:lpstr>A124811456F_Latest</vt:lpstr>
      <vt:lpstr>A124811464F</vt:lpstr>
      <vt:lpstr>A124811464F_Data</vt:lpstr>
      <vt:lpstr>A124811464F_Latest</vt:lpstr>
      <vt:lpstr>A124811472F</vt:lpstr>
      <vt:lpstr>A124811472F_Data</vt:lpstr>
      <vt:lpstr>A124811472F_Latest</vt:lpstr>
      <vt:lpstr>A124811480F</vt:lpstr>
      <vt:lpstr>A124811480F_Data</vt:lpstr>
      <vt:lpstr>A124811480F_Latest</vt:lpstr>
      <vt:lpstr>A124811488X</vt:lpstr>
      <vt:lpstr>A124811488X_Data</vt:lpstr>
      <vt:lpstr>A124811488X_Latest</vt:lpstr>
      <vt:lpstr>A124811496X</vt:lpstr>
      <vt:lpstr>A124811496X_Data</vt:lpstr>
      <vt:lpstr>A124811496X_Latest</vt:lpstr>
      <vt:lpstr>A124811504L</vt:lpstr>
      <vt:lpstr>A124811504L_Data</vt:lpstr>
      <vt:lpstr>A124811504L_Latest</vt:lpstr>
      <vt:lpstr>A124811512L</vt:lpstr>
      <vt:lpstr>A124811512L_Data</vt:lpstr>
      <vt:lpstr>A124811512L_Latest</vt:lpstr>
      <vt:lpstr>A124811520L</vt:lpstr>
      <vt:lpstr>A124811520L_Data</vt:lpstr>
      <vt:lpstr>A124811520L_Latest</vt:lpstr>
      <vt:lpstr>A124811528F</vt:lpstr>
      <vt:lpstr>A124811528F_Data</vt:lpstr>
      <vt:lpstr>A124811528F_Latest</vt:lpstr>
      <vt:lpstr>A124811536F</vt:lpstr>
      <vt:lpstr>A124811536F_Data</vt:lpstr>
      <vt:lpstr>A124811536F_Latest</vt:lpstr>
      <vt:lpstr>A124811544F</vt:lpstr>
      <vt:lpstr>A124811544F_Data</vt:lpstr>
      <vt:lpstr>A124811544F_Latest</vt:lpstr>
      <vt:lpstr>A124811552F</vt:lpstr>
      <vt:lpstr>A124811552F_Data</vt:lpstr>
      <vt:lpstr>A124811552F_Latest</vt:lpstr>
      <vt:lpstr>A124811560F</vt:lpstr>
      <vt:lpstr>A124811560F_Data</vt:lpstr>
      <vt:lpstr>A124811560F_Latest</vt:lpstr>
      <vt:lpstr>A124811568X</vt:lpstr>
      <vt:lpstr>A124811568X_Data</vt:lpstr>
      <vt:lpstr>A124811568X_Latest</vt:lpstr>
      <vt:lpstr>A124811576X</vt:lpstr>
      <vt:lpstr>A124811576X_Data</vt:lpstr>
      <vt:lpstr>A124811576X_Latest</vt:lpstr>
      <vt:lpstr>A124811584X</vt:lpstr>
      <vt:lpstr>A124811584X_Data</vt:lpstr>
      <vt:lpstr>A124811584X_Latest</vt:lpstr>
      <vt:lpstr>A124811592X</vt:lpstr>
      <vt:lpstr>A124811592X_Data</vt:lpstr>
      <vt:lpstr>A124811592X_Latest</vt:lpstr>
      <vt:lpstr>A124811600L</vt:lpstr>
      <vt:lpstr>A124811600L_Data</vt:lpstr>
      <vt:lpstr>A124811600L_Latest</vt:lpstr>
      <vt:lpstr>A124811608F</vt:lpstr>
      <vt:lpstr>A124811608F_Data</vt:lpstr>
      <vt:lpstr>A124811608F_Latest</vt:lpstr>
      <vt:lpstr>A124811616F</vt:lpstr>
      <vt:lpstr>A124811616F_Data</vt:lpstr>
      <vt:lpstr>A124811616F_Latest</vt:lpstr>
      <vt:lpstr>A124811624F</vt:lpstr>
      <vt:lpstr>A124811624F_Data</vt:lpstr>
      <vt:lpstr>A124811624F_Latest</vt:lpstr>
      <vt:lpstr>A124811632F</vt:lpstr>
      <vt:lpstr>A124811632F_Data</vt:lpstr>
      <vt:lpstr>A124811632F_Latest</vt:lpstr>
      <vt:lpstr>A124811640F</vt:lpstr>
      <vt:lpstr>A124811640F_Data</vt:lpstr>
      <vt:lpstr>A124811640F_Latest</vt:lpstr>
      <vt:lpstr>A124811648X</vt:lpstr>
      <vt:lpstr>A124811648X_Data</vt:lpstr>
      <vt:lpstr>A124811648X_Latest</vt:lpstr>
      <vt:lpstr>A124811656X</vt:lpstr>
      <vt:lpstr>A124811656X_Data</vt:lpstr>
      <vt:lpstr>A124811656X_Latest</vt:lpstr>
      <vt:lpstr>A124811664X</vt:lpstr>
      <vt:lpstr>A124811664X_Data</vt:lpstr>
      <vt:lpstr>A124811664X_Latest</vt:lpstr>
      <vt:lpstr>A124811672X</vt:lpstr>
      <vt:lpstr>A124811672X_Data</vt:lpstr>
      <vt:lpstr>A124811672X_Latest</vt:lpstr>
      <vt:lpstr>A124811680X</vt:lpstr>
      <vt:lpstr>A124811680X_Data</vt:lpstr>
      <vt:lpstr>A124811680X_Latest</vt:lpstr>
      <vt:lpstr>A124811688T</vt:lpstr>
      <vt:lpstr>A124811688T_Data</vt:lpstr>
      <vt:lpstr>A124811688T_Latest</vt:lpstr>
      <vt:lpstr>A124811696T</vt:lpstr>
      <vt:lpstr>A124811696T_Data</vt:lpstr>
      <vt:lpstr>A124811696T_Latest</vt:lpstr>
      <vt:lpstr>A124811704F</vt:lpstr>
      <vt:lpstr>A124811704F_Data</vt:lpstr>
      <vt:lpstr>A124811704F_Latest</vt:lpstr>
      <vt:lpstr>A124811712F</vt:lpstr>
      <vt:lpstr>A124811712F_Data</vt:lpstr>
      <vt:lpstr>A124811712F_Latest</vt:lpstr>
      <vt:lpstr>A124811720F</vt:lpstr>
      <vt:lpstr>A124811720F_Data</vt:lpstr>
      <vt:lpstr>A124811720F_Latest</vt:lpstr>
      <vt:lpstr>A124811728X</vt:lpstr>
      <vt:lpstr>A124811728X_Data</vt:lpstr>
      <vt:lpstr>A124811728X_Latest</vt:lpstr>
      <vt:lpstr>A124811736X</vt:lpstr>
      <vt:lpstr>A124811736X_Data</vt:lpstr>
      <vt:lpstr>A124811736X_Latest</vt:lpstr>
      <vt:lpstr>A124811744X</vt:lpstr>
      <vt:lpstr>A124811744X_Data</vt:lpstr>
      <vt:lpstr>A124811744X_Latest</vt:lpstr>
      <vt:lpstr>A124811752X</vt:lpstr>
      <vt:lpstr>A124811752X_Data</vt:lpstr>
      <vt:lpstr>A124811752X_Latest</vt:lpstr>
      <vt:lpstr>A124811760X</vt:lpstr>
      <vt:lpstr>A124811760X_Data</vt:lpstr>
      <vt:lpstr>A124811760X_Latest</vt:lpstr>
      <vt:lpstr>A124811768T</vt:lpstr>
      <vt:lpstr>A124811768T_Data</vt:lpstr>
      <vt:lpstr>A124811768T_Latest</vt:lpstr>
      <vt:lpstr>A124811776T</vt:lpstr>
      <vt:lpstr>A124811776T_Data</vt:lpstr>
      <vt:lpstr>A124811776T_Latest</vt:lpstr>
      <vt:lpstr>A124811784T</vt:lpstr>
      <vt:lpstr>A124811784T_Data</vt:lpstr>
      <vt:lpstr>A124811784T_Latest</vt:lpstr>
      <vt:lpstr>A124811792T</vt:lpstr>
      <vt:lpstr>A124811792T_Data</vt:lpstr>
      <vt:lpstr>A124811792T_Latest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Steven Wood</cp:lastModifiedBy>
  <dcterms:created xsi:type="dcterms:W3CDTF">2021-05-25T01:01:17Z</dcterms:created>
  <dcterms:modified xsi:type="dcterms:W3CDTF">2021-08-31T01:13:26Z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2021-07-01T10:27:12Z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f8ee3426-a937-42e1-92f5-2d05c5837a83</vt:lpwstr>
  </property>
  <property fmtid="{D5CDD505-2E9C-101B-9397-08002B2CF9AE}" pid="8" name="MSIP_Label_c8e5a7ee-c283-40b0-98eb-fa437df4c031_ContentBits">
    <vt:lpwstr>0</vt:lpwstr>
  </property>
</Properties>
</file>