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CA28615F-860E-4965-9494-CB2962D91A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Table 6.1" sheetId="8" r:id="rId2"/>
    <sheet name="Table 6.2" sheetId="9" r:id="rId3"/>
    <sheet name="Index" sheetId="6" r:id="rId4"/>
    <sheet name="Data1" sheetId="1" r:id="rId5"/>
    <sheet name="Data2" sheetId="2" r:id="rId6"/>
    <sheet name="Data3" sheetId="3" r:id="rId7"/>
    <sheet name="Data4" sheetId="4" r:id="rId8"/>
  </sheets>
  <definedNames>
    <definedName name="A124814360T">Data1!$ID$1:$ID$10,Data1!$ID$11:$ID$17</definedName>
    <definedName name="A124814360T_Data">Data1!$ID$11:$ID$17</definedName>
    <definedName name="A124814360T_Latest">Data1!$ID$17</definedName>
    <definedName name="A124814368K">Data2!$DJ$1:$DJ$10,Data2!$DJ$11:$DJ$17</definedName>
    <definedName name="A124814368K_Data">Data2!$DJ$11:$DJ$17</definedName>
    <definedName name="A124814368K_Latest">Data2!$DJ$17</definedName>
    <definedName name="A124814376K">Data2!$FL$1:$FL$10,Data2!$FL$11:$FL$17</definedName>
    <definedName name="A124814376K_Data">Data2!$FL$11:$FL$17</definedName>
    <definedName name="A124814376K_Latest">Data2!$FL$17</definedName>
    <definedName name="A124814384K">Data2!$IF$1:$IF$10,Data2!$IF$11:$IF$17</definedName>
    <definedName name="A124814384K_Data">Data2!$IF$11:$IF$17</definedName>
    <definedName name="A124814384K_Latest">Data2!$IF$17</definedName>
    <definedName name="A124814392K">Data3!$BJ$1:$BJ$10,Data3!$BJ$11:$BJ$17</definedName>
    <definedName name="A124814392K_Data">Data3!$BJ$11:$BJ$17</definedName>
    <definedName name="A124814392K_Latest">Data3!$BJ$17</definedName>
    <definedName name="A124814400X">Data4!$AT$1:$AT$10,Data4!$AT$11:$AT$17</definedName>
    <definedName name="A124814400X_Data">Data4!$AT$11:$AT$17</definedName>
    <definedName name="A124814400X_Latest">Data4!$AT$17</definedName>
    <definedName name="A124814408T">Data1!$CV$1:$CV$10,Data1!$CV$11:$CV$17</definedName>
    <definedName name="A124814408T_Data">Data1!$CV$11:$CV$17</definedName>
    <definedName name="A124814408T_Latest">Data1!$CV$17</definedName>
    <definedName name="A124814416T">Data1!$GH$1:$GH$10,Data1!$GH$11:$GH$17</definedName>
    <definedName name="A124814416T_Data">Data1!$GH$11:$GH$17</definedName>
    <definedName name="A124814416T_Latest">Data1!$GH$17</definedName>
    <definedName name="A124814424T">Data2!$AD$1:$AD$10,Data2!$AD$11:$AD$17</definedName>
    <definedName name="A124814424T_Data">Data2!$AD$11:$AD$17</definedName>
    <definedName name="A124814424T_Latest">Data2!$AD$17</definedName>
    <definedName name="A124814432T">Data2!$IL$1:$IL$10,Data2!$IL$11:$IL$17</definedName>
    <definedName name="A124814432T_Data">Data2!$IL$11:$IL$17</definedName>
    <definedName name="A124814432T_Latest">Data2!$IL$17</definedName>
    <definedName name="A124814440T">Data3!$AX$1:$AX$10,Data3!$AX$11:$AX$17</definedName>
    <definedName name="A124814440T_Data">Data3!$AX$11:$AX$17</definedName>
    <definedName name="A124814440T_Latest">Data3!$AX$17</definedName>
    <definedName name="A124814448K">Data3!$CH$1:$CH$10,Data3!$CH$11:$CH$17</definedName>
    <definedName name="A124814448K_Data">Data3!$CH$11:$CH$17</definedName>
    <definedName name="A124814448K_Latest">Data3!$CH$17</definedName>
    <definedName name="A124814456K">Data3!$FT$1:$FT$10,Data3!$FT$11:$FT$17</definedName>
    <definedName name="A124814456K_Data">Data3!$FT$11:$FT$17</definedName>
    <definedName name="A124814456K_Latest">Data3!$FT$17</definedName>
    <definedName name="A124814464K">Data3!$HV$1:$HV$10,Data3!$HV$11:$HV$17</definedName>
    <definedName name="A124814464K_Data">Data3!$HV$11:$HV$17</definedName>
    <definedName name="A124814464K_Latest">Data3!$HV$17</definedName>
    <definedName name="A124814472K">Data1!$J$1:$J$10,Data1!$J$11:$J$17</definedName>
    <definedName name="A124814472K_Data">Data1!$J$11:$J$17</definedName>
    <definedName name="A124814472K_Latest">Data1!$J$17</definedName>
    <definedName name="A124814480K">Data3!$T$1:$T$10,Data3!$T$11:$T$17</definedName>
    <definedName name="A124814480K_Data">Data3!$T$11:$T$17</definedName>
    <definedName name="A124814480K_Latest">Data3!$T$17</definedName>
    <definedName name="A124814488C">Data3!$EP$1:$EP$10,Data3!$EP$11:$EP$17</definedName>
    <definedName name="A124814488C_Data">Data3!$EP$11:$EP$17</definedName>
    <definedName name="A124814488C_Latest">Data3!$EP$17</definedName>
    <definedName name="A124814496C">Data3!$FZ$1:$FZ$10,Data3!$FZ$11:$FZ$17</definedName>
    <definedName name="A124814496C_Data">Data3!$FZ$11:$FZ$17</definedName>
    <definedName name="A124814496C_Latest">Data3!$FZ$17</definedName>
    <definedName name="A124814504T">Data2!$F$1:$F$10,Data2!$F$11:$F$17</definedName>
    <definedName name="A124814504T_Data">Data2!$F$11:$F$17</definedName>
    <definedName name="A124814504T_Latest">Data2!$F$17</definedName>
    <definedName name="A124814512T">Data2!$AP$1:$AP$10,Data2!$AP$11:$AP$17</definedName>
    <definedName name="A124814512T_Data">Data2!$AP$11:$AP$17</definedName>
    <definedName name="A124814512T_Latest">Data2!$AP$17</definedName>
    <definedName name="A124814520T">Data3!$CT$1:$CT$10,Data3!$CT$11:$CT$17</definedName>
    <definedName name="A124814520T_Data">Data3!$CT$11:$CT$17</definedName>
    <definedName name="A124814520T_Latest">Data3!$CT$17</definedName>
    <definedName name="A124814528K">Data1!$AB$1:$AB$10,Data1!$AB$11:$AB$17</definedName>
    <definedName name="A124814528K_Data">Data1!$AB$11:$AB$17</definedName>
    <definedName name="A124814528K_Latest">Data1!$AB$17</definedName>
    <definedName name="A124814536K">Data2!$CF$1:$CF$10,Data2!$CF$11:$CF$17</definedName>
    <definedName name="A124814536K_Data">Data2!$CF$11:$CF$17</definedName>
    <definedName name="A124814536K_Latest">Data2!$CF$17</definedName>
    <definedName name="A124814544K">Data2!$EH$1:$EH$10,Data2!$EH$11:$EH$17</definedName>
    <definedName name="A124814544K_Data">Data2!$EH$11:$EH$17</definedName>
    <definedName name="A124814544K_Latest">Data2!$EH$17</definedName>
    <definedName name="A124814552K">Data3!$N$1:$N$10,Data3!$N$11:$N$17</definedName>
    <definedName name="A124814552K_Data">Data3!$N$11:$N$17</definedName>
    <definedName name="A124814552K_Latest">Data3!$N$17</definedName>
    <definedName name="A124814560K">Data3!$BP$1:$BP$10,Data3!$BP$11:$BP$17</definedName>
    <definedName name="A124814560K_Data">Data3!$BP$11:$BP$17</definedName>
    <definedName name="A124814560K_Latest">Data3!$BP$17</definedName>
    <definedName name="A124814568C">Data1!$DB$1:$DB$10,Data1!$DB$11:$DB$17</definedName>
    <definedName name="A124814568C_Data">Data1!$DB$11:$DB$17</definedName>
    <definedName name="A124814568C_Latest">Data1!$DB$17</definedName>
    <definedName name="A124814576C">Data1!$FD$1:$FD$10,Data1!$FD$11:$FD$17</definedName>
    <definedName name="A124814576C_Data">Data1!$FD$11:$FD$17</definedName>
    <definedName name="A124814576C_Latest">Data1!$FD$17</definedName>
    <definedName name="A124814584C">Data2!$R$1:$R$10,Data2!$R$11:$R$17</definedName>
    <definedName name="A124814584C_Data">Data2!$R$11:$R$17</definedName>
    <definedName name="A124814584C_Latest">Data2!$R$17</definedName>
    <definedName name="A124814592C">Data2!$BT$1:$BT$10,Data2!$BT$11:$BT$17</definedName>
    <definedName name="A124814592C_Data">Data2!$BT$11:$BT$17</definedName>
    <definedName name="A124814592C_Latest">Data2!$BT$17</definedName>
    <definedName name="A124814600T">Data2!$GP$1:$GP$10,Data2!$GP$11:$GP$17</definedName>
    <definedName name="A124814600T_Data">Data2!$GP$11:$GP$17</definedName>
    <definedName name="A124814600T_Latest">Data2!$GP$17</definedName>
    <definedName name="A124814608K">Data3!$HJ$1:$HJ$10,Data3!$HJ$11:$HJ$17</definedName>
    <definedName name="A124814608K_Data">Data3!$HJ$11:$HJ$17</definedName>
    <definedName name="A124814608K_Latest">Data3!$HJ$17</definedName>
    <definedName name="A124814616K">Data4!$AN$1:$AN$10,Data4!$AN$11:$AN$17</definedName>
    <definedName name="A124814616K_Data">Data4!$AN$11:$AN$17</definedName>
    <definedName name="A124814616K_Latest">Data4!$AN$17</definedName>
    <definedName name="A124814624K">Data3!$AR$1:$AR$10,Data3!$AR$11:$AR$17</definedName>
    <definedName name="A124814624K_Data">Data3!$AR$11:$AR$17</definedName>
    <definedName name="A124814624K_Latest">Data3!$AR$17</definedName>
    <definedName name="A124814632K">Data3!$ED$1:$ED$10,Data3!$ED$11:$ED$17</definedName>
    <definedName name="A124814632K_Data">Data3!$ED$11:$ED$17</definedName>
    <definedName name="A124814632K_Latest">Data3!$ED$17</definedName>
    <definedName name="A124814640K">Data3!$GX$1:$GX$10,Data3!$GX$11:$GX$17</definedName>
    <definedName name="A124814640K_Data">Data3!$GX$11:$GX$17</definedName>
    <definedName name="A124814640K_Latest">Data3!$GX$17</definedName>
    <definedName name="A124814648C">Data1!$CD$1:$CD$10,Data1!$CD$11:$CD$17</definedName>
    <definedName name="A124814648C_Data">Data1!$CD$11:$CD$17</definedName>
    <definedName name="A124814648C_Latest">Data1!$CD$17</definedName>
    <definedName name="A124814656C">Data1!$GZ$1:$GZ$10,Data1!$GZ$11:$GZ$17</definedName>
    <definedName name="A124814656C_Data">Data1!$GZ$11:$GZ$17</definedName>
    <definedName name="A124814656C_Latest">Data1!$GZ$17</definedName>
    <definedName name="A124814664C">Data1!$IJ$1:$IJ$10,Data1!$IJ$11:$IJ$17</definedName>
    <definedName name="A124814664C_Data">Data1!$IJ$11:$IJ$17</definedName>
    <definedName name="A124814664C_Latest">Data1!$IJ$17</definedName>
    <definedName name="A124814672C">Data3!$AF$1:$AF$10,Data3!$AF$11:$AF$17</definedName>
    <definedName name="A124814672C_Data">Data3!$AF$11:$AF$17</definedName>
    <definedName name="A124814672C_Latest">Data3!$AF$17</definedName>
    <definedName name="A124814680C">Data3!$GL$1:$GL$10,Data3!$GL$11:$GL$17</definedName>
    <definedName name="A124814680C_Data">Data3!$GL$11:$GL$17</definedName>
    <definedName name="A124814680C_Latest">Data3!$GL$17</definedName>
    <definedName name="A124814688W">Data3!$IN$1:$IN$10,Data3!$IN$11:$IN$17</definedName>
    <definedName name="A124814688W_Data">Data3!$IN$11:$IN$17</definedName>
    <definedName name="A124814688W_Latest">Data3!$IN$17</definedName>
    <definedName name="A124814696W">Data1!$AZ$1:$AZ$10,Data1!$AZ$11:$AZ$17</definedName>
    <definedName name="A124814696W_Data">Data1!$AZ$11:$AZ$17</definedName>
    <definedName name="A124814696W_Latest">Data1!$AZ$17</definedName>
    <definedName name="A124814704K">Data1!$EL$1:$EL$10,Data1!$EL$11:$EL$17</definedName>
    <definedName name="A124814704K_Data">Data1!$EL$11:$EL$17</definedName>
    <definedName name="A124814704K_Latest">Data1!$EL$17</definedName>
    <definedName name="A124814712K">Data1!$FV$1:$FV$10,Data1!$FV$11:$FV$17</definedName>
    <definedName name="A124814712K_Data">Data1!$FV$11:$FV$17</definedName>
    <definedName name="A124814712K_Latest">Data1!$FV$17</definedName>
    <definedName name="A124814720K">Data1!$HF$1:$HF$10,Data1!$HF$11:$HF$17</definedName>
    <definedName name="A124814720K_Data">Data1!$HF$11:$HF$17</definedName>
    <definedName name="A124814720K_Latest">Data1!$HF$17</definedName>
    <definedName name="A124814728C">Data2!$AJ$1:$AJ$10,Data2!$AJ$11:$AJ$17</definedName>
    <definedName name="A124814728C_Data">Data2!$AJ$11:$AJ$17</definedName>
    <definedName name="A124814728C_Latest">Data2!$AJ$17</definedName>
    <definedName name="A124814736C">Data3!$AL$1:$AL$10,Data3!$AL$11:$AL$17</definedName>
    <definedName name="A124814736C_Data">Data3!$AL$11:$AL$17</definedName>
    <definedName name="A124814736C_Latest">Data3!$AL$17</definedName>
    <definedName name="A124814744C">Data3!$BD$1:$BD$10,Data3!$BD$11:$BD$17</definedName>
    <definedName name="A124814744C_Data">Data3!$BD$11:$BD$17</definedName>
    <definedName name="A124814744C_Latest">Data3!$BD$17</definedName>
    <definedName name="A124814752C">Data4!$D$1:$D$10,Data4!$D$11:$D$17</definedName>
    <definedName name="A124814752C_Data">Data4!$D$11:$D$17</definedName>
    <definedName name="A124814752C_Latest">Data4!$D$17</definedName>
    <definedName name="A124814760C">Data1!$ER$1:$ER$10,Data1!$ER$11:$ER$17</definedName>
    <definedName name="A124814760C_Data">Data1!$ER$11:$ER$17</definedName>
    <definedName name="A124814760C_Latest">Data1!$ER$17</definedName>
    <definedName name="A124814768W">Data1!$HL$1:$HL$10,Data1!$HL$11:$HL$17</definedName>
    <definedName name="A124814768W_Data">Data1!$HL$11:$HL$17</definedName>
    <definedName name="A124814768W_Latest">Data1!$HL$17</definedName>
    <definedName name="A124814776W">Data2!$GD$1:$GD$10,Data2!$GD$11:$GD$17</definedName>
    <definedName name="A124814776W_Data">Data2!$GD$11:$GD$17</definedName>
    <definedName name="A124814776W_Latest">Data2!$GD$17</definedName>
    <definedName name="A124814784W">Data3!$CB$1:$CB$10,Data3!$CB$11:$CB$17</definedName>
    <definedName name="A124814784W_Data">Data3!$CB$11:$CB$17</definedName>
    <definedName name="A124814784W_Latest">Data3!$CB$17</definedName>
    <definedName name="A124814792W">Data3!$DL$1:$DL$10,Data3!$DL$11:$DL$17</definedName>
    <definedName name="A124814792W_Data">Data3!$DL$11:$DL$17</definedName>
    <definedName name="A124814792W_Latest">Data3!$DL$17</definedName>
    <definedName name="A124814800K">Data3!$EV$1:$EV$10,Data3!$EV$11:$EV$17</definedName>
    <definedName name="A124814800K_Data">Data3!$EV$11:$EV$17</definedName>
    <definedName name="A124814800K_Latest">Data3!$EV$17</definedName>
    <definedName name="A124814808C">Data3!$GF$1:$GF$10,Data3!$GF$11:$GF$17</definedName>
    <definedName name="A124814808C_Data">Data3!$GF$11:$GF$17</definedName>
    <definedName name="A124814808C_Latest">Data3!$GF$17</definedName>
    <definedName name="A124814816C">Data1!$D$1:$D$10,Data1!$D$11:$D$17</definedName>
    <definedName name="A124814816C_Data">Data1!$D$11:$D$17</definedName>
    <definedName name="A124814816C_Latest">Data1!$D$17</definedName>
    <definedName name="A124814824C">Data1!$EF$1:$EF$10,Data1!$EF$11:$EF$17</definedName>
    <definedName name="A124814824C_Data">Data1!$EF$11:$EF$17</definedName>
    <definedName name="A124814824C_Latest">Data1!$EF$17</definedName>
    <definedName name="A124814832C">Data2!$BN$1:$BN$10,Data2!$BN$11:$BN$17</definedName>
    <definedName name="A124814832C_Data">Data2!$BN$11:$BN$17</definedName>
    <definedName name="A124814832C_Latest">Data2!$BN$17</definedName>
    <definedName name="A124814840C">Data2!$EZ$1:$EZ$10,Data2!$EZ$11:$EZ$17</definedName>
    <definedName name="A124814840C_Data">Data2!$EZ$11:$EZ$17</definedName>
    <definedName name="A124814840C_Latest">Data2!$EZ$17</definedName>
    <definedName name="A124814848W">Data1!$AH$1:$AH$10,Data1!$AH$11:$AH$17</definedName>
    <definedName name="A124814848W_Data">Data1!$AH$11:$AH$17</definedName>
    <definedName name="A124814848W_Latest">Data1!$AH$17</definedName>
    <definedName name="A124814856W">Data1!$BR$1:$BR$10,Data1!$BR$11:$BR$17</definedName>
    <definedName name="A124814856W_Data">Data1!$BR$11:$BR$17</definedName>
    <definedName name="A124814856W_Latest">Data1!$BR$17</definedName>
    <definedName name="A124814864W">Data1!$CJ$1:$CJ$10,Data1!$CJ$11:$CJ$17</definedName>
    <definedName name="A124814864W_Data">Data1!$CJ$11:$CJ$17</definedName>
    <definedName name="A124814864W_Latest">Data1!$CJ$17</definedName>
    <definedName name="A124814872W">Data2!$BB$1:$BB$10,Data2!$BB$11:$BB$17</definedName>
    <definedName name="A124814872W_Data">Data2!$BB$11:$BB$17</definedName>
    <definedName name="A124814872W_Latest">Data2!$BB$17</definedName>
    <definedName name="A124814880W">Data2!$HZ$1:$HZ$10,Data2!$HZ$11:$HZ$17</definedName>
    <definedName name="A124814880W_Data">Data2!$HZ$11:$HZ$17</definedName>
    <definedName name="A124814880W_Latest">Data2!$HZ$17</definedName>
    <definedName name="A124814888R">Data1!$AN$1:$AN$10,Data1!$AN$11:$AN$17</definedName>
    <definedName name="A124814888R_Data">Data1!$AN$11:$AN$17</definedName>
    <definedName name="A124814888R_Latest">Data1!$AN$17</definedName>
    <definedName name="A124814896R">Data1!$CP$1:$CP$10,Data1!$CP$11:$CP$17</definedName>
    <definedName name="A124814896R_Data">Data1!$CP$11:$CP$17</definedName>
    <definedName name="A124814896R_Latest">Data1!$CP$17</definedName>
    <definedName name="A124814904C">Data1!$DH$1:$DH$10,Data1!$DH$11:$DH$17</definedName>
    <definedName name="A124814904C_Data">Data1!$DH$11:$DH$17</definedName>
    <definedName name="A124814904C_Latest">Data1!$DH$17</definedName>
    <definedName name="A124814912C">Data2!$X$1:$X$10,Data2!$X$11:$X$17</definedName>
    <definedName name="A124814912C_Data">Data2!$X$11:$X$17</definedName>
    <definedName name="A124814912C_Latest">Data2!$X$17</definedName>
    <definedName name="A124814920C">Data2!$BH$1:$BH$10,Data2!$BH$11:$BH$17</definedName>
    <definedName name="A124814920C_Data">Data2!$BH$11:$BH$17</definedName>
    <definedName name="A124814920C_Latest">Data2!$BH$17</definedName>
    <definedName name="A124814928W">Data2!$BZ$1:$BZ$10,Data2!$BZ$11:$BZ$17</definedName>
    <definedName name="A124814928W_Data">Data2!$BZ$11:$BZ$17</definedName>
    <definedName name="A124814928W_Latest">Data2!$BZ$17</definedName>
    <definedName name="A124814936W">Data2!$GV$1:$GV$10,Data2!$GV$11:$GV$17</definedName>
    <definedName name="A124814936W_Data">Data2!$GV$11:$GV$17</definedName>
    <definedName name="A124814936W_Latest">Data2!$GV$17</definedName>
    <definedName name="A124814944W">Data3!$FN$1:$FN$10,Data3!$FN$11:$FN$17</definedName>
    <definedName name="A124814944W_Data">Data3!$FN$11:$FN$17</definedName>
    <definedName name="A124814944W_Latest">Data3!$FN$17</definedName>
    <definedName name="A124814952W">Data3!$IH$1:$IH$10,Data3!$IH$11:$IH$17</definedName>
    <definedName name="A124814952W_Data">Data3!$IH$11:$IH$17</definedName>
    <definedName name="A124814952W_Latest">Data3!$IH$17</definedName>
    <definedName name="A124814960W">Data4!$J$1:$J$10,Data4!$J$11:$J$17</definedName>
    <definedName name="A124814960W_Data">Data4!$J$11:$J$17</definedName>
    <definedName name="A124814960W_Latest">Data4!$J$17</definedName>
    <definedName name="A124814968R">Data1!$AT$1:$AT$10,Data1!$AT$11:$AT$17</definedName>
    <definedName name="A124814968R_Data">Data1!$AT$11:$AT$17</definedName>
    <definedName name="A124814968R_Latest">Data1!$AT$17</definedName>
    <definedName name="A124814976R">Data1!$BL$1:$BL$10,Data1!$BL$11:$BL$17</definedName>
    <definedName name="A124814976R_Data">Data1!$BL$11:$BL$17</definedName>
    <definedName name="A124814976R_Latest">Data1!$BL$17</definedName>
    <definedName name="A124814984R">Data1!$HR$1:$HR$10,Data1!$HR$11:$HR$17</definedName>
    <definedName name="A124814984R_Data">Data1!$HR$11:$HR$17</definedName>
    <definedName name="A124814984R_Latest">Data1!$HR$17</definedName>
    <definedName name="A124814992R">Data3!$EJ$1:$EJ$10,Data3!$EJ$11:$EJ$17</definedName>
    <definedName name="A124814992R_Data">Data3!$EJ$11:$EJ$17</definedName>
    <definedName name="A124814992R_Latest">Data3!$EJ$17</definedName>
    <definedName name="A124815000F">Data3!$HD$1:$HD$10,Data3!$HD$11:$HD$17</definedName>
    <definedName name="A124815000F_Data">Data3!$HD$11:$HD$17</definedName>
    <definedName name="A124815000F_Latest">Data3!$HD$17</definedName>
    <definedName name="A124815008X">Data4!$P$1:$P$10,Data4!$P$11:$P$17</definedName>
    <definedName name="A124815008X_Data">Data4!$P$11:$P$17</definedName>
    <definedName name="A124815008X_Latest">Data4!$P$17</definedName>
    <definedName name="A124815016X">Data2!$CL$1:$CL$10,Data2!$CL$11:$CL$17</definedName>
    <definedName name="A124815016X_Data">Data2!$CL$11:$CL$17</definedName>
    <definedName name="A124815016X_Latest">Data2!$CL$17</definedName>
    <definedName name="A124815024X">Data2!$FF$1:$FF$10,Data2!$FF$11:$FF$17</definedName>
    <definedName name="A124815024X_Data">Data2!$FF$11:$FF$17</definedName>
    <definedName name="A124815024X_Latest">Data2!$FF$17</definedName>
    <definedName name="A124815032X">Data3!$B$1:$B$10,Data3!$B$11:$B$17</definedName>
    <definedName name="A124815032X_Data">Data3!$B$11:$B$17</definedName>
    <definedName name="A124815032X_Latest">Data3!$B$17</definedName>
    <definedName name="A124815040X">Data3!$DX$1:$DX$10,Data3!$DX$11:$DX$17</definedName>
    <definedName name="A124815040X_Data">Data3!$DX$11:$DX$17</definedName>
    <definedName name="A124815040X_Latest">Data3!$DX$17</definedName>
    <definedName name="A124815048T">Data1!$DZ$1:$DZ$10,Data1!$DZ$11:$DZ$17</definedName>
    <definedName name="A124815048T_Data">Data1!$DZ$11:$DZ$17</definedName>
    <definedName name="A124815048T_Latest">Data1!$DZ$17</definedName>
    <definedName name="A124815056T">Data1!$GB$1:$GB$10,Data1!$GB$11:$GB$17</definedName>
    <definedName name="A124815056T_Data">Data1!$GB$11:$GB$17</definedName>
    <definedName name="A124815056T_Latest">Data1!$GB$17</definedName>
    <definedName name="A124815064T">Data3!$H$1:$H$10,Data3!$H$11:$H$17</definedName>
    <definedName name="A124815064T_Data">Data3!$H$11:$H$17</definedName>
    <definedName name="A124815064T_Latest">Data3!$H$17</definedName>
    <definedName name="A124815072T">Data3!$Z$1:$Z$10,Data3!$Z$11:$Z$17</definedName>
    <definedName name="A124815072T_Data">Data3!$Z$11:$Z$17</definedName>
    <definedName name="A124815072T_Latest">Data3!$Z$17</definedName>
    <definedName name="A124815080T">Data3!$HP$1:$HP$10,Data3!$HP$11:$HP$17</definedName>
    <definedName name="A124815080T_Data">Data3!$HP$11:$HP$17</definedName>
    <definedName name="A124815080T_Latest">Data3!$HP$17</definedName>
    <definedName name="A124815088K">Data1!$EX$1:$EX$10,Data1!$EX$11:$EX$17</definedName>
    <definedName name="A124815088K_Data">Data1!$EX$11:$EX$17</definedName>
    <definedName name="A124815088K_Latest">Data1!$EX$17</definedName>
    <definedName name="A124815096K">Data2!$CX$1:$CX$10,Data2!$CX$11:$CX$17</definedName>
    <definedName name="A124815096K_Data">Data2!$CX$11:$CX$17</definedName>
    <definedName name="A124815096K_Latest">Data2!$CX$17</definedName>
    <definedName name="A124815104X">Data3!$FB$1:$FB$10,Data3!$FB$11:$FB$17</definedName>
    <definedName name="A124815104X_Data">Data3!$FB$11:$FB$17</definedName>
    <definedName name="A124815104X_Latest">Data3!$FB$17</definedName>
    <definedName name="A124815112X">Data4!$AH$1:$AH$10,Data4!$AH$11:$AH$17</definedName>
    <definedName name="A124815112X_Data">Data4!$AH$11:$AH$17</definedName>
    <definedName name="A124815112X_Latest">Data4!$AH$17</definedName>
    <definedName name="A124815120X">Data4!$AZ$1:$AZ$10,Data4!$AZ$11:$AZ$17</definedName>
    <definedName name="A124815120X_Data">Data4!$AZ$11:$AZ$17</definedName>
    <definedName name="A124815120X_Latest">Data4!$AZ$17</definedName>
    <definedName name="A124815128T">Data2!$EN$1:$EN$10,Data2!$EN$11:$EN$17</definedName>
    <definedName name="A124815128T_Data">Data2!$EN$11:$EN$17</definedName>
    <definedName name="A124815128T_Latest">Data2!$EN$17</definedName>
    <definedName name="A124815136T">Data3!$BV$1:$BV$10,Data3!$BV$11:$BV$17</definedName>
    <definedName name="A124815136T_Data">Data3!$BV$11:$BV$17</definedName>
    <definedName name="A124815136T_Latest">Data3!$BV$17</definedName>
    <definedName name="A124815144T">Data3!$DF$1:$DF$10,Data3!$DF$11:$DF$17</definedName>
    <definedName name="A124815144T_Data">Data3!$DF$11:$DF$17</definedName>
    <definedName name="A124815144T_Latest">Data3!$DF$17</definedName>
    <definedName name="A124815152T">Data3!$IB$1:$IB$10,Data3!$IB$11:$IB$17</definedName>
    <definedName name="A124815152T_Data">Data3!$IB$11:$IB$17</definedName>
    <definedName name="A124815152T_Latest">Data3!$IB$17</definedName>
    <definedName name="A124815160T">Data1!$V$1:$V$10,Data1!$V$11:$V$17</definedName>
    <definedName name="A124815160T_Data">Data1!$V$11:$V$17</definedName>
    <definedName name="A124815160T_Latest">Data1!$V$17</definedName>
    <definedName name="A124815168K">Data1!$BF$1:$BF$10,Data1!$BF$11:$BF$17</definedName>
    <definedName name="A124815168K_Data">Data1!$BF$11:$BF$17</definedName>
    <definedName name="A124815168K_Latest">Data1!$BF$17</definedName>
    <definedName name="A124815176K">Data1!$BX$1:$BX$10,Data1!$BX$11:$BX$17</definedName>
    <definedName name="A124815176K_Data">Data1!$BX$11:$BX$17</definedName>
    <definedName name="A124815176K_Latest">Data1!$BX$17</definedName>
    <definedName name="A124815184K">Data1!$FJ$1:$FJ$10,Data1!$FJ$11:$FJ$17</definedName>
    <definedName name="A124815184K_Data">Data1!$FJ$11:$FJ$17</definedName>
    <definedName name="A124815184K_Latest">Data1!$FJ$17</definedName>
    <definedName name="A124815192K">Data2!$EB$1:$EB$10,Data2!$EB$11:$EB$17</definedName>
    <definedName name="A124815192K_Data">Data2!$EB$11:$EB$17</definedName>
    <definedName name="A124815192K_Latest">Data2!$EB$17</definedName>
    <definedName name="A124815200X">Data2!$ET$1:$ET$10,Data2!$ET$11:$ET$17</definedName>
    <definedName name="A124815200X_Data">Data2!$ET$11:$ET$17</definedName>
    <definedName name="A124815200X_Latest">Data2!$ET$17</definedName>
    <definedName name="A124815208T">Data2!$L$1:$L$10,Data2!$L$11:$L$17</definedName>
    <definedName name="A124815208T_Data">Data2!$L$11:$L$17</definedName>
    <definedName name="A124815208T_Latest">Data2!$L$17</definedName>
    <definedName name="A124815216T">Data2!$AV$1:$AV$10,Data2!$AV$11:$AV$17</definedName>
    <definedName name="A124815216T_Data">Data2!$AV$11:$AV$17</definedName>
    <definedName name="A124815216T_Latest">Data2!$AV$17</definedName>
    <definedName name="A124815224T">Data2!$FR$1:$FR$10,Data2!$FR$11:$FR$17</definedName>
    <definedName name="A124815224T_Data">Data2!$FR$11:$FR$17</definedName>
    <definedName name="A124815224T_Latest">Data2!$FR$17</definedName>
    <definedName name="A124815232T">Data2!$GJ$1:$GJ$10,Data2!$GJ$11:$GJ$17</definedName>
    <definedName name="A124815232T_Data">Data2!$GJ$11:$GJ$17</definedName>
    <definedName name="A124815232T_Latest">Data2!$GJ$17</definedName>
    <definedName name="A124815240T">Data1!$DT$1:$DT$10,Data1!$DT$11:$DT$17</definedName>
    <definedName name="A124815240T_Data">Data1!$DT$11:$DT$17</definedName>
    <definedName name="A124815240T_Latest">Data1!$DT$17</definedName>
    <definedName name="A124815248K">Data1!$GN$1:$GN$10,Data1!$GN$11:$GN$17</definedName>
    <definedName name="A124815248K_Data">Data1!$GN$11:$GN$17</definedName>
    <definedName name="A124815248K_Latest">Data1!$GN$17</definedName>
    <definedName name="A124815256K">Data1!$IP$1:$IP$10,Data1!$IP$11:$IP$17</definedName>
    <definedName name="A124815256K_Data">Data1!$IP$11:$IP$17</definedName>
    <definedName name="A124815256K_Latest">Data1!$IP$17</definedName>
    <definedName name="A124815264K">Data4!$V$1:$V$10,Data4!$V$11:$V$17</definedName>
    <definedName name="A124815264K_Data">Data4!$V$11:$V$17</definedName>
    <definedName name="A124815264K_Latest">Data4!$V$17</definedName>
    <definedName name="A124815272K">Data1!$GT$1:$GT$10,Data1!$GT$11:$GT$17</definedName>
    <definedName name="A124815272K_Data">Data1!$GT$11:$GT$17</definedName>
    <definedName name="A124815272K_Latest">Data1!$GT$17</definedName>
    <definedName name="A124815280K">Data2!$CR$1:$CR$10,Data2!$CR$11:$CR$17</definedName>
    <definedName name="A124815280K_Data">Data2!$CR$11:$CR$17</definedName>
    <definedName name="A124815280K_Latest">Data2!$CR$17</definedName>
    <definedName name="A124815288C">Data2!$HN$1:$HN$10,Data2!$HN$11:$HN$17</definedName>
    <definedName name="A124815288C_Data">Data2!$HN$11:$HN$17</definedName>
    <definedName name="A124815288C_Latest">Data2!$HN$17</definedName>
    <definedName name="A124815296C">Data4!$AB$1:$AB$10,Data4!$AB$11:$AB$17</definedName>
    <definedName name="A124815296C_Data">Data4!$AB$11:$AB$17</definedName>
    <definedName name="A124815296C_Latest">Data4!$AB$17</definedName>
    <definedName name="A124815304T">Data1!$DN$1:$DN$10,Data1!$DN$11:$DN$17</definedName>
    <definedName name="A124815304T_Data">Data1!$DN$11:$DN$17</definedName>
    <definedName name="A124815304T_Latest">Data1!$DN$17</definedName>
    <definedName name="A124815312T">Data1!$FP$1:$FP$10,Data1!$FP$11:$FP$17</definedName>
    <definedName name="A124815312T_Data">Data1!$FP$11:$FP$17</definedName>
    <definedName name="A124815312T_Latest">Data1!$FP$17</definedName>
    <definedName name="A124815320T">Data2!$DP$1:$DP$10,Data2!$DP$11:$DP$17</definedName>
    <definedName name="A124815320T_Data">Data2!$DP$11:$DP$17</definedName>
    <definedName name="A124815320T_Latest">Data2!$DP$17</definedName>
    <definedName name="A124815328K">Data2!$HB$1:$HB$10,Data2!$HB$11:$HB$17</definedName>
    <definedName name="A124815328K_Data">Data2!$HB$11:$HB$17</definedName>
    <definedName name="A124815328K_Latest">Data2!$HB$17</definedName>
    <definedName name="A124815336K">Data2!$HT$1:$HT$10,Data2!$HT$11:$HT$17</definedName>
    <definedName name="A124815336K_Data">Data2!$HT$11:$HT$17</definedName>
    <definedName name="A124815336K_Latest">Data2!$HT$17</definedName>
    <definedName name="A124815344K">Data3!$CZ$1:$CZ$10,Data3!$CZ$11:$CZ$17</definedName>
    <definedName name="A124815344K_Data">Data3!$CZ$11:$CZ$17</definedName>
    <definedName name="A124815344K_Latest">Data3!$CZ$17</definedName>
    <definedName name="A124815352K">Data3!$DR$1:$DR$10,Data3!$DR$11:$DR$17</definedName>
    <definedName name="A124815352K_Data">Data3!$DR$11:$DR$17</definedName>
    <definedName name="A124815352K_Latest">Data3!$DR$17</definedName>
    <definedName name="A124815360K">Data1!$HX$1:$HX$10,Data1!$HX$11:$HX$17</definedName>
    <definedName name="A124815360K_Data">Data1!$HX$11:$HX$17</definedName>
    <definedName name="A124815360K_Latest">Data1!$HX$17</definedName>
    <definedName name="A124815368C">Data2!$DD$1:$DD$10,Data2!$DD$11:$DD$17</definedName>
    <definedName name="A124815368C_Data">Data2!$DD$11:$DD$17</definedName>
    <definedName name="A124815368C_Latest">Data2!$DD$17</definedName>
    <definedName name="A124815376C">Data2!$DV$1:$DV$10,Data2!$DV$11:$DV$17</definedName>
    <definedName name="A124815376C_Data">Data2!$DV$11:$DV$17</definedName>
    <definedName name="A124815376C_Latest">Data2!$DV$17</definedName>
    <definedName name="A124815384C">Data2!$FX$1:$FX$10,Data2!$FX$11:$FX$17</definedName>
    <definedName name="A124815384C_Data">Data2!$FX$11:$FX$17</definedName>
    <definedName name="A124815384C_Latest">Data2!$FX$17</definedName>
    <definedName name="A124815392C">Data2!$HH$1:$HH$10,Data2!$HH$11:$HH$17</definedName>
    <definedName name="A124815392C_Data">Data2!$HH$11:$HH$17</definedName>
    <definedName name="A124815392C_Latest">Data2!$HH$17</definedName>
    <definedName name="A124815400T">Data3!$CN$1:$CN$10,Data3!$CN$11:$CN$17</definedName>
    <definedName name="A124815400T_Data">Data3!$CN$11:$CN$17</definedName>
    <definedName name="A124815400T_Latest">Data3!$CN$17</definedName>
    <definedName name="A124815408K">Data3!$FH$1:$FH$10,Data3!$FH$11:$FH$17</definedName>
    <definedName name="A124815408K_Data">Data3!$FH$11:$FH$17</definedName>
    <definedName name="A124815408K_Latest">Data3!$FH$17</definedName>
    <definedName name="A124815416K">Data3!$GR$1:$GR$10,Data3!$GR$11:$GR$17</definedName>
    <definedName name="A124815416K_Data">Data3!$GR$11:$GR$17</definedName>
    <definedName name="A124815416K_Latest">Data3!$GR$17</definedName>
    <definedName name="A124815424K">Data4!$BF$1:$BF$10,Data4!$BF$11:$BF$17</definedName>
    <definedName name="A124815424K_Data">Data4!$BF$11:$BF$17</definedName>
    <definedName name="A124815424K_Latest">Data4!$BF$17</definedName>
    <definedName name="A124815432K">Data1!$P$1:$P$10,Data1!$P$11:$P$17</definedName>
    <definedName name="A124815432K_Data">Data1!$P$11:$P$17</definedName>
    <definedName name="A124815432K_Latest">Data1!$P$17</definedName>
    <definedName name="A124815440K">Data1!$IB$1:$IB$10,Data1!$IB$11:$IB$17</definedName>
    <definedName name="A124815440K_Data">Data1!$IB$11:$IB$17</definedName>
    <definedName name="A124815440K_Latest">Data1!$IB$17</definedName>
    <definedName name="A124815441L">Data1!$IG$1:$IG$10,Data1!$IG$11:$IG$17</definedName>
    <definedName name="A124815441L_Data">Data1!$IG$11:$IG$17</definedName>
    <definedName name="A124815441L_Latest">Data1!$IG$17</definedName>
    <definedName name="A124815448C">Data2!$DH$1:$DH$10,Data2!$DH$11:$DH$17</definedName>
    <definedName name="A124815448C_Data">Data2!$DH$11:$DH$17</definedName>
    <definedName name="A124815448C_Latest">Data2!$DH$17</definedName>
    <definedName name="A124815449F">Data2!$DM$1:$DM$10,Data2!$DM$11:$DM$17</definedName>
    <definedName name="A124815449F_Data">Data2!$DM$11:$DM$17</definedName>
    <definedName name="A124815449F_Latest">Data2!$DM$17</definedName>
    <definedName name="A124815456C">Data2!$FJ$1:$FJ$10,Data2!$FJ$11:$FJ$17</definedName>
    <definedName name="A124815456C_Data">Data2!$FJ$11:$FJ$17</definedName>
    <definedName name="A124815456C_Latest">Data2!$FJ$17</definedName>
    <definedName name="A124815457F">Data2!$FO$1:$FO$10,Data2!$FO$11:$FO$17</definedName>
    <definedName name="A124815457F_Data">Data2!$FO$11:$FO$17</definedName>
    <definedName name="A124815457F_Latest">Data2!$FO$17</definedName>
    <definedName name="A124815464C">Data2!$ID$1:$ID$10,Data2!$ID$11:$ID$17</definedName>
    <definedName name="A124815464C_Data">Data2!$ID$11:$ID$17</definedName>
    <definedName name="A124815464C_Latest">Data2!$ID$17</definedName>
    <definedName name="A124815465F">Data2!$II$1:$II$10,Data2!$II$11:$II$17</definedName>
    <definedName name="A124815465F_Data">Data2!$II$11:$II$17</definedName>
    <definedName name="A124815465F_Latest">Data2!$II$17</definedName>
    <definedName name="A124815472C">Data3!$BH$1:$BH$10,Data3!$BH$11:$BH$17</definedName>
    <definedName name="A124815472C_Data">Data3!$BH$11:$BH$17</definedName>
    <definedName name="A124815472C_Latest">Data3!$BH$17</definedName>
    <definedName name="A124815473F">Data3!$BM$1:$BM$10,Data3!$BM$11:$BM$17</definedName>
    <definedName name="A124815473F_Data">Data3!$BM$11:$BM$17</definedName>
    <definedName name="A124815473F_Latest">Data3!$BM$17</definedName>
    <definedName name="A124815480C">Data4!$AR$1:$AR$10,Data4!$AR$11:$AR$17</definedName>
    <definedName name="A124815480C_Data">Data4!$AR$11:$AR$17</definedName>
    <definedName name="A124815480C_Latest">Data4!$AR$17</definedName>
    <definedName name="A124815481F">Data4!$AW$1:$AW$10,Data4!$AW$11:$AW$17</definedName>
    <definedName name="A124815481F_Data">Data4!$AW$11:$AW$17</definedName>
    <definedName name="A124815481F_Latest">Data4!$AW$17</definedName>
    <definedName name="A124815488W">Data1!$CT$1:$CT$10,Data1!$CT$11:$CT$17</definedName>
    <definedName name="A124815488W_Data">Data1!$CT$11:$CT$17</definedName>
    <definedName name="A124815488W_Latest">Data1!$CT$17</definedName>
    <definedName name="A124815489X">Data1!$CY$1:$CY$10,Data1!$CY$11:$CY$17</definedName>
    <definedName name="A124815489X_Data">Data1!$CY$11:$CY$17</definedName>
    <definedName name="A124815489X_Latest">Data1!$CY$17</definedName>
    <definedName name="A124815496W">Data1!$GF$1:$GF$10,Data1!$GF$11:$GF$17</definedName>
    <definedName name="A124815496W_Data">Data1!$GF$11:$GF$17</definedName>
    <definedName name="A124815496W_Latest">Data1!$GF$17</definedName>
    <definedName name="A124815497X">Data1!$GK$1:$GK$10,Data1!$GK$11:$GK$17</definedName>
    <definedName name="A124815497X_Data">Data1!$GK$11:$GK$17</definedName>
    <definedName name="A124815497X_Latest">Data1!$GK$17</definedName>
    <definedName name="A124815504K">Data2!$AB$1:$AB$10,Data2!$AB$11:$AB$17</definedName>
    <definedName name="A124815504K_Data">Data2!$AB$11:$AB$17</definedName>
    <definedName name="A124815504K_Latest">Data2!$AB$17</definedName>
    <definedName name="A124815505L">Data2!$AG$1:$AG$10,Data2!$AG$11:$AG$17</definedName>
    <definedName name="A124815505L_Data">Data2!$AG$11:$AG$17</definedName>
    <definedName name="A124815505L_Latest">Data2!$AG$17</definedName>
    <definedName name="A124815512K">Data2!$IJ$1:$IJ$10,Data2!$IJ$11:$IJ$17</definedName>
    <definedName name="A124815512K_Data">Data2!$IJ$11:$IJ$17</definedName>
    <definedName name="A124815512K_Latest">Data2!$IJ$17</definedName>
    <definedName name="A124815513L">Data2!$IO$1:$IO$10,Data2!$IO$11:$IO$17</definedName>
    <definedName name="A124815513L_Data">Data2!$IO$11:$IO$17</definedName>
    <definedName name="A124815513L_Latest">Data2!$IO$17</definedName>
    <definedName name="A124815520K">Data3!$AV$1:$AV$10,Data3!$AV$11:$AV$17</definedName>
    <definedName name="A124815520K_Data">Data3!$AV$11:$AV$17</definedName>
    <definedName name="A124815520K_Latest">Data3!$AV$17</definedName>
    <definedName name="A124815521L">Data3!$BA$1:$BA$10,Data3!$BA$11:$BA$17</definedName>
    <definedName name="A124815521L_Data">Data3!$BA$11:$BA$17</definedName>
    <definedName name="A124815521L_Latest">Data3!$BA$17</definedName>
    <definedName name="A124815528C">Data3!$CF$1:$CF$10,Data3!$CF$11:$CF$17</definedName>
    <definedName name="A124815528C_Data">Data3!$CF$11:$CF$17</definedName>
    <definedName name="A124815528C_Latest">Data3!$CF$17</definedName>
    <definedName name="A124815529F">Data3!$CK$1:$CK$10,Data3!$CK$11:$CK$17</definedName>
    <definedName name="A124815529F_Data">Data3!$CK$11:$CK$17</definedName>
    <definedName name="A124815529F_Latest">Data3!$CK$17</definedName>
    <definedName name="A124815536C">Data3!$FR$1:$FR$10,Data3!$FR$11:$FR$17</definedName>
    <definedName name="A124815536C_Data">Data3!$FR$11:$FR$17</definedName>
    <definedName name="A124815536C_Latest">Data3!$FR$17</definedName>
    <definedName name="A124815537F">Data3!$FW$1:$FW$10,Data3!$FW$11:$FW$17</definedName>
    <definedName name="A124815537F_Data">Data3!$FW$11:$FW$17</definedName>
    <definedName name="A124815537F_Latest">Data3!$FW$17</definedName>
    <definedName name="A124815544C">Data3!$HT$1:$HT$10,Data3!$HT$11:$HT$17</definedName>
    <definedName name="A124815544C_Data">Data3!$HT$11:$HT$17</definedName>
    <definedName name="A124815544C_Latest">Data3!$HT$17</definedName>
    <definedName name="A124815545F">Data3!$HY$1:$HY$10,Data3!$HY$11:$HY$17</definedName>
    <definedName name="A124815545F_Data">Data3!$HY$11:$HY$17</definedName>
    <definedName name="A124815545F_Latest">Data3!$HY$17</definedName>
    <definedName name="A124815552C">Data1!$H$1:$H$10,Data1!$H$11:$H$17</definedName>
    <definedName name="A124815552C_Data">Data1!$H$11:$H$17</definedName>
    <definedName name="A124815552C_Latest">Data1!$H$17</definedName>
    <definedName name="A124815553F">Data1!$M$1:$M$10,Data1!$M$11:$M$17</definedName>
    <definedName name="A124815553F_Data">Data1!$M$11:$M$17</definedName>
    <definedName name="A124815553F_Latest">Data1!$M$17</definedName>
    <definedName name="A124815560C">Data3!$R$1:$R$10,Data3!$R$11:$R$17</definedName>
    <definedName name="A124815560C_Data">Data3!$R$11:$R$17</definedName>
    <definedName name="A124815560C_Latest">Data3!$R$17</definedName>
    <definedName name="A124815561F">Data3!$W$1:$W$10,Data3!$W$11:$W$17</definedName>
    <definedName name="A124815561F_Data">Data3!$W$11:$W$17</definedName>
    <definedName name="A124815561F_Latest">Data3!$W$17</definedName>
    <definedName name="A124815568W">Data3!$EN$1:$EN$10,Data3!$EN$11:$EN$17</definedName>
    <definedName name="A124815568W_Data">Data3!$EN$11:$EN$17</definedName>
    <definedName name="A124815568W_Latest">Data3!$EN$17</definedName>
    <definedName name="A124815569X">Data3!$ES$1:$ES$10,Data3!$ES$11:$ES$17</definedName>
    <definedName name="A124815569X_Data">Data3!$ES$11:$ES$17</definedName>
    <definedName name="A124815569X_Latest">Data3!$ES$17</definedName>
    <definedName name="A124815576W">Data3!$FX$1:$FX$10,Data3!$FX$11:$FX$17</definedName>
    <definedName name="A124815576W_Data">Data3!$FX$11:$FX$17</definedName>
    <definedName name="A124815576W_Latest">Data3!$FX$17</definedName>
    <definedName name="A124815577X">Data3!$GC$1:$GC$10,Data3!$GC$11:$GC$17</definedName>
    <definedName name="A124815577X_Data">Data3!$GC$11:$GC$17</definedName>
    <definedName name="A124815577X_Latest">Data3!$GC$17</definedName>
    <definedName name="A124815584W">Data2!$D$1:$D$10,Data2!$D$11:$D$17</definedName>
    <definedName name="A124815584W_Data">Data2!$D$11:$D$17</definedName>
    <definedName name="A124815584W_Latest">Data2!$D$17</definedName>
    <definedName name="A124815585X">Data2!$I$1:$I$10,Data2!$I$11:$I$17</definedName>
    <definedName name="A124815585X_Data">Data2!$I$11:$I$17</definedName>
    <definedName name="A124815585X_Latest">Data2!$I$17</definedName>
    <definedName name="A124815592W">Data2!$AN$1:$AN$10,Data2!$AN$11:$AN$17</definedName>
    <definedName name="A124815592W_Data">Data2!$AN$11:$AN$17</definedName>
    <definedName name="A124815592W_Latest">Data2!$AN$17</definedName>
    <definedName name="A124815593X">Data2!$AS$1:$AS$10,Data2!$AS$11:$AS$17</definedName>
    <definedName name="A124815593X_Data">Data2!$AS$11:$AS$17</definedName>
    <definedName name="A124815593X_Latest">Data2!$AS$17</definedName>
    <definedName name="A124815600K">Data3!$CR$1:$CR$10,Data3!$CR$11:$CR$17</definedName>
    <definedName name="A124815600K_Data">Data3!$CR$11:$CR$17</definedName>
    <definedName name="A124815600K_Latest">Data3!$CR$17</definedName>
    <definedName name="A124815601L">Data3!$CW$1:$CW$10,Data3!$CW$11:$CW$17</definedName>
    <definedName name="A124815601L_Data">Data3!$CW$11:$CW$17</definedName>
    <definedName name="A124815601L_Latest">Data3!$CW$17</definedName>
    <definedName name="A124815608C">Data1!$Z$1:$Z$10,Data1!$Z$11:$Z$17</definedName>
    <definedName name="A124815608C_Data">Data1!$Z$11:$Z$17</definedName>
    <definedName name="A124815608C_Latest">Data1!$Z$17</definedName>
    <definedName name="A124815609F">Data1!$AE$1:$AE$10,Data1!$AE$11:$AE$17</definedName>
    <definedName name="A124815609F_Data">Data1!$AE$11:$AE$17</definedName>
    <definedName name="A124815609F_Latest">Data1!$AE$17</definedName>
    <definedName name="A124815616C">Data2!$CD$1:$CD$10,Data2!$CD$11:$CD$17</definedName>
    <definedName name="A124815616C_Data">Data2!$CD$11:$CD$17</definedName>
    <definedName name="A124815616C_Latest">Data2!$CD$17</definedName>
    <definedName name="A124815617F">Data2!$CI$1:$CI$10,Data2!$CI$11:$CI$17</definedName>
    <definedName name="A124815617F_Data">Data2!$CI$11:$CI$17</definedName>
    <definedName name="A124815617F_Latest">Data2!$CI$17</definedName>
    <definedName name="A124815624C">Data2!$EF$1:$EF$10,Data2!$EF$11:$EF$17</definedName>
    <definedName name="A124815624C_Data">Data2!$EF$11:$EF$17</definedName>
    <definedName name="A124815624C_Latest">Data2!$EF$17</definedName>
    <definedName name="A124815625F">Data2!$EK$1:$EK$10,Data2!$EK$11:$EK$17</definedName>
    <definedName name="A124815625F_Data">Data2!$EK$11:$EK$17</definedName>
    <definedName name="A124815625F_Latest">Data2!$EK$17</definedName>
    <definedName name="A124815632C">Data3!$L$1:$L$10,Data3!$L$11:$L$17</definedName>
    <definedName name="A124815632C_Data">Data3!$L$11:$L$17</definedName>
    <definedName name="A124815632C_Latest">Data3!$L$17</definedName>
    <definedName name="A124815633F">Data3!$Q$1:$Q$10,Data3!$Q$11:$Q$17</definedName>
    <definedName name="A124815633F_Data">Data3!$Q$11:$Q$17</definedName>
    <definedName name="A124815633F_Latest">Data3!$Q$17</definedName>
    <definedName name="A124815640C">Data3!$BN$1:$BN$10,Data3!$BN$11:$BN$17</definedName>
    <definedName name="A124815640C_Data">Data3!$BN$11:$BN$17</definedName>
    <definedName name="A124815640C_Latest">Data3!$BN$17</definedName>
    <definedName name="A124815641F">Data3!$BS$1:$BS$10,Data3!$BS$11:$BS$17</definedName>
    <definedName name="A124815641F_Data">Data3!$BS$11:$BS$17</definedName>
    <definedName name="A124815641F_Latest">Data3!$BS$17</definedName>
    <definedName name="A124815648W">Data1!$CZ$1:$CZ$10,Data1!$CZ$11:$CZ$17</definedName>
    <definedName name="A124815648W_Data">Data1!$CZ$11:$CZ$17</definedName>
    <definedName name="A124815648W_Latest">Data1!$CZ$17</definedName>
    <definedName name="A124815649X">Data1!$DE$1:$DE$10,Data1!$DE$11:$DE$17</definedName>
    <definedName name="A124815649X_Data">Data1!$DE$11:$DE$17</definedName>
    <definedName name="A124815649X_Latest">Data1!$DE$17</definedName>
    <definedName name="A124815656W">Data1!$FB$1:$FB$10,Data1!$FB$11:$FB$17</definedName>
    <definedName name="A124815656W_Data">Data1!$FB$11:$FB$17</definedName>
    <definedName name="A124815656W_Latest">Data1!$FB$17</definedName>
    <definedName name="A124815657X">Data1!$FG$1:$FG$10,Data1!$FG$11:$FG$17</definedName>
    <definedName name="A124815657X_Data">Data1!$FG$11:$FG$17</definedName>
    <definedName name="A124815657X_Latest">Data1!$FG$17</definedName>
    <definedName name="A124815664W">Data2!$P$1:$P$10,Data2!$P$11:$P$17</definedName>
    <definedName name="A124815664W_Data">Data2!$P$11:$P$17</definedName>
    <definedName name="A124815664W_Latest">Data2!$P$17</definedName>
    <definedName name="A124815665X">Data2!$U$1:$U$10,Data2!$U$11:$U$17</definedName>
    <definedName name="A124815665X_Data">Data2!$U$11:$U$17</definedName>
    <definedName name="A124815665X_Latest">Data2!$U$17</definedName>
    <definedName name="A124815672W">Data2!$BR$1:$BR$10,Data2!$BR$11:$BR$17</definedName>
    <definedName name="A124815672W_Data">Data2!$BR$11:$BR$17</definedName>
    <definedName name="A124815672W_Latest">Data2!$BR$17</definedName>
    <definedName name="A124815673X">Data2!$BW$1:$BW$10,Data2!$BW$11:$BW$17</definedName>
    <definedName name="A124815673X_Data">Data2!$BW$11:$BW$17</definedName>
    <definedName name="A124815673X_Latest">Data2!$BW$17</definedName>
    <definedName name="A124815680W">Data2!$GN$1:$GN$10,Data2!$GN$11:$GN$17</definedName>
    <definedName name="A124815680W_Data">Data2!$GN$11:$GN$17</definedName>
    <definedName name="A124815680W_Latest">Data2!$GN$17</definedName>
    <definedName name="A124815681X">Data2!$GS$1:$GS$10,Data2!$GS$11:$GS$17</definedName>
    <definedName name="A124815681X_Data">Data2!$GS$11:$GS$17</definedName>
    <definedName name="A124815681X_Latest">Data2!$GS$17</definedName>
    <definedName name="A124815688R">Data3!$HH$1:$HH$10,Data3!$HH$11:$HH$17</definedName>
    <definedName name="A124815688R_Data">Data3!$HH$11:$HH$17</definedName>
    <definedName name="A124815688R_Latest">Data3!$HH$17</definedName>
    <definedName name="A124815689T">Data3!$HM$1:$HM$10,Data3!$HM$11:$HM$17</definedName>
    <definedName name="A124815689T_Data">Data3!$HM$11:$HM$17</definedName>
    <definedName name="A124815689T_Latest">Data3!$HM$17</definedName>
    <definedName name="A124815696R">Data4!$AL$1:$AL$10,Data4!$AL$11:$AL$17</definedName>
    <definedName name="A124815696R_Data">Data4!$AL$11:$AL$17</definedName>
    <definedName name="A124815696R_Latest">Data4!$AL$17</definedName>
    <definedName name="A124815697T">Data4!$AQ$1:$AQ$10,Data4!$AQ$11:$AQ$17</definedName>
    <definedName name="A124815697T_Data">Data4!$AQ$11:$AQ$17</definedName>
    <definedName name="A124815697T_Latest">Data4!$AQ$17</definedName>
    <definedName name="A124815704C">Data3!$AP$1:$AP$10,Data3!$AP$11:$AP$17</definedName>
    <definedName name="A124815704C_Data">Data3!$AP$11:$AP$17</definedName>
    <definedName name="A124815704C_Latest">Data3!$AP$17</definedName>
    <definedName name="A124815705F">Data3!$AU$1:$AU$10,Data3!$AU$11:$AU$17</definedName>
    <definedName name="A124815705F_Data">Data3!$AU$11:$AU$17</definedName>
    <definedName name="A124815705F_Latest">Data3!$AU$17</definedName>
    <definedName name="A124815712C">Data3!$EB$1:$EB$10,Data3!$EB$11:$EB$17</definedName>
    <definedName name="A124815712C_Data">Data3!$EB$11:$EB$17</definedName>
    <definedName name="A124815712C_Latest">Data3!$EB$17</definedName>
    <definedName name="A124815713F">Data3!$EG$1:$EG$10,Data3!$EG$11:$EG$17</definedName>
    <definedName name="A124815713F_Data">Data3!$EG$11:$EG$17</definedName>
    <definedName name="A124815713F_Latest">Data3!$EG$17</definedName>
    <definedName name="A124815720C">Data3!$GV$1:$GV$10,Data3!$GV$11:$GV$17</definedName>
    <definedName name="A124815720C_Data">Data3!$GV$11:$GV$17</definedName>
    <definedName name="A124815720C_Latest">Data3!$GV$17</definedName>
    <definedName name="A124815721F">Data3!$HA$1:$HA$10,Data3!$HA$11:$HA$17</definedName>
    <definedName name="A124815721F_Data">Data3!$HA$11:$HA$17</definedName>
    <definedName name="A124815721F_Latest">Data3!$HA$17</definedName>
    <definedName name="A124815728W">Data1!$CB$1:$CB$10,Data1!$CB$11:$CB$17</definedName>
    <definedName name="A124815728W_Data">Data1!$CB$11:$CB$17</definedName>
    <definedName name="A124815728W_Latest">Data1!$CB$17</definedName>
    <definedName name="A124815729X">Data1!$CG$1:$CG$10,Data1!$CG$11:$CG$17</definedName>
    <definedName name="A124815729X_Data">Data1!$CG$11:$CG$17</definedName>
    <definedName name="A124815729X_Latest">Data1!$CG$17</definedName>
    <definedName name="A124815736W">Data1!$GX$1:$GX$10,Data1!$GX$11:$GX$17</definedName>
    <definedName name="A124815736W_Data">Data1!$GX$11:$GX$17</definedName>
    <definedName name="A124815736W_Latest">Data1!$GX$17</definedName>
    <definedName name="A124815737X">Data1!$HC$1:$HC$10,Data1!$HC$11:$HC$17</definedName>
    <definedName name="A124815737X_Data">Data1!$HC$11:$HC$17</definedName>
    <definedName name="A124815737X_Latest">Data1!$HC$17</definedName>
    <definedName name="A124815744W">Data1!$IH$1:$IH$10,Data1!$IH$11:$IH$17</definedName>
    <definedName name="A124815744W_Data">Data1!$IH$11:$IH$17</definedName>
    <definedName name="A124815744W_Latest">Data1!$IH$17</definedName>
    <definedName name="A124815745X">Data1!$IM$1:$IM$10,Data1!$IM$11:$IM$17</definedName>
    <definedName name="A124815745X_Data">Data1!$IM$11:$IM$17</definedName>
    <definedName name="A124815745X_Latest">Data1!$IM$17</definedName>
    <definedName name="A124815752W">Data3!$AD$1:$AD$10,Data3!$AD$11:$AD$17</definedName>
    <definedName name="A124815752W_Data">Data3!$AD$11:$AD$17</definedName>
    <definedName name="A124815752W_Latest">Data3!$AD$17</definedName>
    <definedName name="A124815753X">Data3!$AI$1:$AI$10,Data3!$AI$11:$AI$17</definedName>
    <definedName name="A124815753X_Data">Data3!$AI$11:$AI$17</definedName>
    <definedName name="A124815753X_Latest">Data3!$AI$17</definedName>
    <definedName name="A124815760W">Data3!$GJ$1:$GJ$10,Data3!$GJ$11:$GJ$17</definedName>
    <definedName name="A124815760W_Data">Data3!$GJ$11:$GJ$17</definedName>
    <definedName name="A124815760W_Latest">Data3!$GJ$17</definedName>
    <definedName name="A124815761X">Data3!$GO$1:$GO$10,Data3!$GO$11:$GO$17</definedName>
    <definedName name="A124815761X_Data">Data3!$GO$11:$GO$17</definedName>
    <definedName name="A124815761X_Latest">Data3!$GO$17</definedName>
    <definedName name="A124815768R">Data3!$IL$1:$IL$10,Data3!$IL$11:$IL$17</definedName>
    <definedName name="A124815768R_Data">Data3!$IL$11:$IL$17</definedName>
    <definedName name="A124815768R_Latest">Data3!$IL$17</definedName>
    <definedName name="A124815769T">Data3!$IQ$1:$IQ$10,Data3!$IQ$11:$IQ$17</definedName>
    <definedName name="A124815769T_Data">Data3!$IQ$11:$IQ$17</definedName>
    <definedName name="A124815769T_Latest">Data3!$IQ$17</definedName>
    <definedName name="A124815776R">Data1!$AX$1:$AX$10,Data1!$AX$11:$AX$17</definedName>
    <definedName name="A124815776R_Data">Data1!$AX$11:$AX$17</definedName>
    <definedName name="A124815776R_Latest">Data1!$AX$17</definedName>
    <definedName name="A124815777T">Data1!$BC$1:$BC$10,Data1!$BC$11:$BC$17</definedName>
    <definedName name="A124815777T_Data">Data1!$BC$11:$BC$17</definedName>
    <definedName name="A124815777T_Latest">Data1!$BC$17</definedName>
    <definedName name="A124815784R">Data1!$EJ$1:$EJ$10,Data1!$EJ$11:$EJ$17</definedName>
    <definedName name="A124815784R_Data">Data1!$EJ$11:$EJ$17</definedName>
    <definedName name="A124815784R_Latest">Data1!$EJ$17</definedName>
    <definedName name="A124815785T">Data1!$EO$1:$EO$10,Data1!$EO$11:$EO$17</definedName>
    <definedName name="A124815785T_Data">Data1!$EO$11:$EO$17</definedName>
    <definedName name="A124815785T_Latest">Data1!$EO$17</definedName>
    <definedName name="A124815792R">Data1!$FT$1:$FT$10,Data1!$FT$11:$FT$17</definedName>
    <definedName name="A124815792R_Data">Data1!$FT$11:$FT$17</definedName>
    <definedName name="A124815792R_Latest">Data1!$FT$17</definedName>
    <definedName name="A124815793T">Data1!$FY$1:$FY$10,Data1!$FY$11:$FY$17</definedName>
    <definedName name="A124815793T_Data">Data1!$FY$11:$FY$17</definedName>
    <definedName name="A124815793T_Latest">Data1!$FY$17</definedName>
    <definedName name="A124815800C">Data1!$HD$1:$HD$10,Data1!$HD$11:$HD$17</definedName>
    <definedName name="A124815800C_Data">Data1!$HD$11:$HD$17</definedName>
    <definedName name="A124815800C_Latest">Data1!$HD$17</definedName>
    <definedName name="A124815801F">Data1!$HI$1:$HI$10,Data1!$HI$11:$HI$17</definedName>
    <definedName name="A124815801F_Data">Data1!$HI$11:$HI$17</definedName>
    <definedName name="A124815801F_Latest">Data1!$HI$17</definedName>
    <definedName name="A124815808W">Data2!$AH$1:$AH$10,Data2!$AH$11:$AH$17</definedName>
    <definedName name="A124815808W_Data">Data2!$AH$11:$AH$17</definedName>
    <definedName name="A124815808W_Latest">Data2!$AH$17</definedName>
    <definedName name="A124815809X">Data2!$AM$1:$AM$10,Data2!$AM$11:$AM$17</definedName>
    <definedName name="A124815809X_Data">Data2!$AM$11:$AM$17</definedName>
    <definedName name="A124815809X_Latest">Data2!$AM$17</definedName>
    <definedName name="A124815816W">Data3!$AJ$1:$AJ$10,Data3!$AJ$11:$AJ$17</definedName>
    <definedName name="A124815816W_Data">Data3!$AJ$11:$AJ$17</definedName>
    <definedName name="A124815816W_Latest">Data3!$AJ$17</definedName>
    <definedName name="A124815817X">Data3!$AO$1:$AO$10,Data3!$AO$11:$AO$17</definedName>
    <definedName name="A124815817X_Data">Data3!$AO$11:$AO$17</definedName>
    <definedName name="A124815817X_Latest">Data3!$AO$17</definedName>
    <definedName name="A124815824W">Data3!$BB$1:$BB$10,Data3!$BB$11:$BB$17</definedName>
    <definedName name="A124815824W_Data">Data3!$BB$11:$BB$17</definedName>
    <definedName name="A124815824W_Latest">Data3!$BB$17</definedName>
    <definedName name="A124815825X">Data3!$BG$1:$BG$10,Data3!$BG$11:$BG$17</definedName>
    <definedName name="A124815825X_Data">Data3!$BG$11:$BG$17</definedName>
    <definedName name="A124815825X_Latest">Data3!$BG$17</definedName>
    <definedName name="A124815832W">Data4!$B$1:$B$10,Data4!$B$11:$B$17</definedName>
    <definedName name="A124815832W_Data">Data4!$B$11:$B$17</definedName>
    <definedName name="A124815832W_Latest">Data4!$B$17</definedName>
    <definedName name="A124815833X">Data4!$G$1:$G$10,Data4!$G$11:$G$17</definedName>
    <definedName name="A124815833X_Data">Data4!$G$11:$G$17</definedName>
    <definedName name="A124815833X_Latest">Data4!$G$17</definedName>
    <definedName name="A124815840W">Data1!$EP$1:$EP$10,Data1!$EP$11:$EP$17</definedName>
    <definedName name="A124815840W_Data">Data1!$EP$11:$EP$17</definedName>
    <definedName name="A124815840W_Latest">Data1!$EP$17</definedName>
    <definedName name="A124815841X">Data1!$EU$1:$EU$10,Data1!$EU$11:$EU$17</definedName>
    <definedName name="A124815841X_Data">Data1!$EU$11:$EU$17</definedName>
    <definedName name="A124815841X_Latest">Data1!$EU$17</definedName>
    <definedName name="A124815848R">Data1!$HJ$1:$HJ$10,Data1!$HJ$11:$HJ$17</definedName>
    <definedName name="A124815848R_Data">Data1!$HJ$11:$HJ$17</definedName>
    <definedName name="A124815848R_Latest">Data1!$HJ$17</definedName>
    <definedName name="A124815849T">Data1!$HO$1:$HO$10,Data1!$HO$11:$HO$17</definedName>
    <definedName name="A124815849T_Data">Data1!$HO$11:$HO$17</definedName>
    <definedName name="A124815849T_Latest">Data1!$HO$17</definedName>
    <definedName name="A124815856R">Data2!$GB$1:$GB$10,Data2!$GB$11:$GB$17</definedName>
    <definedName name="A124815856R_Data">Data2!$GB$11:$GB$17</definedName>
    <definedName name="A124815856R_Latest">Data2!$GB$17</definedName>
    <definedName name="A124815857T">Data2!$GG$1:$GG$10,Data2!$GG$11:$GG$17</definedName>
    <definedName name="A124815857T_Data">Data2!$GG$11:$GG$17</definedName>
    <definedName name="A124815857T_Latest">Data2!$GG$17</definedName>
    <definedName name="A124815864R">Data3!$BZ$1:$BZ$10,Data3!$BZ$11:$BZ$17</definedName>
    <definedName name="A124815864R_Data">Data3!$BZ$11:$BZ$17</definedName>
    <definedName name="A124815864R_Latest">Data3!$BZ$17</definedName>
    <definedName name="A124815865T">Data3!$CE$1:$CE$10,Data3!$CE$11:$CE$17</definedName>
    <definedName name="A124815865T_Data">Data3!$CE$11:$CE$17</definedName>
    <definedName name="A124815865T_Latest">Data3!$CE$17</definedName>
    <definedName name="A124815872R">Data3!$DJ$1:$DJ$10,Data3!$DJ$11:$DJ$17</definedName>
    <definedName name="A124815872R_Data">Data3!$DJ$11:$DJ$17</definedName>
    <definedName name="A124815872R_Latest">Data3!$DJ$17</definedName>
    <definedName name="A124815873T">Data3!$DO$1:$DO$10,Data3!$DO$11:$DO$17</definedName>
    <definedName name="A124815873T_Data">Data3!$DO$11:$DO$17</definedName>
    <definedName name="A124815873T_Latest">Data3!$DO$17</definedName>
    <definedName name="A124815880R">Data3!$ET$1:$ET$10,Data3!$ET$11:$ET$17</definedName>
    <definedName name="A124815880R_Data">Data3!$ET$11:$ET$17</definedName>
    <definedName name="A124815880R_Latest">Data3!$ET$17</definedName>
    <definedName name="A124815881T">Data3!$EY$1:$EY$10,Data3!$EY$11:$EY$17</definedName>
    <definedName name="A124815881T_Data">Data3!$EY$11:$EY$17</definedName>
    <definedName name="A124815881T_Latest">Data3!$EY$17</definedName>
    <definedName name="A124815888J">Data3!$GD$1:$GD$10,Data3!$GD$11:$GD$17</definedName>
    <definedName name="A124815888J_Data">Data3!$GD$11:$GD$17</definedName>
    <definedName name="A124815888J_Latest">Data3!$GD$17</definedName>
    <definedName name="A124815889K">Data3!$GI$1:$GI$10,Data3!$GI$11:$GI$17</definedName>
    <definedName name="A124815889K_Data">Data3!$GI$11:$GI$17</definedName>
    <definedName name="A124815889K_Latest">Data3!$GI$17</definedName>
    <definedName name="A124815896J">Data1!$B$1:$B$10,Data1!$B$11:$B$17</definedName>
    <definedName name="A124815896J_Data">Data1!$B$11:$B$17</definedName>
    <definedName name="A124815896J_Latest">Data1!$B$17</definedName>
    <definedName name="A124815897K">Data1!$G$1:$G$10,Data1!$G$11:$G$17</definedName>
    <definedName name="A124815897K_Data">Data1!$G$11:$G$17</definedName>
    <definedName name="A124815897K_Latest">Data1!$G$17</definedName>
    <definedName name="A124815904W">Data1!$ED$1:$ED$10,Data1!$ED$11:$ED$17</definedName>
    <definedName name="A124815904W_Data">Data1!$ED$11:$ED$17</definedName>
    <definedName name="A124815904W_Latest">Data1!$ED$17</definedName>
    <definedName name="A124815905X">Data1!$EI$1:$EI$10,Data1!$EI$11:$EI$17</definedName>
    <definedName name="A124815905X_Data">Data1!$EI$11:$EI$17</definedName>
    <definedName name="A124815905X_Latest">Data1!$EI$17</definedName>
    <definedName name="A124815912W">Data2!$BL$1:$BL$10,Data2!$BL$11:$BL$17</definedName>
    <definedName name="A124815912W_Data">Data2!$BL$11:$BL$17</definedName>
    <definedName name="A124815912W_Latest">Data2!$BL$17</definedName>
    <definedName name="A124815913X">Data2!$BQ$1:$BQ$10,Data2!$BQ$11:$BQ$17</definedName>
    <definedName name="A124815913X_Data">Data2!$BQ$11:$BQ$17</definedName>
    <definedName name="A124815913X_Latest">Data2!$BQ$17</definedName>
    <definedName name="A124815920W">Data2!$EX$1:$EX$10,Data2!$EX$11:$EX$17</definedName>
    <definedName name="A124815920W_Data">Data2!$EX$11:$EX$17</definedName>
    <definedName name="A124815920W_Latest">Data2!$EX$17</definedName>
    <definedName name="A124815921X">Data2!$FC$1:$FC$10,Data2!$FC$11:$FC$17</definedName>
    <definedName name="A124815921X_Data">Data2!$FC$11:$FC$17</definedName>
    <definedName name="A124815921X_Latest">Data2!$FC$17</definedName>
    <definedName name="A124815928R">Data1!$AF$1:$AF$10,Data1!$AF$11:$AF$17</definedName>
    <definedName name="A124815928R_Data">Data1!$AF$11:$AF$17</definedName>
    <definedName name="A124815928R_Latest">Data1!$AF$17</definedName>
    <definedName name="A124815929T">Data1!$AK$1:$AK$10,Data1!$AK$11:$AK$17</definedName>
    <definedName name="A124815929T_Data">Data1!$AK$11:$AK$17</definedName>
    <definedName name="A124815929T_Latest">Data1!$AK$17</definedName>
    <definedName name="A124815936R">Data1!$BP$1:$BP$10,Data1!$BP$11:$BP$17</definedName>
    <definedName name="A124815936R_Data">Data1!$BP$11:$BP$17</definedName>
    <definedName name="A124815936R_Latest">Data1!$BP$17</definedName>
    <definedName name="A124815937T">Data1!$BU$1:$BU$10,Data1!$BU$11:$BU$17</definedName>
    <definedName name="A124815937T_Data">Data1!$BU$11:$BU$17</definedName>
    <definedName name="A124815937T_Latest">Data1!$BU$17</definedName>
    <definedName name="A124815944R">Data1!$CH$1:$CH$10,Data1!$CH$11:$CH$17</definedName>
    <definedName name="A124815944R_Data">Data1!$CH$11:$CH$17</definedName>
    <definedName name="A124815944R_Latest">Data1!$CH$17</definedName>
    <definedName name="A124815945T">Data1!$CM$1:$CM$10,Data1!$CM$11:$CM$17</definedName>
    <definedName name="A124815945T_Data">Data1!$CM$11:$CM$17</definedName>
    <definedName name="A124815945T_Latest">Data1!$CM$17</definedName>
    <definedName name="A124815952R">Data2!$AZ$1:$AZ$10,Data2!$AZ$11:$AZ$17</definedName>
    <definedName name="A124815952R_Data">Data2!$AZ$11:$AZ$17</definedName>
    <definedName name="A124815952R_Latest">Data2!$AZ$17</definedName>
    <definedName name="A124815953T">Data2!$BE$1:$BE$10,Data2!$BE$11:$BE$17</definedName>
    <definedName name="A124815953T_Data">Data2!$BE$11:$BE$17</definedName>
    <definedName name="A124815953T_Latest">Data2!$BE$17</definedName>
    <definedName name="A124815960R">Data2!$HX$1:$HX$10,Data2!$HX$11:$HX$17</definedName>
    <definedName name="A124815960R_Data">Data2!$HX$11:$HX$17</definedName>
    <definedName name="A124815960R_Latest">Data2!$HX$17</definedName>
    <definedName name="A124815961T">Data2!$IC$1:$IC$10,Data2!$IC$11:$IC$17</definedName>
    <definedName name="A124815961T_Data">Data2!$IC$11:$IC$17</definedName>
    <definedName name="A124815961T_Latest">Data2!$IC$17</definedName>
    <definedName name="A124815968J">Data1!$AL$1:$AL$10,Data1!$AL$11:$AL$17</definedName>
    <definedName name="A124815968J_Data">Data1!$AL$11:$AL$17</definedName>
    <definedName name="A124815968J_Latest">Data1!$AL$17</definedName>
    <definedName name="A124815969K">Data1!$AQ$1:$AQ$10,Data1!$AQ$11:$AQ$17</definedName>
    <definedName name="A124815969K_Data">Data1!$AQ$11:$AQ$17</definedName>
    <definedName name="A124815969K_Latest">Data1!$AQ$17</definedName>
    <definedName name="A124815976J">Data1!$CN$1:$CN$10,Data1!$CN$11:$CN$17</definedName>
    <definedName name="A124815976J_Data">Data1!$CN$11:$CN$17</definedName>
    <definedName name="A124815976J_Latest">Data1!$CN$17</definedName>
    <definedName name="A124815977K">Data1!$CS$1:$CS$10,Data1!$CS$11:$CS$17</definedName>
    <definedName name="A124815977K_Data">Data1!$CS$11:$CS$17</definedName>
    <definedName name="A124815977K_Latest">Data1!$CS$17</definedName>
    <definedName name="A124815984J">Data1!$DF$1:$DF$10,Data1!$DF$11:$DF$17</definedName>
    <definedName name="A124815984J_Data">Data1!$DF$11:$DF$17</definedName>
    <definedName name="A124815984J_Latest">Data1!$DF$17</definedName>
    <definedName name="A124815985K">Data1!$DK$1:$DK$10,Data1!$DK$11:$DK$17</definedName>
    <definedName name="A124815985K_Data">Data1!$DK$11:$DK$17</definedName>
    <definedName name="A124815985K_Latest">Data1!$DK$17</definedName>
    <definedName name="A124815992J">Data2!$V$1:$V$10,Data2!$V$11:$V$17</definedName>
    <definedName name="A124815992J_Data">Data2!$V$11:$V$17</definedName>
    <definedName name="A124815992J_Latest">Data2!$V$17</definedName>
    <definedName name="A124815993K">Data2!$AA$1:$AA$10,Data2!$AA$11:$AA$17</definedName>
    <definedName name="A124815993K_Data">Data2!$AA$11:$AA$17</definedName>
    <definedName name="A124815993K_Latest">Data2!$AA$17</definedName>
    <definedName name="A124816000X">Data2!$BF$1:$BF$10,Data2!$BF$11:$BF$17</definedName>
    <definedName name="A124816000X_Data">Data2!$BF$11:$BF$17</definedName>
    <definedName name="A124816000X_Latest">Data2!$BF$17</definedName>
    <definedName name="A124816001A">Data2!$BK$1:$BK$10,Data2!$BK$11:$BK$17</definedName>
    <definedName name="A124816001A_Data">Data2!$BK$11:$BK$17</definedName>
    <definedName name="A124816001A_Latest">Data2!$BK$17</definedName>
    <definedName name="A124816008T">Data2!$BX$1:$BX$10,Data2!$BX$11:$BX$17</definedName>
    <definedName name="A124816008T_Data">Data2!$BX$11:$BX$17</definedName>
    <definedName name="A124816008T_Latest">Data2!$BX$17</definedName>
    <definedName name="A124816009V">Data2!$CC$1:$CC$10,Data2!$CC$11:$CC$17</definedName>
    <definedName name="A124816009V_Data">Data2!$CC$11:$CC$17</definedName>
    <definedName name="A124816009V_Latest">Data2!$CC$17</definedName>
    <definedName name="A124816016T">Data2!$GT$1:$GT$10,Data2!$GT$11:$GT$17</definedName>
    <definedName name="A124816016T_Data">Data2!$GT$11:$GT$17</definedName>
    <definedName name="A124816016T_Latest">Data2!$GT$17</definedName>
    <definedName name="A124816017V">Data2!$GY$1:$GY$10,Data2!$GY$11:$GY$17</definedName>
    <definedName name="A124816017V_Data">Data2!$GY$11:$GY$17</definedName>
    <definedName name="A124816017V_Latest">Data2!$GY$17</definedName>
    <definedName name="A124816024T">Data3!$FL$1:$FL$10,Data3!$FL$11:$FL$17</definedName>
    <definedName name="A124816024T_Data">Data3!$FL$11:$FL$17</definedName>
    <definedName name="A124816024T_Latest">Data3!$FL$17</definedName>
    <definedName name="A124816025V">Data3!$FQ$1:$FQ$10,Data3!$FQ$11:$FQ$17</definedName>
    <definedName name="A124816025V_Data">Data3!$FQ$11:$FQ$17</definedName>
    <definedName name="A124816025V_Latest">Data3!$FQ$17</definedName>
    <definedName name="A124816032T">Data3!$IF$1:$IF$10,Data3!$IF$11:$IF$17</definedName>
    <definedName name="A124816032T_Data">Data3!$IF$11:$IF$17</definedName>
    <definedName name="A124816032T_Latest">Data3!$IF$17</definedName>
    <definedName name="A124816033V">Data3!$IK$1:$IK$10,Data3!$IK$11:$IK$17</definedName>
    <definedName name="A124816033V_Data">Data3!$IK$11:$IK$17</definedName>
    <definedName name="A124816033V_Latest">Data3!$IK$17</definedName>
    <definedName name="A124816040T">Data4!$H$1:$H$10,Data4!$H$11:$H$17</definedName>
    <definedName name="A124816040T_Data">Data4!$H$11:$H$17</definedName>
    <definedName name="A124816040T_Latest">Data4!$H$17</definedName>
    <definedName name="A124816041V">Data4!$M$1:$M$10,Data4!$M$11:$M$17</definedName>
    <definedName name="A124816041V_Data">Data4!$M$11:$M$17</definedName>
    <definedName name="A124816041V_Latest">Data4!$M$17</definedName>
    <definedName name="A124816048K">Data1!$AR$1:$AR$10,Data1!$AR$11:$AR$17</definedName>
    <definedName name="A124816048K_Data">Data1!$AR$11:$AR$17</definedName>
    <definedName name="A124816048K_Latest">Data1!$AR$17</definedName>
    <definedName name="A124816049L">Data1!$AW$1:$AW$10,Data1!$AW$11:$AW$17</definedName>
    <definedName name="A124816049L_Data">Data1!$AW$11:$AW$17</definedName>
    <definedName name="A124816049L_Latest">Data1!$AW$17</definedName>
    <definedName name="A124816056K">Data1!$BJ$1:$BJ$10,Data1!$BJ$11:$BJ$17</definedName>
    <definedName name="A124816056K_Data">Data1!$BJ$11:$BJ$17</definedName>
    <definedName name="A124816056K_Latest">Data1!$BJ$17</definedName>
    <definedName name="A124816057L">Data1!$BO$1:$BO$10,Data1!$BO$11:$BO$17</definedName>
    <definedName name="A124816057L_Data">Data1!$BO$11:$BO$17</definedName>
    <definedName name="A124816057L_Latest">Data1!$BO$17</definedName>
    <definedName name="A124816064K">Data1!$HP$1:$HP$10,Data1!$HP$11:$HP$17</definedName>
    <definedName name="A124816064K_Data">Data1!$HP$11:$HP$17</definedName>
    <definedName name="A124816064K_Latest">Data1!$HP$17</definedName>
    <definedName name="A124816065L">Data1!$HU$1:$HU$10,Data1!$HU$11:$HU$17</definedName>
    <definedName name="A124816065L_Data">Data1!$HU$11:$HU$17</definedName>
    <definedName name="A124816065L_Latest">Data1!$HU$17</definedName>
    <definedName name="A124816072K">Data3!$EH$1:$EH$10,Data3!$EH$11:$EH$17</definedName>
    <definedName name="A124816072K_Data">Data3!$EH$11:$EH$17</definedName>
    <definedName name="A124816072K_Latest">Data3!$EH$17</definedName>
    <definedName name="A124816073L">Data3!$EM$1:$EM$10,Data3!$EM$11:$EM$17</definedName>
    <definedName name="A124816073L_Data">Data3!$EM$11:$EM$17</definedName>
    <definedName name="A124816073L_Latest">Data3!$EM$17</definedName>
    <definedName name="A124816080K">Data3!$HB$1:$HB$10,Data3!$HB$11:$HB$17</definedName>
    <definedName name="A124816080K_Data">Data3!$HB$11:$HB$17</definedName>
    <definedName name="A124816080K_Latest">Data3!$HB$17</definedName>
    <definedName name="A124816081L">Data3!$HG$1:$HG$10,Data3!$HG$11:$HG$17</definedName>
    <definedName name="A124816081L_Data">Data3!$HG$11:$HG$17</definedName>
    <definedName name="A124816081L_Latest">Data3!$HG$17</definedName>
    <definedName name="A124816088C">Data4!$N$1:$N$10,Data4!$N$11:$N$17</definedName>
    <definedName name="A124816088C_Data">Data4!$N$11:$N$17</definedName>
    <definedName name="A124816088C_Latest">Data4!$N$17</definedName>
    <definedName name="A124816089F">Data4!$S$1:$S$10,Data4!$S$11:$S$17</definedName>
    <definedName name="A124816089F_Data">Data4!$S$11:$S$17</definedName>
    <definedName name="A124816089F_Latest">Data4!$S$17</definedName>
    <definedName name="A124816096C">Data2!$CJ$1:$CJ$10,Data2!$CJ$11:$CJ$17</definedName>
    <definedName name="A124816096C_Data">Data2!$CJ$11:$CJ$17</definedName>
    <definedName name="A124816096C_Latest">Data2!$CJ$17</definedName>
    <definedName name="A124816097F">Data2!$CO$1:$CO$10,Data2!$CO$11:$CO$17</definedName>
    <definedName name="A124816097F_Data">Data2!$CO$11:$CO$17</definedName>
    <definedName name="A124816097F_Latest">Data2!$CO$17</definedName>
    <definedName name="A124816104T">Data2!$FD$1:$FD$10,Data2!$FD$11:$FD$17</definedName>
    <definedName name="A124816104T_Data">Data2!$FD$11:$FD$17</definedName>
    <definedName name="A124816104T_Latest">Data2!$FD$17</definedName>
    <definedName name="A124816105V">Data2!$FI$1:$FI$10,Data2!$FI$11:$FI$17</definedName>
    <definedName name="A124816105V_Data">Data2!$FI$11:$FI$17</definedName>
    <definedName name="A124816105V_Latest">Data2!$FI$17</definedName>
    <definedName name="A124816112T">Data2!$IP$1:$IP$10,Data2!$IP$11:$IP$17</definedName>
    <definedName name="A124816112T_Data">Data2!$IP$11:$IP$17</definedName>
    <definedName name="A124816112T_Latest">Data2!$IP$17</definedName>
    <definedName name="A124816113V">Data3!$E$1:$E$10,Data3!$E$11:$E$17</definedName>
    <definedName name="A124816113V_Data">Data3!$E$11:$E$17</definedName>
    <definedName name="A124816113V_Latest">Data3!$E$17</definedName>
    <definedName name="A124816120T">Data3!$DV$1:$DV$10,Data3!$DV$11:$DV$17</definedName>
    <definedName name="A124816120T_Data">Data3!$DV$11:$DV$17</definedName>
    <definedName name="A124816120T_Latest">Data3!$DV$17</definedName>
    <definedName name="A124816121V">Data3!$EA$1:$EA$10,Data3!$EA$11:$EA$17</definedName>
    <definedName name="A124816121V_Data">Data3!$EA$11:$EA$17</definedName>
    <definedName name="A124816121V_Latest">Data3!$EA$17</definedName>
    <definedName name="A124816128K">Data1!$DX$1:$DX$10,Data1!$DX$11:$DX$17</definedName>
    <definedName name="A124816128K_Data">Data1!$DX$11:$DX$17</definedName>
    <definedName name="A124816128K_Latest">Data1!$DX$17</definedName>
    <definedName name="A124816129L">Data1!$EC$1:$EC$10,Data1!$EC$11:$EC$17</definedName>
    <definedName name="A124816129L_Data">Data1!$EC$11:$EC$17</definedName>
    <definedName name="A124816129L_Latest">Data1!$EC$17</definedName>
    <definedName name="A124816136K">Data1!$FZ$1:$FZ$10,Data1!$FZ$11:$FZ$17</definedName>
    <definedName name="A124816136K_Data">Data1!$FZ$11:$FZ$17</definedName>
    <definedName name="A124816136K_Latest">Data1!$FZ$17</definedName>
    <definedName name="A124816137L">Data1!$GE$1:$GE$10,Data1!$GE$11:$GE$17</definedName>
    <definedName name="A124816137L_Data">Data1!$GE$11:$GE$17</definedName>
    <definedName name="A124816137L_Latest">Data1!$GE$17</definedName>
    <definedName name="A124816144K">Data3!$F$1:$F$10,Data3!$F$11:$F$17</definedName>
    <definedName name="A124816144K_Data">Data3!$F$11:$F$17</definedName>
    <definedName name="A124816144K_Latest">Data3!$F$17</definedName>
    <definedName name="A124816145L">Data3!$K$1:$K$10,Data3!$K$11:$K$17</definedName>
    <definedName name="A124816145L_Data">Data3!$K$11:$K$17</definedName>
    <definedName name="A124816145L_Latest">Data3!$K$17</definedName>
    <definedName name="A124816152K">Data3!$X$1:$X$10,Data3!$X$11:$X$17</definedName>
    <definedName name="A124816152K_Data">Data3!$X$11:$X$17</definedName>
    <definedName name="A124816152K_Latest">Data3!$X$17</definedName>
    <definedName name="A124816153L">Data3!$AC$1:$AC$10,Data3!$AC$11:$AC$17</definedName>
    <definedName name="A124816153L_Data">Data3!$AC$11:$AC$17</definedName>
    <definedName name="A124816153L_Latest">Data3!$AC$17</definedName>
    <definedName name="A124816160K">Data3!$HN$1:$HN$10,Data3!$HN$11:$HN$17</definedName>
    <definedName name="A124816160K_Data">Data3!$HN$11:$HN$17</definedName>
    <definedName name="A124816160K_Latest">Data3!$HN$17</definedName>
    <definedName name="A124816161L">Data3!$HS$1:$HS$10,Data3!$HS$11:$HS$17</definedName>
    <definedName name="A124816161L_Data">Data3!$HS$11:$HS$17</definedName>
    <definedName name="A124816161L_Latest">Data3!$HS$17</definedName>
    <definedName name="A124816168C">Data1!$EV$1:$EV$10,Data1!$EV$11:$EV$17</definedName>
    <definedName name="A124816168C_Data">Data1!$EV$11:$EV$17</definedName>
    <definedName name="A124816168C_Latest">Data1!$EV$17</definedName>
    <definedName name="A124816169F">Data1!$FA$1:$FA$10,Data1!$FA$11:$FA$17</definedName>
    <definedName name="A124816169F_Data">Data1!$FA$11:$FA$17</definedName>
    <definedName name="A124816169F_Latest">Data1!$FA$17</definedName>
    <definedName name="A124816176C">Data2!$CV$1:$CV$10,Data2!$CV$11:$CV$17</definedName>
    <definedName name="A124816176C_Data">Data2!$CV$11:$CV$17</definedName>
    <definedName name="A124816176C_Latest">Data2!$CV$17</definedName>
    <definedName name="A124816177F">Data2!$DA$1:$DA$10,Data2!$DA$11:$DA$17</definedName>
    <definedName name="A124816177F_Data">Data2!$DA$11:$DA$17</definedName>
    <definedName name="A124816177F_Latest">Data2!$DA$17</definedName>
    <definedName name="A124816184C">Data3!$EZ$1:$EZ$10,Data3!$EZ$11:$EZ$17</definedName>
    <definedName name="A124816184C_Data">Data3!$EZ$11:$EZ$17</definedName>
    <definedName name="A124816184C_Latest">Data3!$EZ$17</definedName>
    <definedName name="A124816185F">Data3!$FE$1:$FE$10,Data3!$FE$11:$FE$17</definedName>
    <definedName name="A124816185F_Data">Data3!$FE$11:$FE$17</definedName>
    <definedName name="A124816185F_Latest">Data3!$FE$17</definedName>
    <definedName name="A124816192C">Data4!$AF$1:$AF$10,Data4!$AF$11:$AF$17</definedName>
    <definedName name="A124816192C_Data">Data4!$AF$11:$AF$17</definedName>
    <definedName name="A124816192C_Latest">Data4!$AF$17</definedName>
    <definedName name="A124816193F">Data4!$AK$1:$AK$10,Data4!$AK$11:$AK$17</definedName>
    <definedName name="A124816193F_Data">Data4!$AK$11:$AK$17</definedName>
    <definedName name="A124816193F_Latest">Data4!$AK$17</definedName>
    <definedName name="A124816200T">Data4!$AX$1:$AX$10,Data4!$AX$11:$AX$17</definedName>
    <definedName name="A124816200T_Data">Data4!$AX$11:$AX$17</definedName>
    <definedName name="A124816200T_Latest">Data4!$AX$17</definedName>
    <definedName name="A124816201V">Data4!$BC$1:$BC$10,Data4!$BC$11:$BC$17</definedName>
    <definedName name="A124816201V_Data">Data4!$BC$11:$BC$17</definedName>
    <definedName name="A124816201V_Latest">Data4!$BC$17</definedName>
    <definedName name="A124816208K">Data2!$EL$1:$EL$10,Data2!$EL$11:$EL$17</definedName>
    <definedName name="A124816208K_Data">Data2!$EL$11:$EL$17</definedName>
    <definedName name="A124816208K_Latest">Data2!$EL$17</definedName>
    <definedName name="A124816209L">Data2!$EQ$1:$EQ$10,Data2!$EQ$11:$EQ$17</definedName>
    <definedName name="A124816209L_Data">Data2!$EQ$11:$EQ$17</definedName>
    <definedName name="A124816209L_Latest">Data2!$EQ$17</definedName>
    <definedName name="A124816216K">Data3!$BT$1:$BT$10,Data3!$BT$11:$BT$17</definedName>
    <definedName name="A124816216K_Data">Data3!$BT$11:$BT$17</definedName>
    <definedName name="A124816216K_Latest">Data3!$BT$17</definedName>
    <definedName name="A124816217L">Data3!$BY$1:$BY$10,Data3!$BY$11:$BY$17</definedName>
    <definedName name="A124816217L_Data">Data3!$BY$11:$BY$17</definedName>
    <definedName name="A124816217L_Latest">Data3!$BY$17</definedName>
    <definedName name="A124816224K">Data3!$DD$1:$DD$10,Data3!$DD$11:$DD$17</definedName>
    <definedName name="A124816224K_Data">Data3!$DD$11:$DD$17</definedName>
    <definedName name="A124816224K_Latest">Data3!$DD$17</definedName>
    <definedName name="A124816225L">Data3!$DI$1:$DI$10,Data3!$DI$11:$DI$17</definedName>
    <definedName name="A124816225L_Data">Data3!$DI$11:$DI$17</definedName>
    <definedName name="A124816225L_Latest">Data3!$DI$17</definedName>
    <definedName name="A124816232K">Data3!$HZ$1:$HZ$10,Data3!$HZ$11:$HZ$17</definedName>
    <definedName name="A124816232K_Data">Data3!$HZ$11:$HZ$17</definedName>
    <definedName name="A124816232K_Latest">Data3!$HZ$17</definedName>
    <definedName name="A124816233L">Data3!$IE$1:$IE$10,Data3!$IE$11:$IE$17</definedName>
    <definedName name="A124816233L_Data">Data3!$IE$11:$IE$17</definedName>
    <definedName name="A124816233L_Latest">Data3!$IE$17</definedName>
    <definedName name="A124816240K">Data1!$T$1:$T$10,Data1!$T$11:$T$17</definedName>
    <definedName name="A124816240K_Data">Data1!$T$11:$T$17</definedName>
    <definedName name="A124816240K_Latest">Data1!$T$17</definedName>
    <definedName name="A124816241L">Data1!$Y$1:$Y$10,Data1!$Y$11:$Y$17</definedName>
    <definedName name="A124816241L_Data">Data1!$Y$11:$Y$17</definedName>
    <definedName name="A124816241L_Latest">Data1!$Y$17</definedName>
    <definedName name="A124816248C">Data1!$BD$1:$BD$10,Data1!$BD$11:$BD$17</definedName>
    <definedName name="A124816248C_Data">Data1!$BD$11:$BD$17</definedName>
    <definedName name="A124816248C_Latest">Data1!$BD$17</definedName>
    <definedName name="A124816249F">Data1!$BI$1:$BI$10,Data1!$BI$11:$BI$17</definedName>
    <definedName name="A124816249F_Data">Data1!$BI$11:$BI$17</definedName>
    <definedName name="A124816249F_Latest">Data1!$BI$17</definedName>
    <definedName name="A124816256C">Data1!$BV$1:$BV$10,Data1!$BV$11:$BV$17</definedName>
    <definedName name="A124816256C_Data">Data1!$BV$11:$BV$17</definedName>
    <definedName name="A124816256C_Latest">Data1!$BV$17</definedName>
    <definedName name="A124816257F">Data1!$CA$1:$CA$10,Data1!$CA$11:$CA$17</definedName>
    <definedName name="A124816257F_Data">Data1!$CA$11:$CA$17</definedName>
    <definedName name="A124816257F_Latest">Data1!$CA$17</definedName>
    <definedName name="A124816264C">Data1!$FH$1:$FH$10,Data1!$FH$11:$FH$17</definedName>
    <definedName name="A124816264C_Data">Data1!$FH$11:$FH$17</definedName>
    <definedName name="A124816264C_Latest">Data1!$FH$17</definedName>
    <definedName name="A124816265F">Data1!$FM$1:$FM$10,Data1!$FM$11:$FM$17</definedName>
    <definedName name="A124816265F_Data">Data1!$FM$11:$FM$17</definedName>
    <definedName name="A124816265F_Latest">Data1!$FM$17</definedName>
    <definedName name="A124816272C">Data2!$DZ$1:$DZ$10,Data2!$DZ$11:$DZ$17</definedName>
    <definedName name="A124816272C_Data">Data2!$DZ$11:$DZ$17</definedName>
    <definedName name="A124816272C_Latest">Data2!$DZ$17</definedName>
    <definedName name="A124816273F">Data2!$EE$1:$EE$10,Data2!$EE$11:$EE$17</definedName>
    <definedName name="A124816273F_Data">Data2!$EE$11:$EE$17</definedName>
    <definedName name="A124816273F_Latest">Data2!$EE$17</definedName>
    <definedName name="A124816280C">Data2!$ER$1:$ER$10,Data2!$ER$11:$ER$17</definedName>
    <definedName name="A124816280C_Data">Data2!$ER$11:$ER$17</definedName>
    <definedName name="A124816280C_Latest">Data2!$ER$17</definedName>
    <definedName name="A124816281F">Data2!$EW$1:$EW$10,Data2!$EW$11:$EW$17</definedName>
    <definedName name="A124816281F_Data">Data2!$EW$11:$EW$17</definedName>
    <definedName name="A124816281F_Latest">Data2!$EW$17</definedName>
    <definedName name="A124816288W">Data2!$J$1:$J$10,Data2!$J$11:$J$17</definedName>
    <definedName name="A124816288W_Data">Data2!$J$11:$J$17</definedName>
    <definedName name="A124816288W_Latest">Data2!$J$17</definedName>
    <definedName name="A124816289X">Data2!$O$1:$O$10,Data2!$O$11:$O$17</definedName>
    <definedName name="A124816289X_Data">Data2!$O$11:$O$17</definedName>
    <definedName name="A124816289X_Latest">Data2!$O$17</definedName>
    <definedName name="A124816296W">Data2!$AT$1:$AT$10,Data2!$AT$11:$AT$17</definedName>
    <definedName name="A124816296W_Data">Data2!$AT$11:$AT$17</definedName>
    <definedName name="A124816296W_Latest">Data2!$AT$17</definedName>
    <definedName name="A124816297X">Data2!$AY$1:$AY$10,Data2!$AY$11:$AY$17</definedName>
    <definedName name="A124816297X_Data">Data2!$AY$11:$AY$17</definedName>
    <definedName name="A124816297X_Latest">Data2!$AY$17</definedName>
    <definedName name="A124816304K">Data2!$FP$1:$FP$10,Data2!$FP$11:$FP$17</definedName>
    <definedName name="A124816304K_Data">Data2!$FP$11:$FP$17</definedName>
    <definedName name="A124816304K_Latest">Data2!$FP$17</definedName>
    <definedName name="A124816305L">Data2!$FU$1:$FU$10,Data2!$FU$11:$FU$17</definedName>
    <definedName name="A124816305L_Data">Data2!$FU$11:$FU$17</definedName>
    <definedName name="A124816305L_Latest">Data2!$FU$17</definedName>
    <definedName name="A124816312K">Data2!$GH$1:$GH$10,Data2!$GH$11:$GH$17</definedName>
    <definedName name="A124816312K_Data">Data2!$GH$11:$GH$17</definedName>
    <definedName name="A124816312K_Latest">Data2!$GH$17</definedName>
    <definedName name="A124816313L">Data2!$GM$1:$GM$10,Data2!$GM$11:$GM$17</definedName>
    <definedName name="A124816313L_Data">Data2!$GM$11:$GM$17</definedName>
    <definedName name="A124816313L_Latest">Data2!$GM$17</definedName>
    <definedName name="A124816320K">Data1!$DR$1:$DR$10,Data1!$DR$11:$DR$17</definedName>
    <definedName name="A124816320K_Data">Data1!$DR$11:$DR$17</definedName>
    <definedName name="A124816320K_Latest">Data1!$DR$17</definedName>
    <definedName name="A124816321L">Data1!$DW$1:$DW$10,Data1!$DW$11:$DW$17</definedName>
    <definedName name="A124816321L_Data">Data1!$DW$11:$DW$17</definedName>
    <definedName name="A124816321L_Latest">Data1!$DW$17</definedName>
    <definedName name="A124816328C">Data1!$GL$1:$GL$10,Data1!$GL$11:$GL$17</definedName>
    <definedName name="A124816328C_Data">Data1!$GL$11:$GL$17</definedName>
    <definedName name="A124816328C_Latest">Data1!$GL$17</definedName>
    <definedName name="A124816329F">Data1!$GQ$1:$GQ$10,Data1!$GQ$11:$GQ$17</definedName>
    <definedName name="A124816329F_Data">Data1!$GQ$11:$GQ$17</definedName>
    <definedName name="A124816329F_Latest">Data1!$GQ$17</definedName>
    <definedName name="A124816336C">Data1!$IN$1:$IN$10,Data1!$IN$11:$IN$17</definedName>
    <definedName name="A124816336C_Data">Data1!$IN$11:$IN$17</definedName>
    <definedName name="A124816336C_Latest">Data1!$IN$17</definedName>
    <definedName name="A124816337F">Data2!$C$1:$C$10,Data2!$C$11:$C$17</definedName>
    <definedName name="A124816337F_Data">Data2!$C$11:$C$17</definedName>
    <definedName name="A124816337F_Latest">Data2!$C$17</definedName>
    <definedName name="A124816344C">Data4!$T$1:$T$10,Data4!$T$11:$T$17</definedName>
    <definedName name="A124816344C_Data">Data4!$T$11:$T$17</definedName>
    <definedName name="A124816344C_Latest">Data4!$T$17</definedName>
    <definedName name="A124816345F">Data4!$Y$1:$Y$10,Data4!$Y$11:$Y$17</definedName>
    <definedName name="A124816345F_Data">Data4!$Y$11:$Y$17</definedName>
    <definedName name="A124816345F_Latest">Data4!$Y$17</definedName>
    <definedName name="A124816352C">Data1!$GR$1:$GR$10,Data1!$GR$11:$GR$17</definedName>
    <definedName name="A124816352C_Data">Data1!$GR$11:$GR$17</definedName>
    <definedName name="A124816352C_Latest">Data1!$GR$17</definedName>
    <definedName name="A124816353F">Data1!$GW$1:$GW$10,Data1!$GW$11:$GW$17</definedName>
    <definedName name="A124816353F_Data">Data1!$GW$11:$GW$17</definedName>
    <definedName name="A124816353F_Latest">Data1!$GW$17</definedName>
    <definedName name="A124816360C">Data2!$CP$1:$CP$10,Data2!$CP$11:$CP$17</definedName>
    <definedName name="A124816360C_Data">Data2!$CP$11:$CP$17</definedName>
    <definedName name="A124816360C_Latest">Data2!$CP$17</definedName>
    <definedName name="A124816361F">Data2!$CU$1:$CU$10,Data2!$CU$11:$CU$17</definedName>
    <definedName name="A124816361F_Data">Data2!$CU$11:$CU$17</definedName>
    <definedName name="A124816361F_Latest">Data2!$CU$17</definedName>
    <definedName name="A124816368W">Data2!$HL$1:$HL$10,Data2!$HL$11:$HL$17</definedName>
    <definedName name="A124816368W_Data">Data2!$HL$11:$HL$17</definedName>
    <definedName name="A124816368W_Latest">Data2!$HL$17</definedName>
    <definedName name="A124816369X">Data2!$HQ$1:$HQ$10,Data2!$HQ$11:$HQ$17</definedName>
    <definedName name="A124816369X_Data">Data2!$HQ$11:$HQ$17</definedName>
    <definedName name="A124816369X_Latest">Data2!$HQ$17</definedName>
    <definedName name="A124816376W">Data4!$Z$1:$Z$10,Data4!$Z$11:$Z$17</definedName>
    <definedName name="A124816376W_Data">Data4!$Z$11:$Z$17</definedName>
    <definedName name="A124816376W_Latest">Data4!$Z$17</definedName>
    <definedName name="A124816377X">Data4!$AE$1:$AE$10,Data4!$AE$11:$AE$17</definedName>
    <definedName name="A124816377X_Data">Data4!$AE$11:$AE$17</definedName>
    <definedName name="A124816377X_Latest">Data4!$AE$17</definedName>
    <definedName name="A124816384W">Data1!$DL$1:$DL$10,Data1!$DL$11:$DL$17</definedName>
    <definedName name="A124816384W_Data">Data1!$DL$11:$DL$17</definedName>
    <definedName name="A124816384W_Latest">Data1!$DL$17</definedName>
    <definedName name="A124816385X">Data1!$DQ$1:$DQ$10,Data1!$DQ$11:$DQ$17</definedName>
    <definedName name="A124816385X_Data">Data1!$DQ$11:$DQ$17</definedName>
    <definedName name="A124816385X_Latest">Data1!$DQ$17</definedName>
    <definedName name="A124816392W">Data1!$FN$1:$FN$10,Data1!$FN$11:$FN$17</definedName>
    <definedName name="A124816392W_Data">Data1!$FN$11:$FN$17</definedName>
    <definedName name="A124816392W_Latest">Data1!$FN$17</definedName>
    <definedName name="A124816393X">Data1!$FS$1:$FS$10,Data1!$FS$11:$FS$17</definedName>
    <definedName name="A124816393X_Data">Data1!$FS$11:$FS$17</definedName>
    <definedName name="A124816393X_Latest">Data1!$FS$17</definedName>
    <definedName name="A124816400K">Data2!$DN$1:$DN$10,Data2!$DN$11:$DN$17</definedName>
    <definedName name="A124816400K_Data">Data2!$DN$11:$DN$17</definedName>
    <definedName name="A124816400K_Latest">Data2!$DN$17</definedName>
    <definedName name="A124816401L">Data2!$DS$1:$DS$10,Data2!$DS$11:$DS$17</definedName>
    <definedName name="A124816401L_Data">Data2!$DS$11:$DS$17</definedName>
    <definedName name="A124816401L_Latest">Data2!$DS$17</definedName>
    <definedName name="A124816408C">Data2!$GZ$1:$GZ$10,Data2!$GZ$11:$GZ$17</definedName>
    <definedName name="A124816408C_Data">Data2!$GZ$11:$GZ$17</definedName>
    <definedName name="A124816408C_Latest">Data2!$GZ$17</definedName>
    <definedName name="A124816409F">Data2!$HE$1:$HE$10,Data2!$HE$11:$HE$17</definedName>
    <definedName name="A124816409F_Data">Data2!$HE$11:$HE$17</definedName>
    <definedName name="A124816409F_Latest">Data2!$HE$17</definedName>
    <definedName name="A124816416C">Data2!$HR$1:$HR$10,Data2!$HR$11:$HR$17</definedName>
    <definedName name="A124816416C_Data">Data2!$HR$11:$HR$17</definedName>
    <definedName name="A124816416C_Latest">Data2!$HR$17</definedName>
    <definedName name="A124816417F">Data2!$HW$1:$HW$10,Data2!$HW$11:$HW$17</definedName>
    <definedName name="A124816417F_Data">Data2!$HW$11:$HW$17</definedName>
    <definedName name="A124816417F_Latest">Data2!$HW$17</definedName>
    <definedName name="A124816424C">Data3!$CX$1:$CX$10,Data3!$CX$11:$CX$17</definedName>
    <definedName name="A124816424C_Data">Data3!$CX$11:$CX$17</definedName>
    <definedName name="A124816424C_Latest">Data3!$CX$17</definedName>
    <definedName name="A124816425F">Data3!$DC$1:$DC$10,Data3!$DC$11:$DC$17</definedName>
    <definedName name="A124816425F_Data">Data3!$DC$11:$DC$17</definedName>
    <definedName name="A124816425F_Latest">Data3!$DC$17</definedName>
    <definedName name="A124816432C">Data3!$DP$1:$DP$10,Data3!$DP$11:$DP$17</definedName>
    <definedName name="A124816432C_Data">Data3!$DP$11:$DP$17</definedName>
    <definedName name="A124816432C_Latest">Data3!$DP$17</definedName>
    <definedName name="A124816433F">Data3!$DU$1:$DU$10,Data3!$DU$11:$DU$17</definedName>
    <definedName name="A124816433F_Data">Data3!$DU$11:$DU$17</definedName>
    <definedName name="A124816433F_Latest">Data3!$DU$17</definedName>
    <definedName name="A124816440C">Data1!$HV$1:$HV$10,Data1!$HV$11:$HV$17</definedName>
    <definedName name="A124816440C_Data">Data1!$HV$11:$HV$17</definedName>
    <definedName name="A124816440C_Latest">Data1!$HV$17</definedName>
    <definedName name="A124816441F">Data1!$IA$1:$IA$10,Data1!$IA$11:$IA$17</definedName>
    <definedName name="A124816441F_Data">Data1!$IA$11:$IA$17</definedName>
    <definedName name="A124816441F_Latest">Data1!$IA$17</definedName>
    <definedName name="A124816448W">Data2!$DB$1:$DB$10,Data2!$DB$11:$DB$17</definedName>
    <definedName name="A124816448W_Data">Data2!$DB$11:$DB$17</definedName>
    <definedName name="A124816448W_Latest">Data2!$DB$17</definedName>
    <definedName name="A124816449X">Data2!$DG$1:$DG$10,Data2!$DG$11:$DG$17</definedName>
    <definedName name="A124816449X_Data">Data2!$DG$11:$DG$17</definedName>
    <definedName name="A124816449X_Latest">Data2!$DG$17</definedName>
    <definedName name="A124816456W">Data2!$DT$1:$DT$10,Data2!$DT$11:$DT$17</definedName>
    <definedName name="A124816456W_Data">Data2!$DT$11:$DT$17</definedName>
    <definedName name="A124816456W_Latest">Data2!$DT$17</definedName>
    <definedName name="A124816457X">Data2!$DY$1:$DY$10,Data2!$DY$11:$DY$17</definedName>
    <definedName name="A124816457X_Data">Data2!$DY$11:$DY$17</definedName>
    <definedName name="A124816457X_Latest">Data2!$DY$17</definedName>
    <definedName name="A124816464W">Data2!$FV$1:$FV$10,Data2!$FV$11:$FV$17</definedName>
    <definedName name="A124816464W_Data">Data2!$FV$11:$FV$17</definedName>
    <definedName name="A124816464W_Latest">Data2!$FV$17</definedName>
    <definedName name="A124816465X">Data2!$GA$1:$GA$10,Data2!$GA$11:$GA$17</definedName>
    <definedName name="A124816465X_Data">Data2!$GA$11:$GA$17</definedName>
    <definedName name="A124816465X_Latest">Data2!$GA$17</definedName>
    <definedName name="A124816472W">Data2!$HF$1:$HF$10,Data2!$HF$11:$HF$17</definedName>
    <definedName name="A124816472W_Data">Data2!$HF$11:$HF$17</definedName>
    <definedName name="A124816472W_Latest">Data2!$HF$17</definedName>
    <definedName name="A124816473X">Data2!$HK$1:$HK$10,Data2!$HK$11:$HK$17</definedName>
    <definedName name="A124816473X_Data">Data2!$HK$11:$HK$17</definedName>
    <definedName name="A124816473X_Latest">Data2!$HK$17</definedName>
    <definedName name="A124816480W">Data3!$CL$1:$CL$10,Data3!$CL$11:$CL$17</definedName>
    <definedName name="A124816480W_Data">Data3!$CL$11:$CL$17</definedName>
    <definedName name="A124816480W_Latest">Data3!$CL$17</definedName>
    <definedName name="A124816481X">Data3!$CQ$1:$CQ$10,Data3!$CQ$11:$CQ$17</definedName>
    <definedName name="A124816481X_Data">Data3!$CQ$11:$CQ$17</definedName>
    <definedName name="A124816481X_Latest">Data3!$CQ$17</definedName>
    <definedName name="A124816488R">Data3!$FF$1:$FF$10,Data3!$FF$11:$FF$17</definedName>
    <definedName name="A124816488R_Data">Data3!$FF$11:$FF$17</definedName>
    <definedName name="A124816488R_Latest">Data3!$FF$17</definedName>
    <definedName name="A124816489T">Data3!$FK$1:$FK$10,Data3!$FK$11:$FK$17</definedName>
    <definedName name="A124816489T_Data">Data3!$FK$11:$FK$17</definedName>
    <definedName name="A124816489T_Latest">Data3!$FK$17</definedName>
    <definedName name="A124816496R">Data3!$GP$1:$GP$10,Data3!$GP$11:$GP$17</definedName>
    <definedName name="A124816496R_Data">Data3!$GP$11:$GP$17</definedName>
    <definedName name="A124816496R_Latest">Data3!$GP$17</definedName>
    <definedName name="A124816497T">Data3!$GU$1:$GU$10,Data3!$GU$11:$GU$17</definedName>
    <definedName name="A124816497T_Data">Data3!$GU$11:$GU$17</definedName>
    <definedName name="A124816497T_Latest">Data3!$GU$17</definedName>
    <definedName name="A124816504C">Data4!$BD$1:$BD$10,Data4!$BD$11:$BD$17</definedName>
    <definedName name="A124816504C_Data">Data4!$BD$11:$BD$17</definedName>
    <definedName name="A124816504C_Latest">Data4!$BD$17</definedName>
    <definedName name="A124816505F">Data4!$BI$1:$BI$10,Data4!$BI$11:$BI$17</definedName>
    <definedName name="A124816505F_Data">Data4!$BI$11:$BI$17</definedName>
    <definedName name="A124816505F_Latest">Data4!$BI$17</definedName>
    <definedName name="A124816512C">Data1!$N$1:$N$10,Data1!$N$11:$N$17</definedName>
    <definedName name="A124816512C_Data">Data1!$N$11:$N$17</definedName>
    <definedName name="A124816512C_Latest">Data1!$N$17</definedName>
    <definedName name="A124816513F">Data1!$S$1:$S$10,Data1!$S$11:$S$17</definedName>
    <definedName name="A124816513F_Data">Data1!$S$11:$S$17</definedName>
    <definedName name="A124816513F_Latest">Data1!$S$17</definedName>
    <definedName name="A124816520C">Data1!$IC$1:$IC$10,Data1!$IC$11:$IC$17</definedName>
    <definedName name="A124816520C_Data">Data1!$IC$11:$IC$17</definedName>
    <definedName name="A124816520C_Latest">Data1!$IC$17</definedName>
    <definedName name="A124816528W">Data2!$DI$1:$DI$10,Data2!$DI$11:$DI$17</definedName>
    <definedName name="A124816528W_Data">Data2!$DI$11:$DI$17</definedName>
    <definedName name="A124816528W_Latest">Data2!$DI$17</definedName>
    <definedName name="A124816536W">Data2!$FK$1:$FK$10,Data2!$FK$11:$FK$17</definedName>
    <definedName name="A124816536W_Data">Data2!$FK$11:$FK$17</definedName>
    <definedName name="A124816536W_Latest">Data2!$FK$17</definedName>
    <definedName name="A124816544W">Data2!$IE$1:$IE$10,Data2!$IE$11:$IE$17</definedName>
    <definedName name="A124816544W_Data">Data2!$IE$11:$IE$17</definedName>
    <definedName name="A124816544W_Latest">Data2!$IE$17</definedName>
    <definedName name="A124816552W">Data3!$BI$1:$BI$10,Data3!$BI$11:$BI$17</definedName>
    <definedName name="A124816552W_Data">Data3!$BI$11:$BI$17</definedName>
    <definedName name="A124816552W_Latest">Data3!$BI$17</definedName>
    <definedName name="A124816560W">Data4!$AS$1:$AS$10,Data4!$AS$11:$AS$17</definedName>
    <definedName name="A124816560W_Data">Data4!$AS$11:$AS$17</definedName>
    <definedName name="A124816560W_Latest">Data4!$AS$17</definedName>
    <definedName name="A124816568R">Data1!$CU$1:$CU$10,Data1!$CU$11:$CU$17</definedName>
    <definedName name="A124816568R_Data">Data1!$CU$11:$CU$17</definedName>
    <definedName name="A124816568R_Latest">Data1!$CU$17</definedName>
    <definedName name="A124816576R">Data1!$GG$1:$GG$10,Data1!$GG$11:$GG$17</definedName>
    <definedName name="A124816576R_Data">Data1!$GG$11:$GG$17</definedName>
    <definedName name="A124816576R_Latest">Data1!$GG$17</definedName>
    <definedName name="A124816584R">Data2!$AC$1:$AC$10,Data2!$AC$11:$AC$17</definedName>
    <definedName name="A124816584R_Data">Data2!$AC$11:$AC$17</definedName>
    <definedName name="A124816584R_Latest">Data2!$AC$17</definedName>
    <definedName name="A124816592R">Data2!$IK$1:$IK$10,Data2!$IK$11:$IK$17</definedName>
    <definedName name="A124816592R_Data">Data2!$IK$11:$IK$17</definedName>
    <definedName name="A124816592R_Latest">Data2!$IK$17</definedName>
    <definedName name="A124816600C">Data3!$AW$1:$AW$10,Data3!$AW$11:$AW$17</definedName>
    <definedName name="A124816600C_Data">Data3!$AW$11:$AW$17</definedName>
    <definedName name="A124816600C_Latest">Data3!$AW$17</definedName>
    <definedName name="A124816608W">Data3!$CG$1:$CG$10,Data3!$CG$11:$CG$17</definedName>
    <definedName name="A124816608W_Data">Data3!$CG$11:$CG$17</definedName>
    <definedName name="A124816608W_Latest">Data3!$CG$17</definedName>
    <definedName name="A124816616W">Data3!$FS$1:$FS$10,Data3!$FS$11:$FS$17</definedName>
    <definedName name="A124816616W_Data">Data3!$FS$11:$FS$17</definedName>
    <definedName name="A124816616W_Latest">Data3!$FS$17</definedName>
    <definedName name="A124816624W">Data3!$HU$1:$HU$10,Data3!$HU$11:$HU$17</definedName>
    <definedName name="A124816624W_Data">Data3!$HU$11:$HU$17</definedName>
    <definedName name="A124816624W_Latest">Data3!$HU$17</definedName>
    <definedName name="A124816632W">Data1!$I$1:$I$10,Data1!$I$11:$I$17</definedName>
    <definedName name="A124816632W_Data">Data1!$I$11:$I$17</definedName>
    <definedName name="A124816632W_Latest">Data1!$I$17</definedName>
    <definedName name="A124816640W">Data3!$S$1:$S$10,Data3!$S$11:$S$17</definedName>
    <definedName name="A124816640W_Data">Data3!$S$11:$S$17</definedName>
    <definedName name="A124816640W_Latest">Data3!$S$17</definedName>
    <definedName name="A124816648R">Data3!$EO$1:$EO$10,Data3!$EO$11:$EO$17</definedName>
    <definedName name="A124816648R_Data">Data3!$EO$11:$EO$17</definedName>
    <definedName name="A124816648R_Latest">Data3!$EO$17</definedName>
    <definedName name="A124816656R">Data3!$FY$1:$FY$10,Data3!$FY$11:$FY$17</definedName>
    <definedName name="A124816656R_Data">Data3!$FY$11:$FY$17</definedName>
    <definedName name="A124816656R_Latest">Data3!$FY$17</definedName>
    <definedName name="A124816664R">Data2!$E$1:$E$10,Data2!$E$11:$E$17</definedName>
    <definedName name="A124816664R_Data">Data2!$E$11:$E$17</definedName>
    <definedName name="A124816664R_Latest">Data2!$E$17</definedName>
    <definedName name="A124816672R">Data2!$AO$1:$AO$10,Data2!$AO$11:$AO$17</definedName>
    <definedName name="A124816672R_Data">Data2!$AO$11:$AO$17</definedName>
    <definedName name="A124816672R_Latest">Data2!$AO$17</definedName>
    <definedName name="A124816680R">Data3!$CS$1:$CS$10,Data3!$CS$11:$CS$17</definedName>
    <definedName name="A124816680R_Data">Data3!$CS$11:$CS$17</definedName>
    <definedName name="A124816680R_Latest">Data3!$CS$17</definedName>
    <definedName name="A124816688J">Data1!$AA$1:$AA$10,Data1!$AA$11:$AA$17</definedName>
    <definedName name="A124816688J_Data">Data1!$AA$11:$AA$17</definedName>
    <definedName name="A124816688J_Latest">Data1!$AA$17</definedName>
    <definedName name="A124816696J">Data2!$CE$1:$CE$10,Data2!$CE$11:$CE$17</definedName>
    <definedName name="A124816696J_Data">Data2!$CE$11:$CE$17</definedName>
    <definedName name="A124816696J_Latest">Data2!$CE$17</definedName>
    <definedName name="A124816704W">Data2!$EG$1:$EG$10,Data2!$EG$11:$EG$17</definedName>
    <definedName name="A124816704W_Data">Data2!$EG$11:$EG$17</definedName>
    <definedName name="A124816704W_Latest">Data2!$EG$17</definedName>
    <definedName name="A124816712W">Data3!$M$1:$M$10,Data3!$M$11:$M$17</definedName>
    <definedName name="A124816712W_Data">Data3!$M$11:$M$17</definedName>
    <definedName name="A124816712W_Latest">Data3!$M$17</definedName>
    <definedName name="A124816720W">Data3!$BO$1:$BO$10,Data3!$BO$11:$BO$17</definedName>
    <definedName name="A124816720W_Data">Data3!$BO$11:$BO$17</definedName>
    <definedName name="A124816720W_Latest">Data3!$BO$17</definedName>
    <definedName name="A124816728R">Data1!$DA$1:$DA$10,Data1!$DA$11:$DA$17</definedName>
    <definedName name="A124816728R_Data">Data1!$DA$11:$DA$17</definedName>
    <definedName name="A124816728R_Latest">Data1!$DA$17</definedName>
    <definedName name="A124816736R">Data1!$FC$1:$FC$10,Data1!$FC$11:$FC$17</definedName>
    <definedName name="A124816736R_Data">Data1!$FC$11:$FC$17</definedName>
    <definedName name="A124816736R_Latest">Data1!$FC$17</definedName>
    <definedName name="A124816744R">Data2!$Q$1:$Q$10,Data2!$Q$11:$Q$17</definedName>
    <definedName name="A124816744R_Data">Data2!$Q$11:$Q$17</definedName>
    <definedName name="A124816744R_Latest">Data2!$Q$17</definedName>
    <definedName name="A124816752R">Data2!$BS$1:$BS$10,Data2!$BS$11:$BS$17</definedName>
    <definedName name="A124816752R_Data">Data2!$BS$11:$BS$17</definedName>
    <definedName name="A124816752R_Latest">Data2!$BS$17</definedName>
    <definedName name="A124816760R">Data2!$GO$1:$GO$10,Data2!$GO$11:$GO$17</definedName>
    <definedName name="A124816760R_Data">Data2!$GO$11:$GO$17</definedName>
    <definedName name="A124816760R_Latest">Data2!$GO$17</definedName>
    <definedName name="A124816768J">Data3!$HI$1:$HI$10,Data3!$HI$11:$HI$17</definedName>
    <definedName name="A124816768J_Data">Data3!$HI$11:$HI$17</definedName>
    <definedName name="A124816768J_Latest">Data3!$HI$17</definedName>
    <definedName name="A124816776J">Data4!$AM$1:$AM$10,Data4!$AM$11:$AM$17</definedName>
    <definedName name="A124816776J_Data">Data4!$AM$11:$AM$17</definedName>
    <definedName name="A124816776J_Latest">Data4!$AM$17</definedName>
    <definedName name="A124816784J">Data3!$AQ$1:$AQ$10,Data3!$AQ$11:$AQ$17</definedName>
    <definedName name="A124816784J_Data">Data3!$AQ$11:$AQ$17</definedName>
    <definedName name="A124816784J_Latest">Data3!$AQ$17</definedName>
    <definedName name="A124816792J">Data3!$EC$1:$EC$10,Data3!$EC$11:$EC$17</definedName>
    <definedName name="A124816792J_Data">Data3!$EC$11:$EC$17</definedName>
    <definedName name="A124816792J_Latest">Data3!$EC$17</definedName>
    <definedName name="A124816800W">Data3!$GW$1:$GW$10,Data3!$GW$11:$GW$17</definedName>
    <definedName name="A124816800W_Data">Data3!$GW$11:$GW$17</definedName>
    <definedName name="A124816800W_Latest">Data3!$GW$17</definedName>
    <definedName name="A124816808R">Data1!$CC$1:$CC$10,Data1!$CC$11:$CC$17</definedName>
    <definedName name="A124816808R_Data">Data1!$CC$11:$CC$17</definedName>
    <definedName name="A124816808R_Latest">Data1!$CC$17</definedName>
    <definedName name="A124816816R">Data1!$GY$1:$GY$10,Data1!$GY$11:$GY$17</definedName>
    <definedName name="A124816816R_Data">Data1!$GY$11:$GY$17</definedName>
    <definedName name="A124816816R_Latest">Data1!$GY$17</definedName>
    <definedName name="A124816824R">Data1!$II$1:$II$10,Data1!$II$11:$II$17</definedName>
    <definedName name="A124816824R_Data">Data1!$II$11:$II$17</definedName>
    <definedName name="A124816824R_Latest">Data1!$II$17</definedName>
    <definedName name="A124816832R">Data3!$AE$1:$AE$10,Data3!$AE$11:$AE$17</definedName>
    <definedName name="A124816832R_Data">Data3!$AE$11:$AE$17</definedName>
    <definedName name="A124816832R_Latest">Data3!$AE$17</definedName>
    <definedName name="A124816840R">Data3!$GK$1:$GK$10,Data3!$GK$11:$GK$17</definedName>
    <definedName name="A124816840R_Data">Data3!$GK$11:$GK$17</definedName>
    <definedName name="A124816840R_Latest">Data3!$GK$17</definedName>
    <definedName name="A124816848J">Data3!$IM$1:$IM$10,Data3!$IM$11:$IM$17</definedName>
    <definedName name="A124816848J_Data">Data3!$IM$11:$IM$17</definedName>
    <definedName name="A124816848J_Latest">Data3!$IM$17</definedName>
    <definedName name="A124816856J">Data1!$AY$1:$AY$10,Data1!$AY$11:$AY$17</definedName>
    <definedName name="A124816856J_Data">Data1!$AY$11:$AY$17</definedName>
    <definedName name="A124816856J_Latest">Data1!$AY$17</definedName>
    <definedName name="A124816864J">Data1!$EK$1:$EK$10,Data1!$EK$11:$EK$17</definedName>
    <definedName name="A124816864J_Data">Data1!$EK$11:$EK$17</definedName>
    <definedName name="A124816864J_Latest">Data1!$EK$17</definedName>
    <definedName name="A124816872J">Data1!$FU$1:$FU$10,Data1!$FU$11:$FU$17</definedName>
    <definedName name="A124816872J_Data">Data1!$FU$11:$FU$17</definedName>
    <definedName name="A124816872J_Latest">Data1!$FU$17</definedName>
    <definedName name="A124816880J">Data1!$HE$1:$HE$10,Data1!$HE$11:$HE$17</definedName>
    <definedName name="A124816880J_Data">Data1!$HE$11:$HE$17</definedName>
    <definedName name="A124816880J_Latest">Data1!$HE$17</definedName>
    <definedName name="A124816888A">Data2!$AI$1:$AI$10,Data2!$AI$11:$AI$17</definedName>
    <definedName name="A124816888A_Data">Data2!$AI$11:$AI$17</definedName>
    <definedName name="A124816888A_Latest">Data2!$AI$17</definedName>
    <definedName name="A124816896A">Data3!$AK$1:$AK$10,Data3!$AK$11:$AK$17</definedName>
    <definedName name="A124816896A_Data">Data3!$AK$11:$AK$17</definedName>
    <definedName name="A124816896A_Latest">Data3!$AK$17</definedName>
    <definedName name="A124816904R">Data3!$BC$1:$BC$10,Data3!$BC$11:$BC$17</definedName>
    <definedName name="A124816904R_Data">Data3!$BC$11:$BC$17</definedName>
    <definedName name="A124816904R_Latest">Data3!$BC$17</definedName>
    <definedName name="A124816912R">Data4!$C$1:$C$10,Data4!$C$11:$C$17</definedName>
    <definedName name="A124816912R_Data">Data4!$C$11:$C$17</definedName>
    <definedName name="A124816912R_Latest">Data4!$C$17</definedName>
    <definedName name="A124816920R">Data1!$EQ$1:$EQ$10,Data1!$EQ$11:$EQ$17</definedName>
    <definedName name="A124816920R_Data">Data1!$EQ$11:$EQ$17</definedName>
    <definedName name="A124816920R_Latest">Data1!$EQ$17</definedName>
    <definedName name="A124816928J">Data1!$HK$1:$HK$10,Data1!$HK$11:$HK$17</definedName>
    <definedName name="A124816928J_Data">Data1!$HK$11:$HK$17</definedName>
    <definedName name="A124816928J_Latest">Data1!$HK$17</definedName>
    <definedName name="A124816936J">Data2!$GC$1:$GC$10,Data2!$GC$11:$GC$17</definedName>
    <definedName name="A124816936J_Data">Data2!$GC$11:$GC$17</definedName>
    <definedName name="A124816936J_Latest">Data2!$GC$17</definedName>
    <definedName name="A124816944J">Data3!$CA$1:$CA$10,Data3!$CA$11:$CA$17</definedName>
    <definedName name="A124816944J_Data">Data3!$CA$11:$CA$17</definedName>
    <definedName name="A124816944J_Latest">Data3!$CA$17</definedName>
    <definedName name="A124816952J">Data3!$DK$1:$DK$10,Data3!$DK$11:$DK$17</definedName>
    <definedName name="A124816952J_Data">Data3!$DK$11:$DK$17</definedName>
    <definedName name="A124816952J_Latest">Data3!$DK$17</definedName>
    <definedName name="A124816960J">Data3!$EU$1:$EU$10,Data3!$EU$11:$EU$17</definedName>
    <definedName name="A124816960J_Data">Data3!$EU$11:$EU$17</definedName>
    <definedName name="A124816960J_Latest">Data3!$EU$17</definedName>
    <definedName name="A124816968A">Data3!$GE$1:$GE$10,Data3!$GE$11:$GE$17</definedName>
    <definedName name="A124816968A_Data">Data3!$GE$11:$GE$17</definedName>
    <definedName name="A124816968A_Latest">Data3!$GE$17</definedName>
    <definedName name="A124816976A">Data1!$C$1:$C$10,Data1!$C$11:$C$17</definedName>
    <definedName name="A124816976A_Data">Data1!$C$11:$C$17</definedName>
    <definedName name="A124816976A_Latest">Data1!$C$17</definedName>
    <definedName name="A124816984A">Data1!$EE$1:$EE$10,Data1!$EE$11:$EE$17</definedName>
    <definedName name="A124816984A_Data">Data1!$EE$11:$EE$17</definedName>
    <definedName name="A124816984A_Latest">Data1!$EE$17</definedName>
    <definedName name="A124816992A">Data2!$BM$1:$BM$10,Data2!$BM$11:$BM$17</definedName>
    <definedName name="A124816992A_Data">Data2!$BM$11:$BM$17</definedName>
    <definedName name="A124816992A_Latest">Data2!$BM$17</definedName>
    <definedName name="A124817000T">Data2!$EY$1:$EY$10,Data2!$EY$11:$EY$17</definedName>
    <definedName name="A124817000T_Data">Data2!$EY$11:$EY$17</definedName>
    <definedName name="A124817000T_Latest">Data2!$EY$17</definedName>
    <definedName name="A124817008K">Data1!$AG$1:$AG$10,Data1!$AG$11:$AG$17</definedName>
    <definedName name="A124817008K_Data">Data1!$AG$11:$AG$17</definedName>
    <definedName name="A124817008K_Latest">Data1!$AG$17</definedName>
    <definedName name="A124817016K">Data1!$BQ$1:$BQ$10,Data1!$BQ$11:$BQ$17</definedName>
    <definedName name="A124817016K_Data">Data1!$BQ$11:$BQ$17</definedName>
    <definedName name="A124817016K_Latest">Data1!$BQ$17</definedName>
    <definedName name="A124817024K">Data1!$CI$1:$CI$10,Data1!$CI$11:$CI$17</definedName>
    <definedName name="A124817024K_Data">Data1!$CI$11:$CI$17</definedName>
    <definedName name="A124817024K_Latest">Data1!$CI$17</definedName>
    <definedName name="A124817032K">Data2!$BA$1:$BA$10,Data2!$BA$11:$BA$17</definedName>
    <definedName name="A124817032K_Data">Data2!$BA$11:$BA$17</definedName>
    <definedName name="A124817032K_Latest">Data2!$BA$17</definedName>
    <definedName name="A124817040K">Data2!$HY$1:$HY$10,Data2!$HY$11:$HY$17</definedName>
    <definedName name="A124817040K_Data">Data2!$HY$11:$HY$17</definedName>
    <definedName name="A124817040K_Latest">Data2!$HY$17</definedName>
    <definedName name="A124817048C">Data1!$AM$1:$AM$10,Data1!$AM$11:$AM$17</definedName>
    <definedName name="A124817048C_Data">Data1!$AM$11:$AM$17</definedName>
    <definedName name="A124817048C_Latest">Data1!$AM$17</definedName>
    <definedName name="A124817056C">Data1!$CO$1:$CO$10,Data1!$CO$11:$CO$17</definedName>
    <definedName name="A124817056C_Data">Data1!$CO$11:$CO$17</definedName>
    <definedName name="A124817056C_Latest">Data1!$CO$17</definedName>
    <definedName name="A124817064C">Data1!$DG$1:$DG$10,Data1!$DG$11:$DG$17</definedName>
    <definedName name="A124817064C_Data">Data1!$DG$11:$DG$17</definedName>
    <definedName name="A124817064C_Latest">Data1!$DG$17</definedName>
    <definedName name="A124817072C">Data2!$W$1:$W$10,Data2!$W$11:$W$17</definedName>
    <definedName name="A124817072C_Data">Data2!$W$11:$W$17</definedName>
    <definedName name="A124817072C_Latest">Data2!$W$17</definedName>
    <definedName name="A124817080C">Data2!$BG$1:$BG$10,Data2!$BG$11:$BG$17</definedName>
    <definedName name="A124817080C_Data">Data2!$BG$11:$BG$17</definedName>
    <definedName name="A124817080C_Latest">Data2!$BG$17</definedName>
    <definedName name="A124817088W">Data2!$BY$1:$BY$10,Data2!$BY$11:$BY$17</definedName>
    <definedName name="A124817088W_Data">Data2!$BY$11:$BY$17</definedName>
    <definedName name="A124817088W_Latest">Data2!$BY$17</definedName>
    <definedName name="A124817096W">Data2!$GU$1:$GU$10,Data2!$GU$11:$GU$17</definedName>
    <definedName name="A124817096W_Data">Data2!$GU$11:$GU$17</definedName>
    <definedName name="A124817096W_Latest">Data2!$GU$17</definedName>
    <definedName name="A124817104K">Data3!$FM$1:$FM$10,Data3!$FM$11:$FM$17</definedName>
    <definedName name="A124817104K_Data">Data3!$FM$11:$FM$17</definedName>
    <definedName name="A124817104K_Latest">Data3!$FM$17</definedName>
    <definedName name="A124817112K">Data3!$IG$1:$IG$10,Data3!$IG$11:$IG$17</definedName>
    <definedName name="A124817112K_Data">Data3!$IG$11:$IG$17</definedName>
    <definedName name="A124817112K_Latest">Data3!$IG$17</definedName>
    <definedName name="A124817120K">Data4!$I$1:$I$10,Data4!$I$11:$I$17</definedName>
    <definedName name="A124817120K_Data">Data4!$I$11:$I$17</definedName>
    <definedName name="A124817120K_Latest">Data4!$I$17</definedName>
    <definedName name="A124817128C">Data1!$AS$1:$AS$10,Data1!$AS$11:$AS$17</definedName>
    <definedName name="A124817128C_Data">Data1!$AS$11:$AS$17</definedName>
    <definedName name="A124817128C_Latest">Data1!$AS$17</definedName>
    <definedName name="A124817136C">Data1!$BK$1:$BK$10,Data1!$BK$11:$BK$17</definedName>
    <definedName name="A124817136C_Data">Data1!$BK$11:$BK$17</definedName>
    <definedName name="A124817136C_Latest">Data1!$BK$17</definedName>
    <definedName name="A124817144C">Data1!$HQ$1:$HQ$10,Data1!$HQ$11:$HQ$17</definedName>
    <definedName name="A124817144C_Data">Data1!$HQ$11:$HQ$17</definedName>
    <definedName name="A124817144C_Latest">Data1!$HQ$17</definedName>
    <definedName name="A124817152C">Data3!$EI$1:$EI$10,Data3!$EI$11:$EI$17</definedName>
    <definedName name="A124817152C_Data">Data3!$EI$11:$EI$17</definedName>
    <definedName name="A124817152C_Latest">Data3!$EI$17</definedName>
    <definedName name="A124817160C">Data3!$HC$1:$HC$10,Data3!$HC$11:$HC$17</definedName>
    <definedName name="A124817160C_Data">Data3!$HC$11:$HC$17</definedName>
    <definedName name="A124817160C_Latest">Data3!$HC$17</definedName>
    <definedName name="A124817168W">Data4!$O$1:$O$10,Data4!$O$11:$O$17</definedName>
    <definedName name="A124817168W_Data">Data4!$O$11:$O$17</definedName>
    <definedName name="A124817168W_Latest">Data4!$O$17</definedName>
    <definedName name="A124817176W">Data2!$CK$1:$CK$10,Data2!$CK$11:$CK$17</definedName>
    <definedName name="A124817176W_Data">Data2!$CK$11:$CK$17</definedName>
    <definedName name="A124817176W_Latest">Data2!$CK$17</definedName>
    <definedName name="A124817184W">Data2!$FE$1:$FE$10,Data2!$FE$11:$FE$17</definedName>
    <definedName name="A124817184W_Data">Data2!$FE$11:$FE$17</definedName>
    <definedName name="A124817184W_Latest">Data2!$FE$17</definedName>
    <definedName name="A124817192W">Data2!$IQ$1:$IQ$10,Data2!$IQ$11:$IQ$17</definedName>
    <definedName name="A124817192W_Data">Data2!$IQ$11:$IQ$17</definedName>
    <definedName name="A124817192W_Latest">Data2!$IQ$17</definedName>
    <definedName name="A124817200K">Data3!$DW$1:$DW$10,Data3!$DW$11:$DW$17</definedName>
    <definedName name="A124817200K_Data">Data3!$DW$11:$DW$17</definedName>
    <definedName name="A124817200K_Latest">Data3!$DW$17</definedName>
    <definedName name="A124817208C">Data1!$DY$1:$DY$10,Data1!$DY$11:$DY$17</definedName>
    <definedName name="A124817208C_Data">Data1!$DY$11:$DY$17</definedName>
    <definedName name="A124817208C_Latest">Data1!$DY$17</definedName>
    <definedName name="A124817216C">Data1!$GA$1:$GA$10,Data1!$GA$11:$GA$17</definedName>
    <definedName name="A124817216C_Data">Data1!$GA$11:$GA$17</definedName>
    <definedName name="A124817216C_Latest">Data1!$GA$17</definedName>
    <definedName name="A124817224C">Data3!$G$1:$G$10,Data3!$G$11:$G$17</definedName>
    <definedName name="A124817224C_Data">Data3!$G$11:$G$17</definedName>
    <definedName name="A124817224C_Latest">Data3!$G$17</definedName>
    <definedName name="A124817232C">Data3!$Y$1:$Y$10,Data3!$Y$11:$Y$17</definedName>
    <definedName name="A124817232C_Data">Data3!$Y$11:$Y$17</definedName>
    <definedName name="A124817232C_Latest">Data3!$Y$17</definedName>
    <definedName name="A124817240C">Data3!$HO$1:$HO$10,Data3!$HO$11:$HO$17</definedName>
    <definedName name="A124817240C_Data">Data3!$HO$11:$HO$17</definedName>
    <definedName name="A124817240C_Latest">Data3!$HO$17</definedName>
    <definedName name="A124817248W">Data1!$EW$1:$EW$10,Data1!$EW$11:$EW$17</definedName>
    <definedName name="A124817248W_Data">Data1!$EW$11:$EW$17</definedName>
    <definedName name="A124817248W_Latest">Data1!$EW$17</definedName>
    <definedName name="A124817256W">Data2!$CW$1:$CW$10,Data2!$CW$11:$CW$17</definedName>
    <definedName name="A124817256W_Data">Data2!$CW$11:$CW$17</definedName>
    <definedName name="A124817256W_Latest">Data2!$CW$17</definedName>
    <definedName name="A124817264W">Data3!$FA$1:$FA$10,Data3!$FA$11:$FA$17</definedName>
    <definedName name="A124817264W_Data">Data3!$FA$11:$FA$17</definedName>
    <definedName name="A124817264W_Latest">Data3!$FA$17</definedName>
    <definedName name="A124817272W">Data4!$AG$1:$AG$10,Data4!$AG$11:$AG$17</definedName>
    <definedName name="A124817272W_Data">Data4!$AG$11:$AG$17</definedName>
    <definedName name="A124817272W_Latest">Data4!$AG$17</definedName>
    <definedName name="A124817280W">Data4!$AY$1:$AY$10,Data4!$AY$11:$AY$17</definedName>
    <definedName name="A124817280W_Data">Data4!$AY$11:$AY$17</definedName>
    <definedName name="A124817280W_Latest">Data4!$AY$17</definedName>
    <definedName name="A124817288R">Data2!$EM$1:$EM$10,Data2!$EM$11:$EM$17</definedName>
    <definedName name="A124817288R_Data">Data2!$EM$11:$EM$17</definedName>
    <definedName name="A124817288R_Latest">Data2!$EM$17</definedName>
    <definedName name="A124817296R">Data3!$BU$1:$BU$10,Data3!$BU$11:$BU$17</definedName>
    <definedName name="A124817296R_Data">Data3!$BU$11:$BU$17</definedName>
    <definedName name="A124817296R_Latest">Data3!$BU$17</definedName>
    <definedName name="A124817304C">Data3!$DE$1:$DE$10,Data3!$DE$11:$DE$17</definedName>
    <definedName name="A124817304C_Data">Data3!$DE$11:$DE$17</definedName>
    <definedName name="A124817304C_Latest">Data3!$DE$17</definedName>
    <definedName name="A124817312C">Data3!$IA$1:$IA$10,Data3!$IA$11:$IA$17</definedName>
    <definedName name="A124817312C_Data">Data3!$IA$11:$IA$17</definedName>
    <definedName name="A124817312C_Latest">Data3!$IA$17</definedName>
    <definedName name="A124817320C">Data1!$U$1:$U$10,Data1!$U$11:$U$17</definedName>
    <definedName name="A124817320C_Data">Data1!$U$11:$U$17</definedName>
    <definedName name="A124817320C_Latest">Data1!$U$17</definedName>
    <definedName name="A124817328W">Data1!$BE$1:$BE$10,Data1!$BE$11:$BE$17</definedName>
    <definedName name="A124817328W_Data">Data1!$BE$11:$BE$17</definedName>
    <definedName name="A124817328W_Latest">Data1!$BE$17</definedName>
    <definedName name="A124817336W">Data1!$BW$1:$BW$10,Data1!$BW$11:$BW$17</definedName>
    <definedName name="A124817336W_Data">Data1!$BW$11:$BW$17</definedName>
    <definedName name="A124817336W_Latest">Data1!$BW$17</definedName>
    <definedName name="A124817344W">Data1!$FI$1:$FI$10,Data1!$FI$11:$FI$17</definedName>
    <definedName name="A124817344W_Data">Data1!$FI$11:$FI$17</definedName>
    <definedName name="A124817344W_Latest">Data1!$FI$17</definedName>
    <definedName name="A124817352W">Data2!$EA$1:$EA$10,Data2!$EA$11:$EA$17</definedName>
    <definedName name="A124817352W_Data">Data2!$EA$11:$EA$17</definedName>
    <definedName name="A124817352W_Latest">Data2!$EA$17</definedName>
    <definedName name="A124817360W">Data2!$ES$1:$ES$10,Data2!$ES$11:$ES$17</definedName>
    <definedName name="A124817360W_Data">Data2!$ES$11:$ES$17</definedName>
    <definedName name="A124817360W_Latest">Data2!$ES$17</definedName>
    <definedName name="A124817368R">Data2!$K$1:$K$10,Data2!$K$11:$K$17</definedName>
    <definedName name="A124817368R_Data">Data2!$K$11:$K$17</definedName>
    <definedName name="A124817368R_Latest">Data2!$K$17</definedName>
    <definedName name="A124817376R">Data2!$AU$1:$AU$10,Data2!$AU$11:$AU$17</definedName>
    <definedName name="A124817376R_Data">Data2!$AU$11:$AU$17</definedName>
    <definedName name="A124817376R_Latest">Data2!$AU$17</definedName>
    <definedName name="A124817384R">Data2!$FQ$1:$FQ$10,Data2!$FQ$11:$FQ$17</definedName>
    <definedName name="A124817384R_Data">Data2!$FQ$11:$FQ$17</definedName>
    <definedName name="A124817384R_Latest">Data2!$FQ$17</definedName>
    <definedName name="A124817392R">Data2!$GI$1:$GI$10,Data2!$GI$11:$GI$17</definedName>
    <definedName name="A124817392R_Data">Data2!$GI$11:$GI$17</definedName>
    <definedName name="A124817392R_Latest">Data2!$GI$17</definedName>
    <definedName name="A124817400C">Data1!$DS$1:$DS$10,Data1!$DS$11:$DS$17</definedName>
    <definedName name="A124817400C_Data">Data1!$DS$11:$DS$17</definedName>
    <definedName name="A124817400C_Latest">Data1!$DS$17</definedName>
    <definedName name="A124817408W">Data1!$GM$1:$GM$10,Data1!$GM$11:$GM$17</definedName>
    <definedName name="A124817408W_Data">Data1!$GM$11:$GM$17</definedName>
    <definedName name="A124817408W_Latest">Data1!$GM$17</definedName>
    <definedName name="A124817416W">Data1!$IO$1:$IO$10,Data1!$IO$11:$IO$17</definedName>
    <definedName name="A124817416W_Data">Data1!$IO$11:$IO$17</definedName>
    <definedName name="A124817416W_Latest">Data1!$IO$17</definedName>
    <definedName name="A124817424W">Data4!$U$1:$U$10,Data4!$U$11:$U$17</definedName>
    <definedName name="A124817424W_Data">Data4!$U$11:$U$17</definedName>
    <definedName name="A124817424W_Latest">Data4!$U$17</definedName>
    <definedName name="A124817432W">Data1!$GS$1:$GS$10,Data1!$GS$11:$GS$17</definedName>
    <definedName name="A124817432W_Data">Data1!$GS$11:$GS$17</definedName>
    <definedName name="A124817432W_Latest">Data1!$GS$17</definedName>
    <definedName name="A124817440W">Data2!$CQ$1:$CQ$10,Data2!$CQ$11:$CQ$17</definedName>
    <definedName name="A124817440W_Data">Data2!$CQ$11:$CQ$17</definedName>
    <definedName name="A124817440W_Latest">Data2!$CQ$17</definedName>
    <definedName name="A124817448R">Data2!$HM$1:$HM$10,Data2!$HM$11:$HM$17</definedName>
    <definedName name="A124817448R_Data">Data2!$HM$11:$HM$17</definedName>
    <definedName name="A124817448R_Latest">Data2!$HM$17</definedName>
    <definedName name="A124817456R">Data4!$AA$1:$AA$10,Data4!$AA$11:$AA$17</definedName>
    <definedName name="A124817456R_Data">Data4!$AA$11:$AA$17</definedName>
    <definedName name="A124817456R_Latest">Data4!$AA$17</definedName>
    <definedName name="A124817464R">Data1!$DM$1:$DM$10,Data1!$DM$11:$DM$17</definedName>
    <definedName name="A124817464R_Data">Data1!$DM$11:$DM$17</definedName>
    <definedName name="A124817464R_Latest">Data1!$DM$17</definedName>
    <definedName name="A124817472R">Data1!$FO$1:$FO$10,Data1!$FO$11:$FO$17</definedName>
    <definedName name="A124817472R_Data">Data1!$FO$11:$FO$17</definedName>
    <definedName name="A124817472R_Latest">Data1!$FO$17</definedName>
    <definedName name="A124817480R">Data2!$DO$1:$DO$10,Data2!$DO$11:$DO$17</definedName>
    <definedName name="A124817480R_Data">Data2!$DO$11:$DO$17</definedName>
    <definedName name="A124817480R_Latest">Data2!$DO$17</definedName>
    <definedName name="A124817488J">Data2!$HA$1:$HA$10,Data2!$HA$11:$HA$17</definedName>
    <definedName name="A124817488J_Data">Data2!$HA$11:$HA$17</definedName>
    <definedName name="A124817488J_Latest">Data2!$HA$17</definedName>
    <definedName name="A124817496J">Data2!$HS$1:$HS$10,Data2!$HS$11:$HS$17</definedName>
    <definedName name="A124817496J_Data">Data2!$HS$11:$HS$17</definedName>
    <definedName name="A124817496J_Latest">Data2!$HS$17</definedName>
    <definedName name="A124817504W">Data3!$CY$1:$CY$10,Data3!$CY$11:$CY$17</definedName>
    <definedName name="A124817504W_Data">Data3!$CY$11:$CY$17</definedName>
    <definedName name="A124817504W_Latest">Data3!$CY$17</definedName>
    <definedName name="A124817512W">Data3!$DQ$1:$DQ$10,Data3!$DQ$11:$DQ$17</definedName>
    <definedName name="A124817512W_Data">Data3!$DQ$11:$DQ$17</definedName>
    <definedName name="A124817512W_Latest">Data3!$DQ$17</definedName>
    <definedName name="A124817520W">Data1!$HW$1:$HW$10,Data1!$HW$11:$HW$17</definedName>
    <definedName name="A124817520W_Data">Data1!$HW$11:$HW$17</definedName>
    <definedName name="A124817520W_Latest">Data1!$HW$17</definedName>
    <definedName name="A124817528R">Data2!$DC$1:$DC$10,Data2!$DC$11:$DC$17</definedName>
    <definedName name="A124817528R_Data">Data2!$DC$11:$DC$17</definedName>
    <definedName name="A124817528R_Latest">Data2!$DC$17</definedName>
    <definedName name="A124817536R">Data2!$DU$1:$DU$10,Data2!$DU$11:$DU$17</definedName>
    <definedName name="A124817536R_Data">Data2!$DU$11:$DU$17</definedName>
    <definedName name="A124817536R_Latest">Data2!$DU$17</definedName>
    <definedName name="A124817544R">Data2!$FW$1:$FW$10,Data2!$FW$11:$FW$17</definedName>
    <definedName name="A124817544R_Data">Data2!$FW$11:$FW$17</definedName>
    <definedName name="A124817544R_Latest">Data2!$FW$17</definedName>
    <definedName name="A124817552R">Data2!$HG$1:$HG$10,Data2!$HG$11:$HG$17</definedName>
    <definedName name="A124817552R_Data">Data2!$HG$11:$HG$17</definedName>
    <definedName name="A124817552R_Latest">Data2!$HG$17</definedName>
    <definedName name="A124817560R">Data3!$CM$1:$CM$10,Data3!$CM$11:$CM$17</definedName>
    <definedName name="A124817560R_Data">Data3!$CM$11:$CM$17</definedName>
    <definedName name="A124817560R_Latest">Data3!$CM$17</definedName>
    <definedName name="A124817568J">Data3!$FG$1:$FG$10,Data3!$FG$11:$FG$17</definedName>
    <definedName name="A124817568J_Data">Data3!$FG$11:$FG$17</definedName>
    <definedName name="A124817568J_Latest">Data3!$FG$17</definedName>
    <definedName name="A124817576J">Data3!$GQ$1:$GQ$10,Data3!$GQ$11:$GQ$17</definedName>
    <definedName name="A124817576J_Data">Data3!$GQ$11:$GQ$17</definedName>
    <definedName name="A124817576J_Latest">Data3!$GQ$17</definedName>
    <definedName name="A124817584J">Data4!$BE$1:$BE$10,Data4!$BE$11:$BE$17</definedName>
    <definedName name="A124817584J_Data">Data4!$BE$11:$BE$17</definedName>
    <definedName name="A124817584J_Latest">Data4!$BE$17</definedName>
    <definedName name="A124817592J">Data1!$O$1:$O$10,Data1!$O$11:$O$17</definedName>
    <definedName name="A124817592J_Data">Data1!$O$11:$O$17</definedName>
    <definedName name="A124817592J_Latest">Data1!$O$17</definedName>
    <definedName name="A124817600W">Data1!$IE$1:$IE$10,Data1!$IE$11:$IE$17</definedName>
    <definedName name="A124817600W_Data">Data1!$IE$11:$IE$17</definedName>
    <definedName name="A124817600W_Latest">Data1!$IE$17</definedName>
    <definedName name="A124817608R">Data2!$DK$1:$DK$10,Data2!$DK$11:$DK$17</definedName>
    <definedName name="A124817608R_Data">Data2!$DK$11:$DK$17</definedName>
    <definedName name="A124817608R_Latest">Data2!$DK$17</definedName>
    <definedName name="A124817616R">Data2!$FM$1:$FM$10,Data2!$FM$11:$FM$17</definedName>
    <definedName name="A124817616R_Data">Data2!$FM$11:$FM$17</definedName>
    <definedName name="A124817616R_Latest">Data2!$FM$17</definedName>
    <definedName name="A124817624R">Data2!$IG$1:$IG$10,Data2!$IG$11:$IG$17</definedName>
    <definedName name="A124817624R_Data">Data2!$IG$11:$IG$17</definedName>
    <definedName name="A124817624R_Latest">Data2!$IG$17</definedName>
    <definedName name="A124817632R">Data3!$BK$1:$BK$10,Data3!$BK$11:$BK$17</definedName>
    <definedName name="A124817632R_Data">Data3!$BK$11:$BK$17</definedName>
    <definedName name="A124817632R_Latest">Data3!$BK$17</definedName>
    <definedName name="A124817640R">Data4!$AU$1:$AU$10,Data4!$AU$11:$AU$17</definedName>
    <definedName name="A124817640R_Data">Data4!$AU$11:$AU$17</definedName>
    <definedName name="A124817640R_Latest">Data4!$AU$17</definedName>
    <definedName name="A124817648J">Data1!$CW$1:$CW$10,Data1!$CW$11:$CW$17</definedName>
    <definedName name="A124817648J_Data">Data1!$CW$11:$CW$17</definedName>
    <definedName name="A124817648J_Latest">Data1!$CW$17</definedName>
    <definedName name="A124817656J">Data1!$GI$1:$GI$10,Data1!$GI$11:$GI$17</definedName>
    <definedName name="A124817656J_Data">Data1!$GI$11:$GI$17</definedName>
    <definedName name="A124817656J_Latest">Data1!$GI$17</definedName>
    <definedName name="A124817664J">Data2!$AE$1:$AE$10,Data2!$AE$11:$AE$17</definedName>
    <definedName name="A124817664J_Data">Data2!$AE$11:$AE$17</definedName>
    <definedName name="A124817664J_Latest">Data2!$AE$17</definedName>
    <definedName name="A124817672J">Data2!$IM$1:$IM$10,Data2!$IM$11:$IM$17</definedName>
    <definedName name="A124817672J_Data">Data2!$IM$11:$IM$17</definedName>
    <definedName name="A124817672J_Latest">Data2!$IM$17</definedName>
    <definedName name="A124817680J">Data3!$AY$1:$AY$10,Data3!$AY$11:$AY$17</definedName>
    <definedName name="A124817680J_Data">Data3!$AY$11:$AY$17</definedName>
    <definedName name="A124817680J_Latest">Data3!$AY$17</definedName>
    <definedName name="A124817688A">Data3!$CI$1:$CI$10,Data3!$CI$11:$CI$17</definedName>
    <definedName name="A124817688A_Data">Data3!$CI$11:$CI$17</definedName>
    <definedName name="A124817688A_Latest">Data3!$CI$17</definedName>
    <definedName name="A124817696A">Data3!$FU$1:$FU$10,Data3!$FU$11:$FU$17</definedName>
    <definedName name="A124817696A_Data">Data3!$FU$11:$FU$17</definedName>
    <definedName name="A124817696A_Latest">Data3!$FU$17</definedName>
    <definedName name="A124817704R">Data3!$HW$1:$HW$10,Data3!$HW$11:$HW$17</definedName>
    <definedName name="A124817704R_Data">Data3!$HW$11:$HW$17</definedName>
    <definedName name="A124817704R_Latest">Data3!$HW$17</definedName>
    <definedName name="A124817712R">Data1!$K$1:$K$10,Data1!$K$11:$K$17</definedName>
    <definedName name="A124817712R_Data">Data1!$K$11:$K$17</definedName>
    <definedName name="A124817712R_Latest">Data1!$K$17</definedName>
    <definedName name="A124817720R">Data3!$U$1:$U$10,Data3!$U$11:$U$17</definedName>
    <definedName name="A124817720R_Data">Data3!$U$11:$U$17</definedName>
    <definedName name="A124817720R_Latest">Data3!$U$17</definedName>
    <definedName name="A124817728J">Data3!$EQ$1:$EQ$10,Data3!$EQ$11:$EQ$17</definedName>
    <definedName name="A124817728J_Data">Data3!$EQ$11:$EQ$17</definedName>
    <definedName name="A124817728J_Latest">Data3!$EQ$17</definedName>
    <definedName name="A124817736J">Data3!$GA$1:$GA$10,Data3!$GA$11:$GA$17</definedName>
    <definedName name="A124817736J_Data">Data3!$GA$11:$GA$17</definedName>
    <definedName name="A124817736J_Latest">Data3!$GA$17</definedName>
    <definedName name="A124817744J">Data2!$G$1:$G$10,Data2!$G$11:$G$17</definedName>
    <definedName name="A124817744J_Data">Data2!$G$11:$G$17</definedName>
    <definedName name="A124817744J_Latest">Data2!$G$17</definedName>
    <definedName name="A124817752J">Data2!$AQ$1:$AQ$10,Data2!$AQ$11:$AQ$17</definedName>
    <definedName name="A124817752J_Data">Data2!$AQ$11:$AQ$17</definedName>
    <definedName name="A124817752J_Latest">Data2!$AQ$17</definedName>
    <definedName name="A124817760J">Data3!$CU$1:$CU$10,Data3!$CU$11:$CU$17</definedName>
    <definedName name="A124817760J_Data">Data3!$CU$11:$CU$17</definedName>
    <definedName name="A124817760J_Latest">Data3!$CU$17</definedName>
    <definedName name="A124817768A">Data1!$AC$1:$AC$10,Data1!$AC$11:$AC$17</definedName>
    <definedName name="A124817768A_Data">Data1!$AC$11:$AC$17</definedName>
    <definedName name="A124817768A_Latest">Data1!$AC$17</definedName>
    <definedName name="A124817776A">Data2!$CG$1:$CG$10,Data2!$CG$11:$CG$17</definedName>
    <definedName name="A124817776A_Data">Data2!$CG$11:$CG$17</definedName>
    <definedName name="A124817776A_Latest">Data2!$CG$17</definedName>
    <definedName name="A124817784A">Data2!$EI$1:$EI$10,Data2!$EI$11:$EI$17</definedName>
    <definedName name="A124817784A_Data">Data2!$EI$11:$EI$17</definedName>
    <definedName name="A124817784A_Latest">Data2!$EI$17</definedName>
    <definedName name="A124817792A">Data3!$O$1:$O$10,Data3!$O$11:$O$17</definedName>
    <definedName name="A124817792A_Data">Data3!$O$11:$O$17</definedName>
    <definedName name="A124817792A_Latest">Data3!$O$17</definedName>
    <definedName name="A124817800R">Data3!$BQ$1:$BQ$10,Data3!$BQ$11:$BQ$17</definedName>
    <definedName name="A124817800R_Data">Data3!$BQ$11:$BQ$17</definedName>
    <definedName name="A124817800R_Latest">Data3!$BQ$17</definedName>
    <definedName name="A124817808J">Data1!$DC$1:$DC$10,Data1!$DC$11:$DC$17</definedName>
    <definedName name="A124817808J_Data">Data1!$DC$11:$DC$17</definedName>
    <definedName name="A124817808J_Latest">Data1!$DC$17</definedName>
    <definedName name="A124817816J">Data1!$FE$1:$FE$10,Data1!$FE$11:$FE$17</definedName>
    <definedName name="A124817816J_Data">Data1!$FE$11:$FE$17</definedName>
    <definedName name="A124817816J_Latest">Data1!$FE$17</definedName>
    <definedName name="A124817824J">Data2!$S$1:$S$10,Data2!$S$11:$S$17</definedName>
    <definedName name="A124817824J_Data">Data2!$S$11:$S$17</definedName>
    <definedName name="A124817824J_Latest">Data2!$S$17</definedName>
    <definedName name="A124817832J">Data2!$BU$1:$BU$10,Data2!$BU$11:$BU$17</definedName>
    <definedName name="A124817832J_Data">Data2!$BU$11:$BU$17</definedName>
    <definedName name="A124817832J_Latest">Data2!$BU$17</definedName>
    <definedName name="A124817840J">Data2!$GQ$1:$GQ$10,Data2!$GQ$11:$GQ$17</definedName>
    <definedName name="A124817840J_Data">Data2!$GQ$11:$GQ$17</definedName>
    <definedName name="A124817840J_Latest">Data2!$GQ$17</definedName>
    <definedName name="A124817848A">Data3!$HK$1:$HK$10,Data3!$HK$11:$HK$17</definedName>
    <definedName name="A124817848A_Data">Data3!$HK$11:$HK$17</definedName>
    <definedName name="A124817848A_Latest">Data3!$HK$17</definedName>
    <definedName name="A124817856A">Data4!$AO$1:$AO$10,Data4!$AO$11:$AO$17</definedName>
    <definedName name="A124817856A_Data">Data4!$AO$11:$AO$17</definedName>
    <definedName name="A124817856A_Latest">Data4!$AO$17</definedName>
    <definedName name="A124817864A">Data3!$AS$1:$AS$10,Data3!$AS$11:$AS$17</definedName>
    <definedName name="A124817864A_Data">Data3!$AS$11:$AS$17</definedName>
    <definedName name="A124817864A_Latest">Data3!$AS$17</definedName>
    <definedName name="A124817872A">Data3!$EE$1:$EE$10,Data3!$EE$11:$EE$17</definedName>
    <definedName name="A124817872A_Data">Data3!$EE$11:$EE$17</definedName>
    <definedName name="A124817872A_Latest">Data3!$EE$17</definedName>
    <definedName name="A124817880A">Data3!$GY$1:$GY$10,Data3!$GY$11:$GY$17</definedName>
    <definedName name="A124817880A_Data">Data3!$GY$11:$GY$17</definedName>
    <definedName name="A124817880A_Latest">Data3!$GY$17</definedName>
    <definedName name="A124817888V">Data1!$CE$1:$CE$10,Data1!$CE$11:$CE$17</definedName>
    <definedName name="A124817888V_Data">Data1!$CE$11:$CE$17</definedName>
    <definedName name="A124817888V_Latest">Data1!$CE$17</definedName>
    <definedName name="A124817896V">Data1!$HA$1:$HA$10,Data1!$HA$11:$HA$17</definedName>
    <definedName name="A124817896V_Data">Data1!$HA$11:$HA$17</definedName>
    <definedName name="A124817896V_Latest">Data1!$HA$17</definedName>
    <definedName name="A124817904J">Data1!$IK$1:$IK$10,Data1!$IK$11:$IK$17</definedName>
    <definedName name="A124817904J_Data">Data1!$IK$11:$IK$17</definedName>
    <definedName name="A124817904J_Latest">Data1!$IK$17</definedName>
    <definedName name="A124817912J">Data3!$AG$1:$AG$10,Data3!$AG$11:$AG$17</definedName>
    <definedName name="A124817912J_Data">Data3!$AG$11:$AG$17</definedName>
    <definedName name="A124817912J_Latest">Data3!$AG$17</definedName>
    <definedName name="A124817920J">Data3!$GM$1:$GM$10,Data3!$GM$11:$GM$17</definedName>
    <definedName name="A124817920J_Data">Data3!$GM$11:$GM$17</definedName>
    <definedName name="A124817920J_Latest">Data3!$GM$17</definedName>
    <definedName name="A124817928A">Data3!$IO$1:$IO$10,Data3!$IO$11:$IO$17</definedName>
    <definedName name="A124817928A_Data">Data3!$IO$11:$IO$17</definedName>
    <definedName name="A124817928A_Latest">Data3!$IO$17</definedName>
    <definedName name="A124817936A">Data1!$BA$1:$BA$10,Data1!$BA$11:$BA$17</definedName>
    <definedName name="A124817936A_Data">Data1!$BA$11:$BA$17</definedName>
    <definedName name="A124817936A_Latest">Data1!$BA$17</definedName>
    <definedName name="A124817944A">Data1!$EM$1:$EM$10,Data1!$EM$11:$EM$17</definedName>
    <definedName name="A124817944A_Data">Data1!$EM$11:$EM$17</definedName>
    <definedName name="A124817944A_Latest">Data1!$EM$17</definedName>
    <definedName name="A124817952A">Data1!$FW$1:$FW$10,Data1!$FW$11:$FW$17</definedName>
    <definedName name="A124817952A_Data">Data1!$FW$11:$FW$17</definedName>
    <definedName name="A124817952A_Latest">Data1!$FW$17</definedName>
    <definedName name="A124817960A">Data1!$HG$1:$HG$10,Data1!$HG$11:$HG$17</definedName>
    <definedName name="A124817960A_Data">Data1!$HG$11:$HG$17</definedName>
    <definedName name="A124817960A_Latest">Data1!$HG$17</definedName>
    <definedName name="A124817968V">Data2!$AK$1:$AK$10,Data2!$AK$11:$AK$17</definedName>
    <definedName name="A124817968V_Data">Data2!$AK$11:$AK$17</definedName>
    <definedName name="A124817968V_Latest">Data2!$AK$17</definedName>
    <definedName name="A124817976V">Data3!$AM$1:$AM$10,Data3!$AM$11:$AM$17</definedName>
    <definedName name="A124817976V_Data">Data3!$AM$11:$AM$17</definedName>
    <definedName name="A124817976V_Latest">Data3!$AM$17</definedName>
    <definedName name="A124817984V">Data3!$BE$1:$BE$10,Data3!$BE$11:$BE$17</definedName>
    <definedName name="A124817984V_Data">Data3!$BE$11:$BE$17</definedName>
    <definedName name="A124817984V_Latest">Data3!$BE$17</definedName>
    <definedName name="A124817992V">Data4!$E$1:$E$10,Data4!$E$11:$E$17</definedName>
    <definedName name="A124817992V_Data">Data4!$E$11:$E$17</definedName>
    <definedName name="A124817992V_Latest">Data4!$E$17</definedName>
    <definedName name="A124818000K">Data1!$ES$1:$ES$10,Data1!$ES$11:$ES$17</definedName>
    <definedName name="A124818000K_Data">Data1!$ES$11:$ES$17</definedName>
    <definedName name="A124818000K_Latest">Data1!$ES$17</definedName>
    <definedName name="A124818008C">Data1!$HM$1:$HM$10,Data1!$HM$11:$HM$17</definedName>
    <definedName name="A124818008C_Data">Data1!$HM$11:$HM$17</definedName>
    <definedName name="A124818008C_Latest">Data1!$HM$17</definedName>
    <definedName name="A124818016C">Data2!$GE$1:$GE$10,Data2!$GE$11:$GE$17</definedName>
    <definedName name="A124818016C_Data">Data2!$GE$11:$GE$17</definedName>
    <definedName name="A124818016C_Latest">Data2!$GE$17</definedName>
    <definedName name="A124818024C">Data3!$CC$1:$CC$10,Data3!$CC$11:$CC$17</definedName>
    <definedName name="A124818024C_Data">Data3!$CC$11:$CC$17</definedName>
    <definedName name="A124818024C_Latest">Data3!$CC$17</definedName>
    <definedName name="A124818032C">Data3!$DM$1:$DM$10,Data3!$DM$11:$DM$17</definedName>
    <definedName name="A124818032C_Data">Data3!$DM$11:$DM$17</definedName>
    <definedName name="A124818032C_Latest">Data3!$DM$17</definedName>
    <definedName name="A124818040C">Data3!$EW$1:$EW$10,Data3!$EW$11:$EW$17</definedName>
    <definedName name="A124818040C_Data">Data3!$EW$11:$EW$17</definedName>
    <definedName name="A124818040C_Latest">Data3!$EW$17</definedName>
    <definedName name="A124818048W">Data3!$GG$1:$GG$10,Data3!$GG$11:$GG$17</definedName>
    <definedName name="A124818048W_Data">Data3!$GG$11:$GG$17</definedName>
    <definedName name="A124818048W_Latest">Data3!$GG$17</definedName>
    <definedName name="A124818056W">Data1!$E$1:$E$10,Data1!$E$11:$E$17</definedName>
    <definedName name="A124818056W_Data">Data1!$E$11:$E$17</definedName>
    <definedName name="A124818056W_Latest">Data1!$E$17</definedName>
    <definedName name="A124818064W">Data1!$EG$1:$EG$10,Data1!$EG$11:$EG$17</definedName>
    <definedName name="A124818064W_Data">Data1!$EG$11:$EG$17</definedName>
    <definedName name="A124818064W_Latest">Data1!$EG$17</definedName>
    <definedName name="A124818072W">Data2!$BO$1:$BO$10,Data2!$BO$11:$BO$17</definedName>
    <definedName name="A124818072W_Data">Data2!$BO$11:$BO$17</definedName>
    <definedName name="A124818072W_Latest">Data2!$BO$17</definedName>
    <definedName name="A124818080W">Data2!$FA$1:$FA$10,Data2!$FA$11:$FA$17</definedName>
    <definedName name="A124818080W_Data">Data2!$FA$11:$FA$17</definedName>
    <definedName name="A124818080W_Latest">Data2!$FA$17</definedName>
    <definedName name="A124818088R">Data1!$AI$1:$AI$10,Data1!$AI$11:$AI$17</definedName>
    <definedName name="A124818088R_Data">Data1!$AI$11:$AI$17</definedName>
    <definedName name="A124818088R_Latest">Data1!$AI$17</definedName>
    <definedName name="A124818096R">Data1!$BS$1:$BS$10,Data1!$BS$11:$BS$17</definedName>
    <definedName name="A124818096R_Data">Data1!$BS$11:$BS$17</definedName>
    <definedName name="A124818096R_Latest">Data1!$BS$17</definedName>
    <definedName name="A124818104C">Data1!$CK$1:$CK$10,Data1!$CK$11:$CK$17</definedName>
    <definedName name="A124818104C_Data">Data1!$CK$11:$CK$17</definedName>
    <definedName name="A124818104C_Latest">Data1!$CK$17</definedName>
    <definedName name="A124818112C">Data2!$BC$1:$BC$10,Data2!$BC$11:$BC$17</definedName>
    <definedName name="A124818112C_Data">Data2!$BC$11:$BC$17</definedName>
    <definedName name="A124818112C_Latest">Data2!$BC$17</definedName>
    <definedName name="A124818120C">Data2!$IA$1:$IA$10,Data2!$IA$11:$IA$17</definedName>
    <definedName name="A124818120C_Data">Data2!$IA$11:$IA$17</definedName>
    <definedName name="A124818120C_Latest">Data2!$IA$17</definedName>
    <definedName name="A124818128W">Data1!$AO$1:$AO$10,Data1!$AO$11:$AO$17</definedName>
    <definedName name="A124818128W_Data">Data1!$AO$11:$AO$17</definedName>
    <definedName name="A124818128W_Latest">Data1!$AO$17</definedName>
    <definedName name="A124818136W">Data1!$CQ$1:$CQ$10,Data1!$CQ$11:$CQ$17</definedName>
    <definedName name="A124818136W_Data">Data1!$CQ$11:$CQ$17</definedName>
    <definedName name="A124818136W_Latest">Data1!$CQ$17</definedName>
    <definedName name="A124818144W">Data1!$DI$1:$DI$10,Data1!$DI$11:$DI$17</definedName>
    <definedName name="A124818144W_Data">Data1!$DI$11:$DI$17</definedName>
    <definedName name="A124818144W_Latest">Data1!$DI$17</definedName>
    <definedName name="A124818152W">Data2!$Y$1:$Y$10,Data2!$Y$11:$Y$17</definedName>
    <definedName name="A124818152W_Data">Data2!$Y$11:$Y$17</definedName>
    <definedName name="A124818152W_Latest">Data2!$Y$17</definedName>
    <definedName name="A124818160W">Data2!$BI$1:$BI$10,Data2!$BI$11:$BI$17</definedName>
    <definedName name="A124818160W_Data">Data2!$BI$11:$BI$17</definedName>
    <definedName name="A124818160W_Latest">Data2!$BI$17</definedName>
    <definedName name="A124818168R">Data2!$CA$1:$CA$10,Data2!$CA$11:$CA$17</definedName>
    <definedName name="A124818168R_Data">Data2!$CA$11:$CA$17</definedName>
    <definedName name="A124818168R_Latest">Data2!$CA$17</definedName>
    <definedName name="A124818176R">Data2!$GW$1:$GW$10,Data2!$GW$11:$GW$17</definedName>
    <definedName name="A124818176R_Data">Data2!$GW$11:$GW$17</definedName>
    <definedName name="A124818176R_Latest">Data2!$GW$17</definedName>
    <definedName name="A124818184R">Data3!$FO$1:$FO$10,Data3!$FO$11:$FO$17</definedName>
    <definedName name="A124818184R_Data">Data3!$FO$11:$FO$17</definedName>
    <definedName name="A124818184R_Latest">Data3!$FO$17</definedName>
    <definedName name="A124818192R">Data3!$II$1:$II$10,Data3!$II$11:$II$17</definedName>
    <definedName name="A124818192R_Data">Data3!$II$11:$II$17</definedName>
    <definedName name="A124818192R_Latest">Data3!$II$17</definedName>
    <definedName name="A124818200C">Data4!$K$1:$K$10,Data4!$K$11:$K$17</definedName>
    <definedName name="A124818200C_Data">Data4!$K$11:$K$17</definedName>
    <definedName name="A124818200C_Latest">Data4!$K$17</definedName>
    <definedName name="A124818208W">Data1!$AU$1:$AU$10,Data1!$AU$11:$AU$17</definedName>
    <definedName name="A124818208W_Data">Data1!$AU$11:$AU$17</definedName>
    <definedName name="A124818208W_Latest">Data1!$AU$17</definedName>
    <definedName name="A124818216W">Data1!$BM$1:$BM$10,Data1!$BM$11:$BM$17</definedName>
    <definedName name="A124818216W_Data">Data1!$BM$11:$BM$17</definedName>
    <definedName name="A124818216W_Latest">Data1!$BM$17</definedName>
    <definedName name="A124818224W">Data1!$HS$1:$HS$10,Data1!$HS$11:$HS$17</definedName>
    <definedName name="A124818224W_Data">Data1!$HS$11:$HS$17</definedName>
    <definedName name="A124818224W_Latest">Data1!$HS$17</definedName>
    <definedName name="A124818232W">Data3!$EK$1:$EK$10,Data3!$EK$11:$EK$17</definedName>
    <definedName name="A124818232W_Data">Data3!$EK$11:$EK$17</definedName>
    <definedName name="A124818232W_Latest">Data3!$EK$17</definedName>
    <definedName name="A124818240W">Data3!$HE$1:$HE$10,Data3!$HE$11:$HE$17</definedName>
    <definedName name="A124818240W_Data">Data3!$HE$11:$HE$17</definedName>
    <definedName name="A124818240W_Latest">Data3!$HE$17</definedName>
    <definedName name="A124818248R">Data4!$Q$1:$Q$10,Data4!$Q$11:$Q$17</definedName>
    <definedName name="A124818248R_Data">Data4!$Q$11:$Q$17</definedName>
    <definedName name="A124818248R_Latest">Data4!$Q$17</definedName>
    <definedName name="A124818256R">Data2!$CM$1:$CM$10,Data2!$CM$11:$CM$17</definedName>
    <definedName name="A124818256R_Data">Data2!$CM$11:$CM$17</definedName>
    <definedName name="A124818256R_Latest">Data2!$CM$17</definedName>
    <definedName name="A124818264R">Data2!$FG$1:$FG$10,Data2!$FG$11:$FG$17</definedName>
    <definedName name="A124818264R_Data">Data2!$FG$11:$FG$17</definedName>
    <definedName name="A124818264R_Latest">Data2!$FG$17</definedName>
    <definedName name="A124818272R">Data3!$C$1:$C$10,Data3!$C$11:$C$17</definedName>
    <definedName name="A124818272R_Data">Data3!$C$11:$C$17</definedName>
    <definedName name="A124818272R_Latest">Data3!$C$17</definedName>
    <definedName name="A124818280R">Data3!$DY$1:$DY$10,Data3!$DY$11:$DY$17</definedName>
    <definedName name="A124818280R_Data">Data3!$DY$11:$DY$17</definedName>
    <definedName name="A124818280R_Latest">Data3!$DY$17</definedName>
    <definedName name="A124818288J">Data1!$EA$1:$EA$10,Data1!$EA$11:$EA$17</definedName>
    <definedName name="A124818288J_Data">Data1!$EA$11:$EA$17</definedName>
    <definedName name="A124818288J_Latest">Data1!$EA$17</definedName>
    <definedName name="A124818296J">Data1!$GC$1:$GC$10,Data1!$GC$11:$GC$17</definedName>
    <definedName name="A124818296J_Data">Data1!$GC$11:$GC$17</definedName>
    <definedName name="A124818296J_Latest">Data1!$GC$17</definedName>
    <definedName name="A124818304W">Data3!$I$1:$I$10,Data3!$I$11:$I$17</definedName>
    <definedName name="A124818304W_Data">Data3!$I$11:$I$17</definedName>
    <definedName name="A124818304W_Latest">Data3!$I$17</definedName>
    <definedName name="A124818312W">Data3!$AA$1:$AA$10,Data3!$AA$11:$AA$17</definedName>
    <definedName name="A124818312W_Data">Data3!$AA$11:$AA$17</definedName>
    <definedName name="A124818312W_Latest">Data3!$AA$17</definedName>
    <definedName name="A124818320W">Data3!$HQ$1:$HQ$10,Data3!$HQ$11:$HQ$17</definedName>
    <definedName name="A124818320W_Data">Data3!$HQ$11:$HQ$17</definedName>
    <definedName name="A124818320W_Latest">Data3!$HQ$17</definedName>
    <definedName name="A124818328R">Data1!$EY$1:$EY$10,Data1!$EY$11:$EY$17</definedName>
    <definedName name="A124818328R_Data">Data1!$EY$11:$EY$17</definedName>
    <definedName name="A124818328R_Latest">Data1!$EY$17</definedName>
    <definedName name="A124818336R">Data2!$CY$1:$CY$10,Data2!$CY$11:$CY$17</definedName>
    <definedName name="A124818336R_Data">Data2!$CY$11:$CY$17</definedName>
    <definedName name="A124818336R_Latest">Data2!$CY$17</definedName>
    <definedName name="A124818344R">Data3!$FC$1:$FC$10,Data3!$FC$11:$FC$17</definedName>
    <definedName name="A124818344R_Data">Data3!$FC$11:$FC$17</definedName>
    <definedName name="A124818344R_Latest">Data3!$FC$17</definedName>
    <definedName name="A124818352R">Data4!$AI$1:$AI$10,Data4!$AI$11:$AI$17</definedName>
    <definedName name="A124818352R_Data">Data4!$AI$11:$AI$17</definedName>
    <definedName name="A124818352R_Latest">Data4!$AI$17</definedName>
    <definedName name="A124818360R">Data4!$BA$1:$BA$10,Data4!$BA$11:$BA$17</definedName>
    <definedName name="A124818360R_Data">Data4!$BA$11:$BA$17</definedName>
    <definedName name="A124818360R_Latest">Data4!$BA$17</definedName>
    <definedName name="A124818368J">Data2!$EO$1:$EO$10,Data2!$EO$11:$EO$17</definedName>
    <definedName name="A124818368J_Data">Data2!$EO$11:$EO$17</definedName>
    <definedName name="A124818368J_Latest">Data2!$EO$17</definedName>
    <definedName name="A124818376J">Data3!$BW$1:$BW$10,Data3!$BW$11:$BW$17</definedName>
    <definedName name="A124818376J_Data">Data3!$BW$11:$BW$17</definedName>
    <definedName name="A124818376J_Latest">Data3!$BW$17</definedName>
    <definedName name="A124818384J">Data3!$DG$1:$DG$10,Data3!$DG$11:$DG$17</definedName>
    <definedName name="A124818384J_Data">Data3!$DG$11:$DG$17</definedName>
    <definedName name="A124818384J_Latest">Data3!$DG$17</definedName>
    <definedName name="A124818392J">Data3!$IC$1:$IC$10,Data3!$IC$11:$IC$17</definedName>
    <definedName name="A124818392J_Data">Data3!$IC$11:$IC$17</definedName>
    <definedName name="A124818392J_Latest">Data3!$IC$17</definedName>
    <definedName name="A124818400W">Data1!$W$1:$W$10,Data1!$W$11:$W$17</definedName>
    <definedName name="A124818400W_Data">Data1!$W$11:$W$17</definedName>
    <definedName name="A124818400W_Latest">Data1!$W$17</definedName>
    <definedName name="A124818408R">Data1!$BG$1:$BG$10,Data1!$BG$11:$BG$17</definedName>
    <definedName name="A124818408R_Data">Data1!$BG$11:$BG$17</definedName>
    <definedName name="A124818408R_Latest">Data1!$BG$17</definedName>
    <definedName name="A124818416R">Data1!$BY$1:$BY$10,Data1!$BY$11:$BY$17</definedName>
    <definedName name="A124818416R_Data">Data1!$BY$11:$BY$17</definedName>
    <definedName name="A124818416R_Latest">Data1!$BY$17</definedName>
    <definedName name="A124818424R">Data1!$FK$1:$FK$10,Data1!$FK$11:$FK$17</definedName>
    <definedName name="A124818424R_Data">Data1!$FK$11:$FK$17</definedName>
    <definedName name="A124818424R_Latest">Data1!$FK$17</definedName>
    <definedName name="A124818432R">Data2!$EC$1:$EC$10,Data2!$EC$11:$EC$17</definedName>
    <definedName name="A124818432R_Data">Data2!$EC$11:$EC$17</definedName>
    <definedName name="A124818432R_Latest">Data2!$EC$17</definedName>
    <definedName name="A124818440R">Data2!$EU$1:$EU$10,Data2!$EU$11:$EU$17</definedName>
    <definedName name="A124818440R_Data">Data2!$EU$11:$EU$17</definedName>
    <definedName name="A124818440R_Latest">Data2!$EU$17</definedName>
    <definedName name="A124818448J">Data2!$M$1:$M$10,Data2!$M$11:$M$17</definedName>
    <definedName name="A124818448J_Data">Data2!$M$11:$M$17</definedName>
    <definedName name="A124818448J_Latest">Data2!$M$17</definedName>
    <definedName name="A124818456J">Data2!$AW$1:$AW$10,Data2!$AW$11:$AW$17</definedName>
    <definedName name="A124818456J_Data">Data2!$AW$11:$AW$17</definedName>
    <definedName name="A124818456J_Latest">Data2!$AW$17</definedName>
    <definedName name="A124818464J">Data2!$FS$1:$FS$10,Data2!$FS$11:$FS$17</definedName>
    <definedName name="A124818464J_Data">Data2!$FS$11:$FS$17</definedName>
    <definedName name="A124818464J_Latest">Data2!$FS$17</definedName>
    <definedName name="A124818472J">Data2!$GK$1:$GK$10,Data2!$GK$11:$GK$17</definedName>
    <definedName name="A124818472J_Data">Data2!$GK$11:$GK$17</definedName>
    <definedName name="A124818472J_Latest">Data2!$GK$17</definedName>
    <definedName name="A124818480J">Data1!$DU$1:$DU$10,Data1!$DU$11:$DU$17</definedName>
    <definedName name="A124818480J_Data">Data1!$DU$11:$DU$17</definedName>
    <definedName name="A124818480J_Latest">Data1!$DU$17</definedName>
    <definedName name="A124818488A">Data1!$GO$1:$GO$10,Data1!$GO$11:$GO$17</definedName>
    <definedName name="A124818488A_Data">Data1!$GO$11:$GO$17</definedName>
    <definedName name="A124818488A_Latest">Data1!$GO$17</definedName>
    <definedName name="A124818496A">Data1!$IQ$1:$IQ$10,Data1!$IQ$11:$IQ$17</definedName>
    <definedName name="A124818496A_Data">Data1!$IQ$11:$IQ$17</definedName>
    <definedName name="A124818496A_Latest">Data1!$IQ$17</definedName>
    <definedName name="A124818504R">Data4!$W$1:$W$10,Data4!$W$11:$W$17</definedName>
    <definedName name="A124818504R_Data">Data4!$W$11:$W$17</definedName>
    <definedName name="A124818504R_Latest">Data4!$W$17</definedName>
    <definedName name="A124818512R">Data1!$GU$1:$GU$10,Data1!$GU$11:$GU$17</definedName>
    <definedName name="A124818512R_Data">Data1!$GU$11:$GU$17</definedName>
    <definedName name="A124818512R_Latest">Data1!$GU$17</definedName>
    <definedName name="A124818520R">Data2!$CS$1:$CS$10,Data2!$CS$11:$CS$17</definedName>
    <definedName name="A124818520R_Data">Data2!$CS$11:$CS$17</definedName>
    <definedName name="A124818520R_Latest">Data2!$CS$17</definedName>
    <definedName name="A124818528J">Data2!$HO$1:$HO$10,Data2!$HO$11:$HO$17</definedName>
    <definedName name="A124818528J_Data">Data2!$HO$11:$HO$17</definedName>
    <definedName name="A124818528J_Latest">Data2!$HO$17</definedName>
    <definedName name="A124818536J">Data4!$AC$1:$AC$10,Data4!$AC$11:$AC$17</definedName>
    <definedName name="A124818536J_Data">Data4!$AC$11:$AC$17</definedName>
    <definedName name="A124818536J_Latest">Data4!$AC$17</definedName>
    <definedName name="A124818544J">Data1!$DO$1:$DO$10,Data1!$DO$11:$DO$17</definedName>
    <definedName name="A124818544J_Data">Data1!$DO$11:$DO$17</definedName>
    <definedName name="A124818544J_Latest">Data1!$DO$17</definedName>
    <definedName name="A124818552J">Data1!$FQ$1:$FQ$10,Data1!$FQ$11:$FQ$17</definedName>
    <definedName name="A124818552J_Data">Data1!$FQ$11:$FQ$17</definedName>
    <definedName name="A124818552J_Latest">Data1!$FQ$17</definedName>
    <definedName name="A124818560J">Data2!$DQ$1:$DQ$10,Data2!$DQ$11:$DQ$17</definedName>
    <definedName name="A124818560J_Data">Data2!$DQ$11:$DQ$17</definedName>
    <definedName name="A124818560J_Latest">Data2!$DQ$17</definedName>
    <definedName name="A124818568A">Data2!$HC$1:$HC$10,Data2!$HC$11:$HC$17</definedName>
    <definedName name="A124818568A_Data">Data2!$HC$11:$HC$17</definedName>
    <definedName name="A124818568A_Latest">Data2!$HC$17</definedName>
    <definedName name="A124818576A">Data2!$HU$1:$HU$10,Data2!$HU$11:$HU$17</definedName>
    <definedName name="A124818576A_Data">Data2!$HU$11:$HU$17</definedName>
    <definedName name="A124818576A_Latest">Data2!$HU$17</definedName>
    <definedName name="A124818584A">Data3!$DA$1:$DA$10,Data3!$DA$11:$DA$17</definedName>
    <definedName name="A124818584A_Data">Data3!$DA$11:$DA$17</definedName>
    <definedName name="A124818584A_Latest">Data3!$DA$17</definedName>
    <definedName name="A124818592A">Data3!$DS$1:$DS$10,Data3!$DS$11:$DS$17</definedName>
    <definedName name="A124818592A_Data">Data3!$DS$11:$DS$17</definedName>
    <definedName name="A124818592A_Latest">Data3!$DS$17</definedName>
    <definedName name="A124818600R">Data1!$HY$1:$HY$10,Data1!$HY$11:$HY$17</definedName>
    <definedName name="A124818600R_Data">Data1!$HY$11:$HY$17</definedName>
    <definedName name="A124818600R_Latest">Data1!$HY$17</definedName>
    <definedName name="A124818608J">Data2!$DE$1:$DE$10,Data2!$DE$11:$DE$17</definedName>
    <definedName name="A124818608J_Data">Data2!$DE$11:$DE$17</definedName>
    <definedName name="A124818608J_Latest">Data2!$DE$17</definedName>
    <definedName name="A124818616J">Data2!$DW$1:$DW$10,Data2!$DW$11:$DW$17</definedName>
    <definedName name="A124818616J_Data">Data2!$DW$11:$DW$17</definedName>
    <definedName name="A124818616J_Latest">Data2!$DW$17</definedName>
    <definedName name="A124818624J">Data2!$FY$1:$FY$10,Data2!$FY$11:$FY$17</definedName>
    <definedName name="A124818624J_Data">Data2!$FY$11:$FY$17</definedName>
    <definedName name="A124818624J_Latest">Data2!$FY$17</definedName>
    <definedName name="A124818632J">Data2!$HI$1:$HI$10,Data2!$HI$11:$HI$17</definedName>
    <definedName name="A124818632J_Data">Data2!$HI$11:$HI$17</definedName>
    <definedName name="A124818632J_Latest">Data2!$HI$17</definedName>
    <definedName name="A124818640J">Data3!$CO$1:$CO$10,Data3!$CO$11:$CO$17</definedName>
    <definedName name="A124818640J_Data">Data3!$CO$11:$CO$17</definedName>
    <definedName name="A124818640J_Latest">Data3!$CO$17</definedName>
    <definedName name="A124818648A">Data3!$FI$1:$FI$10,Data3!$FI$11:$FI$17</definedName>
    <definedName name="A124818648A_Data">Data3!$FI$11:$FI$17</definedName>
    <definedName name="A124818648A_Latest">Data3!$FI$17</definedName>
    <definedName name="A124818656A">Data3!$GS$1:$GS$10,Data3!$GS$11:$GS$17</definedName>
    <definedName name="A124818656A_Data">Data3!$GS$11:$GS$17</definedName>
    <definedName name="A124818656A_Latest">Data3!$GS$17</definedName>
    <definedName name="A124818664A">Data4!$BG$1:$BG$10,Data4!$BG$11:$BG$17</definedName>
    <definedName name="A124818664A_Data">Data4!$BG$11:$BG$17</definedName>
    <definedName name="A124818664A_Latest">Data4!$BG$17</definedName>
    <definedName name="A124818672A">Data1!$Q$1:$Q$10,Data1!$Q$11:$Q$17</definedName>
    <definedName name="A124818672A_Data">Data1!$Q$11:$Q$17</definedName>
    <definedName name="A124818672A_Latest">Data1!$Q$17</definedName>
    <definedName name="A124818680A">Data1!$IF$1:$IF$10,Data1!$IF$11:$IF$17</definedName>
    <definedName name="A124818680A_Data">Data1!$IF$11:$IF$17</definedName>
    <definedName name="A124818680A_Latest">Data1!$IF$17</definedName>
    <definedName name="A124818688V">Data2!$DL$1:$DL$10,Data2!$DL$11:$DL$17</definedName>
    <definedName name="A124818688V_Data">Data2!$DL$11:$DL$17</definedName>
    <definedName name="A124818688V_Latest">Data2!$DL$17</definedName>
    <definedName name="A124818696V">Data2!$FN$1:$FN$10,Data2!$FN$11:$FN$17</definedName>
    <definedName name="A124818696V_Data">Data2!$FN$11:$FN$17</definedName>
    <definedName name="A124818696V_Latest">Data2!$FN$17</definedName>
    <definedName name="A124818704J">Data2!$IH$1:$IH$10,Data2!$IH$11:$IH$17</definedName>
    <definedName name="A124818704J_Data">Data2!$IH$11:$IH$17</definedName>
    <definedName name="A124818704J_Latest">Data2!$IH$17</definedName>
    <definedName name="A124818712J">Data3!$BL$1:$BL$10,Data3!$BL$11:$BL$17</definedName>
    <definedName name="A124818712J_Data">Data3!$BL$11:$BL$17</definedName>
    <definedName name="A124818712J_Latest">Data3!$BL$17</definedName>
    <definedName name="A124818720J">Data4!$AV$1:$AV$10,Data4!$AV$11:$AV$17</definedName>
    <definedName name="A124818720J_Data">Data4!$AV$11:$AV$17</definedName>
    <definedName name="A124818720J_Latest">Data4!$AV$17</definedName>
    <definedName name="A124818728A">Data1!$CX$1:$CX$10,Data1!$CX$11:$CX$17</definedName>
    <definedName name="A124818728A_Data">Data1!$CX$11:$CX$17</definedName>
    <definedName name="A124818728A_Latest">Data1!$CX$17</definedName>
    <definedName name="A124818736A">Data1!$GJ$1:$GJ$10,Data1!$GJ$11:$GJ$17</definedName>
    <definedName name="A124818736A_Data">Data1!$GJ$11:$GJ$17</definedName>
    <definedName name="A124818736A_Latest">Data1!$GJ$17</definedName>
    <definedName name="A124818744A">Data2!$AF$1:$AF$10,Data2!$AF$11:$AF$17</definedName>
    <definedName name="A124818744A_Data">Data2!$AF$11:$AF$17</definedName>
    <definedName name="A124818744A_Latest">Data2!$AF$17</definedName>
    <definedName name="A124818752A">Data2!$IN$1:$IN$10,Data2!$IN$11:$IN$17</definedName>
    <definedName name="A124818752A_Data">Data2!$IN$11:$IN$17</definedName>
    <definedName name="A124818752A_Latest">Data2!$IN$17</definedName>
    <definedName name="A124818760A">Data3!$AZ$1:$AZ$10,Data3!$AZ$11:$AZ$17</definedName>
    <definedName name="A124818760A_Data">Data3!$AZ$11:$AZ$17</definedName>
    <definedName name="A124818760A_Latest">Data3!$AZ$17</definedName>
    <definedName name="A124818768V">Data3!$CJ$1:$CJ$10,Data3!$CJ$11:$CJ$17</definedName>
    <definedName name="A124818768V_Data">Data3!$CJ$11:$CJ$17</definedName>
    <definedName name="A124818768V_Latest">Data3!$CJ$17</definedName>
    <definedName name="A124818776V">Data3!$FV$1:$FV$10,Data3!$FV$11:$FV$17</definedName>
    <definedName name="A124818776V_Data">Data3!$FV$11:$FV$17</definedName>
    <definedName name="A124818776V_Latest">Data3!$FV$17</definedName>
    <definedName name="A124818784V">Data3!$HX$1:$HX$10,Data3!$HX$11:$HX$17</definedName>
    <definedName name="A124818784V_Data">Data3!$HX$11:$HX$17</definedName>
    <definedName name="A124818784V_Latest">Data3!$HX$17</definedName>
    <definedName name="A124818792V">Data1!$L$1:$L$10,Data1!$L$11:$L$17</definedName>
    <definedName name="A124818792V_Data">Data1!$L$11:$L$17</definedName>
    <definedName name="A124818792V_Latest">Data1!$L$17</definedName>
    <definedName name="A124818800J">Data3!$V$1:$V$10,Data3!$V$11:$V$17</definedName>
    <definedName name="A124818800J_Data">Data3!$V$11:$V$17</definedName>
    <definedName name="A124818800J_Latest">Data3!$V$17</definedName>
    <definedName name="A124818808A">Data3!$ER$1:$ER$10,Data3!$ER$11:$ER$17</definedName>
    <definedName name="A124818808A_Data">Data3!$ER$11:$ER$17</definedName>
    <definedName name="A124818808A_Latest">Data3!$ER$17</definedName>
    <definedName name="A124818816A">Data3!$GB$1:$GB$10,Data3!$GB$11:$GB$17</definedName>
    <definedName name="A124818816A_Data">Data3!$GB$11:$GB$17</definedName>
    <definedName name="A124818816A_Latest">Data3!$GB$17</definedName>
    <definedName name="A124818824A">Data2!$H$1:$H$10,Data2!$H$11:$H$17</definedName>
    <definedName name="A124818824A_Data">Data2!$H$11:$H$17</definedName>
    <definedName name="A124818824A_Latest">Data2!$H$17</definedName>
    <definedName name="A124818832A">Data2!$AR$1:$AR$10,Data2!$AR$11:$AR$17</definedName>
    <definedName name="A124818832A_Data">Data2!$AR$11:$AR$17</definedName>
    <definedName name="A124818832A_Latest">Data2!$AR$17</definedName>
    <definedName name="A124818840A">Data3!$CV$1:$CV$10,Data3!$CV$11:$CV$17</definedName>
    <definedName name="A124818840A_Data">Data3!$CV$11:$CV$17</definedName>
    <definedName name="A124818840A_Latest">Data3!$CV$17</definedName>
    <definedName name="A124818848V">Data1!$AD$1:$AD$10,Data1!$AD$11:$AD$17</definedName>
    <definedName name="A124818848V_Data">Data1!$AD$11:$AD$17</definedName>
    <definedName name="A124818848V_Latest">Data1!$AD$17</definedName>
    <definedName name="A124818856V">Data2!$CH$1:$CH$10,Data2!$CH$11:$CH$17</definedName>
    <definedName name="A124818856V_Data">Data2!$CH$11:$CH$17</definedName>
    <definedName name="A124818856V_Latest">Data2!$CH$17</definedName>
    <definedName name="A124818864V">Data2!$EJ$1:$EJ$10,Data2!$EJ$11:$EJ$17</definedName>
    <definedName name="A124818864V_Data">Data2!$EJ$11:$EJ$17</definedName>
    <definedName name="A124818864V_Latest">Data2!$EJ$17</definedName>
    <definedName name="A124818872V">Data3!$P$1:$P$10,Data3!$P$11:$P$17</definedName>
    <definedName name="A124818872V_Data">Data3!$P$11:$P$17</definedName>
    <definedName name="A124818872V_Latest">Data3!$P$17</definedName>
    <definedName name="A124818880V">Data3!$BR$1:$BR$10,Data3!$BR$11:$BR$17</definedName>
    <definedName name="A124818880V_Data">Data3!$BR$11:$BR$17</definedName>
    <definedName name="A124818880V_Latest">Data3!$BR$17</definedName>
    <definedName name="A124818888L">Data1!$DD$1:$DD$10,Data1!$DD$11:$DD$17</definedName>
    <definedName name="A124818888L_Data">Data1!$DD$11:$DD$17</definedName>
    <definedName name="A124818888L_Latest">Data1!$DD$17</definedName>
    <definedName name="A124818896L">Data1!$FF$1:$FF$10,Data1!$FF$11:$FF$17</definedName>
    <definedName name="A124818896L_Data">Data1!$FF$11:$FF$17</definedName>
    <definedName name="A124818896L_Latest">Data1!$FF$17</definedName>
    <definedName name="A124818904A">Data2!$T$1:$T$10,Data2!$T$11:$T$17</definedName>
    <definedName name="A124818904A_Data">Data2!$T$11:$T$17</definedName>
    <definedName name="A124818904A_Latest">Data2!$T$17</definedName>
    <definedName name="A124818912A">Data2!$BV$1:$BV$10,Data2!$BV$11:$BV$17</definedName>
    <definedName name="A124818912A_Data">Data2!$BV$11:$BV$17</definedName>
    <definedName name="A124818912A_Latest">Data2!$BV$17</definedName>
    <definedName name="A124818920A">Data2!$GR$1:$GR$10,Data2!$GR$11:$GR$17</definedName>
    <definedName name="A124818920A_Data">Data2!$GR$11:$GR$17</definedName>
    <definedName name="A124818920A_Latest">Data2!$GR$17</definedName>
    <definedName name="A124818928V">Data3!$HL$1:$HL$10,Data3!$HL$11:$HL$17</definedName>
    <definedName name="A124818928V_Data">Data3!$HL$11:$HL$17</definedName>
    <definedName name="A124818928V_Latest">Data3!$HL$17</definedName>
    <definedName name="A124818936V">Data4!$AP$1:$AP$10,Data4!$AP$11:$AP$17</definedName>
    <definedName name="A124818936V_Data">Data4!$AP$11:$AP$17</definedName>
    <definedName name="A124818936V_Latest">Data4!$AP$17</definedName>
    <definedName name="A124818944V">Data3!$AT$1:$AT$10,Data3!$AT$11:$AT$17</definedName>
    <definedName name="A124818944V_Data">Data3!$AT$11:$AT$17</definedName>
    <definedName name="A124818944V_Latest">Data3!$AT$17</definedName>
    <definedName name="A124818952V">Data3!$EF$1:$EF$10,Data3!$EF$11:$EF$17</definedName>
    <definedName name="A124818952V_Data">Data3!$EF$11:$EF$17</definedName>
    <definedName name="A124818952V_Latest">Data3!$EF$17</definedName>
    <definedName name="A124818960V">Data3!$GZ$1:$GZ$10,Data3!$GZ$11:$GZ$17</definedName>
    <definedName name="A124818960V_Data">Data3!$GZ$11:$GZ$17</definedName>
    <definedName name="A124818960V_Latest">Data3!$GZ$17</definedName>
    <definedName name="A124818968L">Data1!$CF$1:$CF$10,Data1!$CF$11:$CF$17</definedName>
    <definedName name="A124818968L_Data">Data1!$CF$11:$CF$17</definedName>
    <definedName name="A124818968L_Latest">Data1!$CF$17</definedName>
    <definedName name="A124818976L">Data1!$HB$1:$HB$10,Data1!$HB$11:$HB$17</definedName>
    <definedName name="A124818976L_Data">Data1!$HB$11:$HB$17</definedName>
    <definedName name="A124818976L_Latest">Data1!$HB$17</definedName>
    <definedName name="A124818984L">Data1!$IL$1:$IL$10,Data1!$IL$11:$IL$17</definedName>
    <definedName name="A124818984L_Data">Data1!$IL$11:$IL$17</definedName>
    <definedName name="A124818984L_Latest">Data1!$IL$17</definedName>
    <definedName name="A124818992L">Data3!$AH$1:$AH$10,Data3!$AH$11:$AH$17</definedName>
    <definedName name="A124818992L_Data">Data3!$AH$11:$AH$17</definedName>
    <definedName name="A124818992L_Latest">Data3!$AH$17</definedName>
    <definedName name="A124819000C">Data3!$GN$1:$GN$10,Data3!$GN$11:$GN$17</definedName>
    <definedName name="A124819000C_Data">Data3!$GN$11:$GN$17</definedName>
    <definedName name="A124819000C_Latest">Data3!$GN$17</definedName>
    <definedName name="A124819008W">Data3!$IP$1:$IP$10,Data3!$IP$11:$IP$17</definedName>
    <definedName name="A124819008W_Data">Data3!$IP$11:$IP$17</definedName>
    <definedName name="A124819008W_Latest">Data3!$IP$17</definedName>
    <definedName name="A124819016W">Data1!$BB$1:$BB$10,Data1!$BB$11:$BB$17</definedName>
    <definedName name="A124819016W_Data">Data1!$BB$11:$BB$17</definedName>
    <definedName name="A124819016W_Latest">Data1!$BB$17</definedName>
    <definedName name="A124819024W">Data1!$EN$1:$EN$10,Data1!$EN$11:$EN$17</definedName>
    <definedName name="A124819024W_Data">Data1!$EN$11:$EN$17</definedName>
    <definedName name="A124819024W_Latest">Data1!$EN$17</definedName>
    <definedName name="A124819032W">Data1!$FX$1:$FX$10,Data1!$FX$11:$FX$17</definedName>
    <definedName name="A124819032W_Data">Data1!$FX$11:$FX$17</definedName>
    <definedName name="A124819032W_Latest">Data1!$FX$17</definedName>
    <definedName name="A124819040W">Data1!$HH$1:$HH$10,Data1!$HH$11:$HH$17</definedName>
    <definedName name="A124819040W_Data">Data1!$HH$11:$HH$17</definedName>
    <definedName name="A124819040W_Latest">Data1!$HH$17</definedName>
    <definedName name="A124819048R">Data2!$AL$1:$AL$10,Data2!$AL$11:$AL$17</definedName>
    <definedName name="A124819048R_Data">Data2!$AL$11:$AL$17</definedName>
    <definedName name="A124819048R_Latest">Data2!$AL$17</definedName>
    <definedName name="A124819056R">Data3!$AN$1:$AN$10,Data3!$AN$11:$AN$17</definedName>
    <definedName name="A124819056R_Data">Data3!$AN$11:$AN$17</definedName>
    <definedName name="A124819056R_Latest">Data3!$AN$17</definedName>
    <definedName name="A124819064R">Data3!$BF$1:$BF$10,Data3!$BF$11:$BF$17</definedName>
    <definedName name="A124819064R_Data">Data3!$BF$11:$BF$17</definedName>
    <definedName name="A124819064R_Latest">Data3!$BF$17</definedName>
    <definedName name="A124819072R">Data4!$F$1:$F$10,Data4!$F$11:$F$17</definedName>
    <definedName name="A124819072R_Data">Data4!$F$11:$F$17</definedName>
    <definedName name="A124819072R_Latest">Data4!$F$17</definedName>
    <definedName name="A124819080R">Data1!$ET$1:$ET$10,Data1!$ET$11:$ET$17</definedName>
    <definedName name="A124819080R_Data">Data1!$ET$11:$ET$17</definedName>
    <definedName name="A124819080R_Latest">Data1!$ET$17</definedName>
    <definedName name="A124819088J">Data1!$HN$1:$HN$10,Data1!$HN$11:$HN$17</definedName>
    <definedName name="A124819088J_Data">Data1!$HN$11:$HN$17</definedName>
    <definedName name="A124819088J_Latest">Data1!$HN$17</definedName>
    <definedName name="A124819096J">Data2!$GF$1:$GF$10,Data2!$GF$11:$GF$17</definedName>
    <definedName name="A124819096J_Data">Data2!$GF$11:$GF$17</definedName>
    <definedName name="A124819096J_Latest">Data2!$GF$17</definedName>
    <definedName name="A124819104W">Data3!$CD$1:$CD$10,Data3!$CD$11:$CD$17</definedName>
    <definedName name="A124819104W_Data">Data3!$CD$11:$CD$17</definedName>
    <definedName name="A124819104W_Latest">Data3!$CD$17</definedName>
    <definedName name="A124819112W">Data3!$DN$1:$DN$10,Data3!$DN$11:$DN$17</definedName>
    <definedName name="A124819112W_Data">Data3!$DN$11:$DN$17</definedName>
    <definedName name="A124819112W_Latest">Data3!$DN$17</definedName>
    <definedName name="A124819120W">Data3!$EX$1:$EX$10,Data3!$EX$11:$EX$17</definedName>
    <definedName name="A124819120W_Data">Data3!$EX$11:$EX$17</definedName>
    <definedName name="A124819120W_Latest">Data3!$EX$17</definedName>
    <definedName name="A124819128R">Data3!$GH$1:$GH$10,Data3!$GH$11:$GH$17</definedName>
    <definedName name="A124819128R_Data">Data3!$GH$11:$GH$17</definedName>
    <definedName name="A124819128R_Latest">Data3!$GH$17</definedName>
    <definedName name="A124819136R">Data1!$F$1:$F$10,Data1!$F$11:$F$17</definedName>
    <definedName name="A124819136R_Data">Data1!$F$11:$F$17</definedName>
    <definedName name="A124819136R_Latest">Data1!$F$17</definedName>
    <definedName name="A124819144R">Data1!$EH$1:$EH$10,Data1!$EH$11:$EH$17</definedName>
    <definedName name="A124819144R_Data">Data1!$EH$11:$EH$17</definedName>
    <definedName name="A124819144R_Latest">Data1!$EH$17</definedName>
    <definedName name="A124819152R">Data2!$BP$1:$BP$10,Data2!$BP$11:$BP$17</definedName>
    <definedName name="A124819152R_Data">Data2!$BP$11:$BP$17</definedName>
    <definedName name="A124819152R_Latest">Data2!$BP$17</definedName>
    <definedName name="A124819160R">Data2!$FB$1:$FB$10,Data2!$FB$11:$FB$17</definedName>
    <definedName name="A124819160R_Data">Data2!$FB$11:$FB$17</definedName>
    <definedName name="A124819160R_Latest">Data2!$FB$17</definedName>
    <definedName name="A124819168J">Data1!$AJ$1:$AJ$10,Data1!$AJ$11:$AJ$17</definedName>
    <definedName name="A124819168J_Data">Data1!$AJ$11:$AJ$17</definedName>
    <definedName name="A124819168J_Latest">Data1!$AJ$17</definedName>
    <definedName name="A124819176J">Data1!$BT$1:$BT$10,Data1!$BT$11:$BT$17</definedName>
    <definedName name="A124819176J_Data">Data1!$BT$11:$BT$17</definedName>
    <definedName name="A124819176J_Latest">Data1!$BT$17</definedName>
    <definedName name="A124819184J">Data1!$CL$1:$CL$10,Data1!$CL$11:$CL$17</definedName>
    <definedName name="A124819184J_Data">Data1!$CL$11:$CL$17</definedName>
    <definedName name="A124819184J_Latest">Data1!$CL$17</definedName>
    <definedName name="A124819192J">Data2!$BD$1:$BD$10,Data2!$BD$11:$BD$17</definedName>
    <definedName name="A124819192J_Data">Data2!$BD$11:$BD$17</definedName>
    <definedName name="A124819192J_Latest">Data2!$BD$17</definedName>
    <definedName name="A124819200W">Data2!$IB$1:$IB$10,Data2!$IB$11:$IB$17</definedName>
    <definedName name="A124819200W_Data">Data2!$IB$11:$IB$17</definedName>
    <definedName name="A124819200W_Latest">Data2!$IB$17</definedName>
    <definedName name="A124819208R">Data1!$AP$1:$AP$10,Data1!$AP$11:$AP$17</definedName>
    <definedName name="A124819208R_Data">Data1!$AP$11:$AP$17</definedName>
    <definedName name="A124819208R_Latest">Data1!$AP$17</definedName>
    <definedName name="A124819216R">Data1!$CR$1:$CR$10,Data1!$CR$11:$CR$17</definedName>
    <definedName name="A124819216R_Data">Data1!$CR$11:$CR$17</definedName>
    <definedName name="A124819216R_Latest">Data1!$CR$17</definedName>
    <definedName name="A124819224R">Data1!$DJ$1:$DJ$10,Data1!$DJ$11:$DJ$17</definedName>
    <definedName name="A124819224R_Data">Data1!$DJ$11:$DJ$17</definedName>
    <definedName name="A124819224R_Latest">Data1!$DJ$17</definedName>
    <definedName name="A124819232R">Data2!$Z$1:$Z$10,Data2!$Z$11:$Z$17</definedName>
    <definedName name="A124819232R_Data">Data2!$Z$11:$Z$17</definedName>
    <definedName name="A124819232R_Latest">Data2!$Z$17</definedName>
    <definedName name="A124819240R">Data2!$BJ$1:$BJ$10,Data2!$BJ$11:$BJ$17</definedName>
    <definedName name="A124819240R_Data">Data2!$BJ$11:$BJ$17</definedName>
    <definedName name="A124819240R_Latest">Data2!$BJ$17</definedName>
    <definedName name="A124819248J">Data2!$CB$1:$CB$10,Data2!$CB$11:$CB$17</definedName>
    <definedName name="A124819248J_Data">Data2!$CB$11:$CB$17</definedName>
    <definedName name="A124819248J_Latest">Data2!$CB$17</definedName>
    <definedName name="A124819256J">Data2!$GX$1:$GX$10,Data2!$GX$11:$GX$17</definedName>
    <definedName name="A124819256J_Data">Data2!$GX$11:$GX$17</definedName>
    <definedName name="A124819256J_Latest">Data2!$GX$17</definedName>
    <definedName name="A124819264J">Data3!$FP$1:$FP$10,Data3!$FP$11:$FP$17</definedName>
    <definedName name="A124819264J_Data">Data3!$FP$11:$FP$17</definedName>
    <definedName name="A124819264J_Latest">Data3!$FP$17</definedName>
    <definedName name="A124819272J">Data3!$IJ$1:$IJ$10,Data3!$IJ$11:$IJ$17</definedName>
    <definedName name="A124819272J_Data">Data3!$IJ$11:$IJ$17</definedName>
    <definedName name="A124819272J_Latest">Data3!$IJ$17</definedName>
    <definedName name="A124819280J">Data4!$L$1:$L$10,Data4!$L$11:$L$17</definedName>
    <definedName name="A124819280J_Data">Data4!$L$11:$L$17</definedName>
    <definedName name="A124819280J_Latest">Data4!$L$17</definedName>
    <definedName name="A124819288A">Data1!$AV$1:$AV$10,Data1!$AV$11:$AV$17</definedName>
    <definedName name="A124819288A_Data">Data1!$AV$11:$AV$17</definedName>
    <definedName name="A124819288A_Latest">Data1!$AV$17</definedName>
    <definedName name="A124819296A">Data1!$BN$1:$BN$10,Data1!$BN$11:$BN$17</definedName>
    <definedName name="A124819296A_Data">Data1!$BN$11:$BN$17</definedName>
    <definedName name="A124819296A_Latest">Data1!$BN$17</definedName>
    <definedName name="A124819304R">Data1!$HT$1:$HT$10,Data1!$HT$11:$HT$17</definedName>
    <definedName name="A124819304R_Data">Data1!$HT$11:$HT$17</definedName>
    <definedName name="A124819304R_Latest">Data1!$HT$17</definedName>
    <definedName name="A124819312R">Data3!$EL$1:$EL$10,Data3!$EL$11:$EL$17</definedName>
    <definedName name="A124819312R_Data">Data3!$EL$11:$EL$17</definedName>
    <definedName name="A124819312R_Latest">Data3!$EL$17</definedName>
    <definedName name="A124819320R">Data3!$HF$1:$HF$10,Data3!$HF$11:$HF$17</definedName>
    <definedName name="A124819320R_Data">Data3!$HF$11:$HF$17</definedName>
    <definedName name="A124819320R_Latest">Data3!$HF$17</definedName>
    <definedName name="A124819328J">Data4!$R$1:$R$10,Data4!$R$11:$R$17</definedName>
    <definedName name="A124819328J_Data">Data4!$R$11:$R$17</definedName>
    <definedName name="A124819328J_Latest">Data4!$R$17</definedName>
    <definedName name="A124819336J">Data2!$CN$1:$CN$10,Data2!$CN$11:$CN$17</definedName>
    <definedName name="A124819336J_Data">Data2!$CN$11:$CN$17</definedName>
    <definedName name="A124819336J_Latest">Data2!$CN$17</definedName>
    <definedName name="A124819344J">Data2!$FH$1:$FH$10,Data2!$FH$11:$FH$17</definedName>
    <definedName name="A124819344J_Data">Data2!$FH$11:$FH$17</definedName>
    <definedName name="A124819344J_Latest">Data2!$FH$17</definedName>
    <definedName name="A124819352J">Data3!$D$1:$D$10,Data3!$D$11:$D$17</definedName>
    <definedName name="A124819352J_Data">Data3!$D$11:$D$17</definedName>
    <definedName name="A124819352J_Latest">Data3!$D$17</definedName>
    <definedName name="A124819360J">Data3!$DZ$1:$DZ$10,Data3!$DZ$11:$DZ$17</definedName>
    <definedName name="A124819360J_Data">Data3!$DZ$11:$DZ$17</definedName>
    <definedName name="A124819360J_Latest">Data3!$DZ$17</definedName>
    <definedName name="A124819368A">Data1!$EB$1:$EB$10,Data1!$EB$11:$EB$17</definedName>
    <definedName name="A124819368A_Data">Data1!$EB$11:$EB$17</definedName>
    <definedName name="A124819368A_Latest">Data1!$EB$17</definedName>
    <definedName name="A124819376A">Data1!$GD$1:$GD$10,Data1!$GD$11:$GD$17</definedName>
    <definedName name="A124819376A_Data">Data1!$GD$11:$GD$17</definedName>
    <definedName name="A124819376A_Latest">Data1!$GD$17</definedName>
    <definedName name="A124819384A">Data3!$J$1:$J$10,Data3!$J$11:$J$17</definedName>
    <definedName name="A124819384A_Data">Data3!$J$11:$J$17</definedName>
    <definedName name="A124819384A_Latest">Data3!$J$17</definedName>
    <definedName name="A124819392A">Data3!$AB$1:$AB$10,Data3!$AB$11:$AB$17</definedName>
    <definedName name="A124819392A_Data">Data3!$AB$11:$AB$17</definedName>
    <definedName name="A124819392A_Latest">Data3!$AB$17</definedName>
    <definedName name="A124819400R">Data3!$HR$1:$HR$10,Data3!$HR$11:$HR$17</definedName>
    <definedName name="A124819400R_Data">Data3!$HR$11:$HR$17</definedName>
    <definedName name="A124819400R_Latest">Data3!$HR$17</definedName>
    <definedName name="A124819408J">Data1!$EZ$1:$EZ$10,Data1!$EZ$11:$EZ$17</definedName>
    <definedName name="A124819408J_Data">Data1!$EZ$11:$EZ$17</definedName>
    <definedName name="A124819408J_Latest">Data1!$EZ$17</definedName>
    <definedName name="A124819416J">Data2!$CZ$1:$CZ$10,Data2!$CZ$11:$CZ$17</definedName>
    <definedName name="A124819416J_Data">Data2!$CZ$11:$CZ$17</definedName>
    <definedName name="A124819416J_Latest">Data2!$CZ$17</definedName>
    <definedName name="A124819424J">Data3!$FD$1:$FD$10,Data3!$FD$11:$FD$17</definedName>
    <definedName name="A124819424J_Data">Data3!$FD$11:$FD$17</definedName>
    <definedName name="A124819424J_Latest">Data3!$FD$17</definedName>
    <definedName name="A124819432J">Data4!$AJ$1:$AJ$10,Data4!$AJ$11:$AJ$17</definedName>
    <definedName name="A124819432J_Data">Data4!$AJ$11:$AJ$17</definedName>
    <definedName name="A124819432J_Latest">Data4!$AJ$17</definedName>
    <definedName name="A124819440J">Data4!$BB$1:$BB$10,Data4!$BB$11:$BB$17</definedName>
    <definedName name="A124819440J_Data">Data4!$BB$11:$BB$17</definedName>
    <definedName name="A124819440J_Latest">Data4!$BB$17</definedName>
    <definedName name="A124819448A">Data2!$EP$1:$EP$10,Data2!$EP$11:$EP$17</definedName>
    <definedName name="A124819448A_Data">Data2!$EP$11:$EP$17</definedName>
    <definedName name="A124819448A_Latest">Data2!$EP$17</definedName>
    <definedName name="A124819456A">Data3!$BX$1:$BX$10,Data3!$BX$11:$BX$17</definedName>
    <definedName name="A124819456A_Data">Data3!$BX$11:$BX$17</definedName>
    <definedName name="A124819456A_Latest">Data3!$BX$17</definedName>
    <definedName name="A124819464A">Data3!$DH$1:$DH$10,Data3!$DH$11:$DH$17</definedName>
    <definedName name="A124819464A_Data">Data3!$DH$11:$DH$17</definedName>
    <definedName name="A124819464A_Latest">Data3!$DH$17</definedName>
    <definedName name="A124819472A">Data3!$ID$1:$ID$10,Data3!$ID$11:$ID$17</definedName>
    <definedName name="A124819472A_Data">Data3!$ID$11:$ID$17</definedName>
    <definedName name="A124819472A_Latest">Data3!$ID$17</definedName>
    <definedName name="A124819480A">Data1!$X$1:$X$10,Data1!$X$11:$X$17</definedName>
    <definedName name="A124819480A_Data">Data1!$X$11:$X$17</definedName>
    <definedName name="A124819480A_Latest">Data1!$X$17</definedName>
    <definedName name="A124819488V">Data1!$BH$1:$BH$10,Data1!$BH$11:$BH$17</definedName>
    <definedName name="A124819488V_Data">Data1!$BH$11:$BH$17</definedName>
    <definedName name="A124819488V_Latest">Data1!$BH$17</definedName>
    <definedName name="A124819496V">Data1!$BZ$1:$BZ$10,Data1!$BZ$11:$BZ$17</definedName>
    <definedName name="A124819496V_Data">Data1!$BZ$11:$BZ$17</definedName>
    <definedName name="A124819496V_Latest">Data1!$BZ$17</definedName>
    <definedName name="A124819504J">Data1!$FL$1:$FL$10,Data1!$FL$11:$FL$17</definedName>
    <definedName name="A124819504J_Data">Data1!$FL$11:$FL$17</definedName>
    <definedName name="A124819504J_Latest">Data1!$FL$17</definedName>
    <definedName name="A124819512J">Data2!$ED$1:$ED$10,Data2!$ED$11:$ED$17</definedName>
    <definedName name="A124819512J_Data">Data2!$ED$11:$ED$17</definedName>
    <definedName name="A124819512J_Latest">Data2!$ED$17</definedName>
    <definedName name="A124819520J">Data2!$EV$1:$EV$10,Data2!$EV$11:$EV$17</definedName>
    <definedName name="A124819520J_Data">Data2!$EV$11:$EV$17</definedName>
    <definedName name="A124819520J_Latest">Data2!$EV$17</definedName>
    <definedName name="A124819528A">Data2!$N$1:$N$10,Data2!$N$11:$N$17</definedName>
    <definedName name="A124819528A_Data">Data2!$N$11:$N$17</definedName>
    <definedName name="A124819528A_Latest">Data2!$N$17</definedName>
    <definedName name="A124819536A">Data2!$AX$1:$AX$10,Data2!$AX$11:$AX$17</definedName>
    <definedName name="A124819536A_Data">Data2!$AX$11:$AX$17</definedName>
    <definedName name="A124819536A_Latest">Data2!$AX$17</definedName>
    <definedName name="A124819544A">Data2!$FT$1:$FT$10,Data2!$FT$11:$FT$17</definedName>
    <definedName name="A124819544A_Data">Data2!$FT$11:$FT$17</definedName>
    <definedName name="A124819544A_Latest">Data2!$FT$17</definedName>
    <definedName name="A124819552A">Data2!$GL$1:$GL$10,Data2!$GL$11:$GL$17</definedName>
    <definedName name="A124819552A_Data">Data2!$GL$11:$GL$17</definedName>
    <definedName name="A124819552A_Latest">Data2!$GL$17</definedName>
    <definedName name="A124819560A">Data1!$DV$1:$DV$10,Data1!$DV$11:$DV$17</definedName>
    <definedName name="A124819560A_Data">Data1!$DV$11:$DV$17</definedName>
    <definedName name="A124819560A_Latest">Data1!$DV$17</definedName>
    <definedName name="A124819568V">Data1!$GP$1:$GP$10,Data1!$GP$11:$GP$17</definedName>
    <definedName name="A124819568V_Data">Data1!$GP$11:$GP$17</definedName>
    <definedName name="A124819568V_Latest">Data1!$GP$17</definedName>
    <definedName name="A124819576V">Data2!$B$1:$B$10,Data2!$B$11:$B$17</definedName>
    <definedName name="A124819576V_Data">Data2!$B$11:$B$17</definedName>
    <definedName name="A124819576V_Latest">Data2!$B$17</definedName>
    <definedName name="A124819584V">Data4!$X$1:$X$10,Data4!$X$11:$X$17</definedName>
    <definedName name="A124819584V_Data">Data4!$X$11:$X$17</definedName>
    <definedName name="A124819584V_Latest">Data4!$X$17</definedName>
    <definedName name="A124819592V">Data1!$GV$1:$GV$10,Data1!$GV$11:$GV$17</definedName>
    <definedName name="A124819592V_Data">Data1!$GV$11:$GV$17</definedName>
    <definedName name="A124819592V_Latest">Data1!$GV$17</definedName>
    <definedName name="A124819600J">Data2!$CT$1:$CT$10,Data2!$CT$11:$CT$17</definedName>
    <definedName name="A124819600J_Data">Data2!$CT$11:$CT$17</definedName>
    <definedName name="A124819600J_Latest">Data2!$CT$17</definedName>
    <definedName name="A124819608A">Data2!$HP$1:$HP$10,Data2!$HP$11:$HP$17</definedName>
    <definedName name="A124819608A_Data">Data2!$HP$11:$HP$17</definedName>
    <definedName name="A124819608A_Latest">Data2!$HP$17</definedName>
    <definedName name="A124819616A">Data4!$AD$1:$AD$10,Data4!$AD$11:$AD$17</definedName>
    <definedName name="A124819616A_Data">Data4!$AD$11:$AD$17</definedName>
    <definedName name="A124819616A_Latest">Data4!$AD$17</definedName>
    <definedName name="A124819624A">Data1!$DP$1:$DP$10,Data1!$DP$11:$DP$17</definedName>
    <definedName name="A124819624A_Data">Data1!$DP$11:$DP$17</definedName>
    <definedName name="A124819624A_Latest">Data1!$DP$17</definedName>
    <definedName name="A124819632A">Data1!$FR$1:$FR$10,Data1!$FR$11:$FR$17</definedName>
    <definedName name="A124819632A_Data">Data1!$FR$11:$FR$17</definedName>
    <definedName name="A124819632A_Latest">Data1!$FR$17</definedName>
    <definedName name="A124819640A">Data2!$DR$1:$DR$10,Data2!$DR$11:$DR$17</definedName>
    <definedName name="A124819640A_Data">Data2!$DR$11:$DR$17</definedName>
    <definedName name="A124819640A_Latest">Data2!$DR$17</definedName>
    <definedName name="A124819648V">Data2!$HD$1:$HD$10,Data2!$HD$11:$HD$17</definedName>
    <definedName name="A124819648V_Data">Data2!$HD$11:$HD$17</definedName>
    <definedName name="A124819648V_Latest">Data2!$HD$17</definedName>
    <definedName name="A124819656V">Data2!$HV$1:$HV$10,Data2!$HV$11:$HV$17</definedName>
    <definedName name="A124819656V_Data">Data2!$HV$11:$HV$17</definedName>
    <definedName name="A124819656V_Latest">Data2!$HV$17</definedName>
    <definedName name="A124819664V">Data3!$DB$1:$DB$10,Data3!$DB$11:$DB$17</definedName>
    <definedName name="A124819664V_Data">Data3!$DB$11:$DB$17</definedName>
    <definedName name="A124819664V_Latest">Data3!$DB$17</definedName>
    <definedName name="A124819672V">Data3!$DT$1:$DT$10,Data3!$DT$11:$DT$17</definedName>
    <definedName name="A124819672V_Data">Data3!$DT$11:$DT$17</definedName>
    <definedName name="A124819672V_Latest">Data3!$DT$17</definedName>
    <definedName name="A124819680V">Data1!$HZ$1:$HZ$10,Data1!$HZ$11:$HZ$17</definedName>
    <definedName name="A124819680V_Data">Data1!$HZ$11:$HZ$17</definedName>
    <definedName name="A124819680V_Latest">Data1!$HZ$17</definedName>
    <definedName name="A124819688L">Data2!$DF$1:$DF$10,Data2!$DF$11:$DF$17</definedName>
    <definedName name="A124819688L_Data">Data2!$DF$11:$DF$17</definedName>
    <definedName name="A124819688L_Latest">Data2!$DF$17</definedName>
    <definedName name="A124819696L">Data2!$DX$1:$DX$10,Data2!$DX$11:$DX$17</definedName>
    <definedName name="A124819696L_Data">Data2!$DX$11:$DX$17</definedName>
    <definedName name="A124819696L_Latest">Data2!$DX$17</definedName>
    <definedName name="A124819704A">Data2!$FZ$1:$FZ$10,Data2!$FZ$11:$FZ$17</definedName>
    <definedName name="A124819704A_Data">Data2!$FZ$11:$FZ$17</definedName>
    <definedName name="A124819704A_Latest">Data2!$FZ$17</definedName>
    <definedName name="A124819712A">Data2!$HJ$1:$HJ$10,Data2!$HJ$11:$HJ$17</definedName>
    <definedName name="A124819712A_Data">Data2!$HJ$11:$HJ$17</definedName>
    <definedName name="A124819712A_Latest">Data2!$HJ$17</definedName>
    <definedName name="A124819720A">Data3!$CP$1:$CP$10,Data3!$CP$11:$CP$17</definedName>
    <definedName name="A124819720A_Data">Data3!$CP$11:$CP$17</definedName>
    <definedName name="A124819720A_Latest">Data3!$CP$17</definedName>
    <definedName name="A124819728V">Data3!$FJ$1:$FJ$10,Data3!$FJ$11:$FJ$17</definedName>
    <definedName name="A124819728V_Data">Data3!$FJ$11:$FJ$17</definedName>
    <definedName name="A124819728V_Latest">Data3!$FJ$17</definedName>
    <definedName name="A124819736V">Data3!$GT$1:$GT$10,Data3!$GT$11:$GT$17</definedName>
    <definedName name="A124819736V_Data">Data3!$GT$11:$GT$17</definedName>
    <definedName name="A124819736V_Latest">Data3!$GT$17</definedName>
    <definedName name="A124819744V">Data4!$BH$1:$BH$10,Data4!$BH$11:$BH$17</definedName>
    <definedName name="A124819744V_Data">Data4!$BH$11:$BH$17</definedName>
    <definedName name="A124819744V_Latest">Data4!$BH$17</definedName>
    <definedName name="A124819752V">Data1!$R$1:$R$10,Data1!$R$11:$R$17</definedName>
    <definedName name="A124819752V_Data">Data1!$R$11:$R$17</definedName>
    <definedName name="A124819752V_Latest">Data1!$R$17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9" l="1"/>
  <c r="B7" i="9"/>
  <c r="B6" i="9"/>
  <c r="H170" i="8"/>
  <c r="G170" i="8"/>
  <c r="F170" i="8"/>
  <c r="E170" i="8"/>
  <c r="D170" i="8"/>
  <c r="C170" i="8"/>
  <c r="H169" i="8"/>
  <c r="G169" i="8"/>
  <c r="F169" i="8"/>
  <c r="E169" i="8"/>
  <c r="D169" i="8"/>
  <c r="C169" i="8"/>
  <c r="H168" i="8"/>
  <c r="G168" i="8"/>
  <c r="F168" i="8"/>
  <c r="E168" i="8"/>
  <c r="D168" i="8"/>
  <c r="C168" i="8"/>
  <c r="H167" i="8"/>
  <c r="G167" i="8"/>
  <c r="F167" i="8"/>
  <c r="E167" i="8"/>
  <c r="D167" i="8"/>
  <c r="C167" i="8"/>
  <c r="H166" i="8"/>
  <c r="G166" i="8"/>
  <c r="F166" i="8"/>
  <c r="E166" i="8"/>
  <c r="D166" i="8"/>
  <c r="C166" i="8"/>
  <c r="H165" i="8"/>
  <c r="G165" i="8"/>
  <c r="F165" i="8"/>
  <c r="E165" i="8"/>
  <c r="D165" i="8"/>
  <c r="C165" i="8"/>
  <c r="H164" i="8"/>
  <c r="G164" i="8"/>
  <c r="F164" i="8"/>
  <c r="E164" i="8"/>
  <c r="D164" i="8"/>
  <c r="C164" i="8"/>
  <c r="H163" i="8"/>
  <c r="G163" i="8"/>
  <c r="F163" i="8"/>
  <c r="E163" i="8"/>
  <c r="D163" i="8"/>
  <c r="C163" i="8"/>
  <c r="H162" i="8"/>
  <c r="G162" i="8"/>
  <c r="F162" i="8"/>
  <c r="E162" i="8"/>
  <c r="D162" i="8"/>
  <c r="C162" i="8"/>
  <c r="H161" i="8"/>
  <c r="G161" i="8"/>
  <c r="F161" i="8"/>
  <c r="E161" i="8"/>
  <c r="D161" i="8"/>
  <c r="C161" i="8"/>
  <c r="H160" i="8"/>
  <c r="G160" i="8"/>
  <c r="F160" i="8"/>
  <c r="E160" i="8"/>
  <c r="D160" i="8"/>
  <c r="C160" i="8"/>
  <c r="H159" i="8"/>
  <c r="G159" i="8"/>
  <c r="F159" i="8"/>
  <c r="E159" i="8"/>
  <c r="D159" i="8"/>
  <c r="C159" i="8"/>
  <c r="H158" i="8"/>
  <c r="G158" i="8"/>
  <c r="F158" i="8"/>
  <c r="E158" i="8"/>
  <c r="D158" i="8"/>
  <c r="C158" i="8"/>
  <c r="H157" i="8"/>
  <c r="G157" i="8"/>
  <c r="F157" i="8"/>
  <c r="E157" i="8"/>
  <c r="D157" i="8"/>
  <c r="C157" i="8"/>
  <c r="H155" i="8"/>
  <c r="G155" i="8"/>
  <c r="F155" i="8"/>
  <c r="E155" i="8"/>
  <c r="D155" i="8"/>
  <c r="C155" i="8"/>
  <c r="H154" i="8"/>
  <c r="G154" i="8"/>
  <c r="F154" i="8"/>
  <c r="E154" i="8"/>
  <c r="D154" i="8"/>
  <c r="C154" i="8"/>
  <c r="H153" i="8"/>
  <c r="G153" i="8"/>
  <c r="F153" i="8"/>
  <c r="E153" i="8"/>
  <c r="D153" i="8"/>
  <c r="C153" i="8"/>
  <c r="H152" i="8"/>
  <c r="G152" i="8"/>
  <c r="F152" i="8"/>
  <c r="E152" i="8"/>
  <c r="D152" i="8"/>
  <c r="C152" i="8"/>
  <c r="H150" i="8"/>
  <c r="G150" i="8"/>
  <c r="F150" i="8"/>
  <c r="E150" i="8"/>
  <c r="D150" i="8"/>
  <c r="C150" i="8"/>
  <c r="H149" i="8"/>
  <c r="G149" i="8"/>
  <c r="F149" i="8"/>
  <c r="E149" i="8"/>
  <c r="D149" i="8"/>
  <c r="C149" i="8"/>
  <c r="H148" i="8"/>
  <c r="G148" i="8"/>
  <c r="F148" i="8"/>
  <c r="E148" i="8"/>
  <c r="D148" i="8"/>
  <c r="C148" i="8"/>
  <c r="H147" i="8"/>
  <c r="G147" i="8"/>
  <c r="F147" i="8"/>
  <c r="E147" i="8"/>
  <c r="D147" i="8"/>
  <c r="C147" i="8"/>
  <c r="H145" i="8"/>
  <c r="G145" i="8"/>
  <c r="F145" i="8"/>
  <c r="E145" i="8"/>
  <c r="D145" i="8"/>
  <c r="C145" i="8"/>
  <c r="H144" i="8"/>
  <c r="G144" i="8"/>
  <c r="F144" i="8"/>
  <c r="E144" i="8"/>
  <c r="D144" i="8"/>
  <c r="C144" i="8"/>
  <c r="H143" i="8"/>
  <c r="G143" i="8"/>
  <c r="F143" i="8"/>
  <c r="E143" i="8"/>
  <c r="D143" i="8"/>
  <c r="C143" i="8"/>
  <c r="H142" i="8"/>
  <c r="G142" i="8"/>
  <c r="F142" i="8"/>
  <c r="E142" i="8"/>
  <c r="D142" i="8"/>
  <c r="C142" i="8"/>
  <c r="H141" i="8"/>
  <c r="G141" i="8"/>
  <c r="F141" i="8"/>
  <c r="E141" i="8"/>
  <c r="D141" i="8"/>
  <c r="C141" i="8"/>
  <c r="H139" i="8"/>
  <c r="G139" i="8"/>
  <c r="F139" i="8"/>
  <c r="E139" i="8"/>
  <c r="D139" i="8"/>
  <c r="C139" i="8"/>
  <c r="H138" i="8"/>
  <c r="G138" i="8"/>
  <c r="F138" i="8"/>
  <c r="E138" i="8"/>
  <c r="D138" i="8"/>
  <c r="C138" i="8"/>
  <c r="H137" i="8"/>
  <c r="G137" i="8"/>
  <c r="F137" i="8"/>
  <c r="E137" i="8"/>
  <c r="D137" i="8"/>
  <c r="C137" i="8"/>
  <c r="H136" i="8"/>
  <c r="G136" i="8"/>
  <c r="F136" i="8"/>
  <c r="E136" i="8"/>
  <c r="D136" i="8"/>
  <c r="C136" i="8"/>
  <c r="H134" i="8"/>
  <c r="G134" i="8"/>
  <c r="F134" i="8"/>
  <c r="E134" i="8"/>
  <c r="D134" i="8"/>
  <c r="C134" i="8"/>
  <c r="H133" i="8"/>
  <c r="G133" i="8"/>
  <c r="F133" i="8"/>
  <c r="E133" i="8"/>
  <c r="D133" i="8"/>
  <c r="C133" i="8"/>
  <c r="H132" i="8"/>
  <c r="G132" i="8"/>
  <c r="F132" i="8"/>
  <c r="E132" i="8"/>
  <c r="D132" i="8"/>
  <c r="C132" i="8"/>
  <c r="H131" i="8"/>
  <c r="G131" i="8"/>
  <c r="F131" i="8"/>
  <c r="E131" i="8"/>
  <c r="D131" i="8"/>
  <c r="C131" i="8"/>
  <c r="H130" i="8"/>
  <c r="G130" i="8"/>
  <c r="F130" i="8"/>
  <c r="E130" i="8"/>
  <c r="D130" i="8"/>
  <c r="C130" i="8"/>
  <c r="H129" i="8"/>
  <c r="G129" i="8"/>
  <c r="F129" i="8"/>
  <c r="E129" i="8"/>
  <c r="D129" i="8"/>
  <c r="C129" i="8"/>
  <c r="H127" i="8"/>
  <c r="G127" i="8"/>
  <c r="F127" i="8"/>
  <c r="E127" i="8"/>
  <c r="D127" i="8"/>
  <c r="C127" i="8"/>
  <c r="H126" i="8"/>
  <c r="G126" i="8"/>
  <c r="F126" i="8"/>
  <c r="E126" i="8"/>
  <c r="D126" i="8"/>
  <c r="C126" i="8"/>
  <c r="H125" i="8"/>
  <c r="G125" i="8"/>
  <c r="F125" i="8"/>
  <c r="E125" i="8"/>
  <c r="D125" i="8"/>
  <c r="C125" i="8"/>
  <c r="H124" i="8"/>
  <c r="G124" i="8"/>
  <c r="F124" i="8"/>
  <c r="E124" i="8"/>
  <c r="D124" i="8"/>
  <c r="C124" i="8"/>
  <c r="H123" i="8"/>
  <c r="G123" i="8"/>
  <c r="F123" i="8"/>
  <c r="E123" i="8"/>
  <c r="D123" i="8"/>
  <c r="C123" i="8"/>
  <c r="H122" i="8"/>
  <c r="G122" i="8"/>
  <c r="F122" i="8"/>
  <c r="E122" i="8"/>
  <c r="D122" i="8"/>
  <c r="C122" i="8"/>
  <c r="H121" i="8"/>
  <c r="G121" i="8"/>
  <c r="F121" i="8"/>
  <c r="E121" i="8"/>
  <c r="D121" i="8"/>
  <c r="C121" i="8"/>
  <c r="H120" i="8"/>
  <c r="G120" i="8"/>
  <c r="F120" i="8"/>
  <c r="E120" i="8"/>
  <c r="D120" i="8"/>
  <c r="C120" i="8"/>
  <c r="H117" i="8"/>
  <c r="G117" i="8"/>
  <c r="F117" i="8"/>
  <c r="E117" i="8"/>
  <c r="D117" i="8"/>
  <c r="C117" i="8"/>
  <c r="H116" i="8"/>
  <c r="G116" i="8"/>
  <c r="F116" i="8"/>
  <c r="E116" i="8"/>
  <c r="D116" i="8"/>
  <c r="C116" i="8"/>
  <c r="H115" i="8"/>
  <c r="G115" i="8"/>
  <c r="F115" i="8"/>
  <c r="E115" i="8"/>
  <c r="D115" i="8"/>
  <c r="C115" i="8"/>
  <c r="H114" i="8"/>
  <c r="G114" i="8"/>
  <c r="F114" i="8"/>
  <c r="E114" i="8"/>
  <c r="D114" i="8"/>
  <c r="C114" i="8"/>
  <c r="H113" i="8"/>
  <c r="G113" i="8"/>
  <c r="F113" i="8"/>
  <c r="E113" i="8"/>
  <c r="D113" i="8"/>
  <c r="C113" i="8"/>
  <c r="H112" i="8"/>
  <c r="G112" i="8"/>
  <c r="F112" i="8"/>
  <c r="E112" i="8"/>
  <c r="D112" i="8"/>
  <c r="C112" i="8"/>
  <c r="H111" i="8"/>
  <c r="G111" i="8"/>
  <c r="F111" i="8"/>
  <c r="E111" i="8"/>
  <c r="D111" i="8"/>
  <c r="C111" i="8"/>
  <c r="H110" i="8"/>
  <c r="G110" i="8"/>
  <c r="F110" i="8"/>
  <c r="E110" i="8"/>
  <c r="D110" i="8"/>
  <c r="C110" i="8"/>
  <c r="H109" i="8"/>
  <c r="G109" i="8"/>
  <c r="F109" i="8"/>
  <c r="E109" i="8"/>
  <c r="D109" i="8"/>
  <c r="C109" i="8"/>
  <c r="H108" i="8"/>
  <c r="G108" i="8"/>
  <c r="F108" i="8"/>
  <c r="E108" i="8"/>
  <c r="D108" i="8"/>
  <c r="C108" i="8"/>
  <c r="H107" i="8"/>
  <c r="G107" i="8"/>
  <c r="F107" i="8"/>
  <c r="E107" i="8"/>
  <c r="D107" i="8"/>
  <c r="C107" i="8"/>
  <c r="H106" i="8"/>
  <c r="G106" i="8"/>
  <c r="F106" i="8"/>
  <c r="E106" i="8"/>
  <c r="D106" i="8"/>
  <c r="C106" i="8"/>
  <c r="H105" i="8"/>
  <c r="G105" i="8"/>
  <c r="F105" i="8"/>
  <c r="E105" i="8"/>
  <c r="D105" i="8"/>
  <c r="C105" i="8"/>
  <c r="H104" i="8"/>
  <c r="G104" i="8"/>
  <c r="F104" i="8"/>
  <c r="E104" i="8"/>
  <c r="D104" i="8"/>
  <c r="C104" i="8"/>
  <c r="H102" i="8"/>
  <c r="G102" i="8"/>
  <c r="F102" i="8"/>
  <c r="E102" i="8"/>
  <c r="D102" i="8"/>
  <c r="C102" i="8"/>
  <c r="H101" i="8"/>
  <c r="G101" i="8"/>
  <c r="F101" i="8"/>
  <c r="E101" i="8"/>
  <c r="D101" i="8"/>
  <c r="C101" i="8"/>
  <c r="H100" i="8"/>
  <c r="G100" i="8"/>
  <c r="F100" i="8"/>
  <c r="E100" i="8"/>
  <c r="D100" i="8"/>
  <c r="C100" i="8"/>
  <c r="H99" i="8"/>
  <c r="G99" i="8"/>
  <c r="F99" i="8"/>
  <c r="E99" i="8"/>
  <c r="D99" i="8"/>
  <c r="C99" i="8"/>
  <c r="H97" i="8"/>
  <c r="G97" i="8"/>
  <c r="F97" i="8"/>
  <c r="E97" i="8"/>
  <c r="D97" i="8"/>
  <c r="C97" i="8"/>
  <c r="H96" i="8"/>
  <c r="G96" i="8"/>
  <c r="F96" i="8"/>
  <c r="E96" i="8"/>
  <c r="D96" i="8"/>
  <c r="C96" i="8"/>
  <c r="H95" i="8"/>
  <c r="G95" i="8"/>
  <c r="F95" i="8"/>
  <c r="E95" i="8"/>
  <c r="D95" i="8"/>
  <c r="C95" i="8"/>
  <c r="H94" i="8"/>
  <c r="G94" i="8"/>
  <c r="F94" i="8"/>
  <c r="E94" i="8"/>
  <c r="D94" i="8"/>
  <c r="C94" i="8"/>
  <c r="H92" i="8"/>
  <c r="G92" i="8"/>
  <c r="F92" i="8"/>
  <c r="E92" i="8"/>
  <c r="D92" i="8"/>
  <c r="C92" i="8"/>
  <c r="H91" i="8"/>
  <c r="G91" i="8"/>
  <c r="F91" i="8"/>
  <c r="E91" i="8"/>
  <c r="D91" i="8"/>
  <c r="C91" i="8"/>
  <c r="H90" i="8"/>
  <c r="G90" i="8"/>
  <c r="F90" i="8"/>
  <c r="E90" i="8"/>
  <c r="D90" i="8"/>
  <c r="C90" i="8"/>
  <c r="H89" i="8"/>
  <c r="G89" i="8"/>
  <c r="F89" i="8"/>
  <c r="E89" i="8"/>
  <c r="D89" i="8"/>
  <c r="C89" i="8"/>
  <c r="H88" i="8"/>
  <c r="G88" i="8"/>
  <c r="F88" i="8"/>
  <c r="E88" i="8"/>
  <c r="D88" i="8"/>
  <c r="C88" i="8"/>
  <c r="H86" i="8"/>
  <c r="G86" i="8"/>
  <c r="F86" i="8"/>
  <c r="E86" i="8"/>
  <c r="D86" i="8"/>
  <c r="C86" i="8"/>
  <c r="H85" i="8"/>
  <c r="G85" i="8"/>
  <c r="F85" i="8"/>
  <c r="E85" i="8"/>
  <c r="D85" i="8"/>
  <c r="C85" i="8"/>
  <c r="H84" i="8"/>
  <c r="G84" i="8"/>
  <c r="F84" i="8"/>
  <c r="E84" i="8"/>
  <c r="D84" i="8"/>
  <c r="C84" i="8"/>
  <c r="H83" i="8"/>
  <c r="G83" i="8"/>
  <c r="F83" i="8"/>
  <c r="E83" i="8"/>
  <c r="D83" i="8"/>
  <c r="C83" i="8"/>
  <c r="H81" i="8"/>
  <c r="G81" i="8"/>
  <c r="F81" i="8"/>
  <c r="E81" i="8"/>
  <c r="D81" i="8"/>
  <c r="C81" i="8"/>
  <c r="H80" i="8"/>
  <c r="G80" i="8"/>
  <c r="F80" i="8"/>
  <c r="E80" i="8"/>
  <c r="D80" i="8"/>
  <c r="C80" i="8"/>
  <c r="H79" i="8"/>
  <c r="G79" i="8"/>
  <c r="F79" i="8"/>
  <c r="E79" i="8"/>
  <c r="D79" i="8"/>
  <c r="C79" i="8"/>
  <c r="H78" i="8"/>
  <c r="G78" i="8"/>
  <c r="F78" i="8"/>
  <c r="E78" i="8"/>
  <c r="D78" i="8"/>
  <c r="C78" i="8"/>
  <c r="H77" i="8"/>
  <c r="G77" i="8"/>
  <c r="F77" i="8"/>
  <c r="E77" i="8"/>
  <c r="D77" i="8"/>
  <c r="C77" i="8"/>
  <c r="H76" i="8"/>
  <c r="G76" i="8"/>
  <c r="F76" i="8"/>
  <c r="E76" i="8"/>
  <c r="D76" i="8"/>
  <c r="C76" i="8"/>
  <c r="H74" i="8"/>
  <c r="G74" i="8"/>
  <c r="F74" i="8"/>
  <c r="E74" i="8"/>
  <c r="D74" i="8"/>
  <c r="C74" i="8"/>
  <c r="H73" i="8"/>
  <c r="G73" i="8"/>
  <c r="F73" i="8"/>
  <c r="E73" i="8"/>
  <c r="D73" i="8"/>
  <c r="C73" i="8"/>
  <c r="H72" i="8"/>
  <c r="G72" i="8"/>
  <c r="F72" i="8"/>
  <c r="E72" i="8"/>
  <c r="D72" i="8"/>
  <c r="C72" i="8"/>
  <c r="H71" i="8"/>
  <c r="G71" i="8"/>
  <c r="F71" i="8"/>
  <c r="E71" i="8"/>
  <c r="D71" i="8"/>
  <c r="C71" i="8"/>
  <c r="H70" i="8"/>
  <c r="G70" i="8"/>
  <c r="F70" i="8"/>
  <c r="E70" i="8"/>
  <c r="D70" i="8"/>
  <c r="C70" i="8"/>
  <c r="H69" i="8"/>
  <c r="G69" i="8"/>
  <c r="F69" i="8"/>
  <c r="E69" i="8"/>
  <c r="D69" i="8"/>
  <c r="C69" i="8"/>
  <c r="H68" i="8"/>
  <c r="G68" i="8"/>
  <c r="F68" i="8"/>
  <c r="E68" i="8"/>
  <c r="D68" i="8"/>
  <c r="C68" i="8"/>
  <c r="H67" i="8"/>
  <c r="G67" i="8"/>
  <c r="F67" i="8"/>
  <c r="E67" i="8"/>
  <c r="D67" i="8"/>
  <c r="C67" i="8"/>
  <c r="H64" i="8"/>
  <c r="G64" i="8"/>
  <c r="F64" i="8"/>
  <c r="E64" i="8"/>
  <c r="D64" i="8"/>
  <c r="C64" i="8"/>
  <c r="H63" i="8"/>
  <c r="G63" i="8"/>
  <c r="F63" i="8"/>
  <c r="E63" i="8"/>
  <c r="D63" i="8"/>
  <c r="C63" i="8"/>
  <c r="H62" i="8"/>
  <c r="G62" i="8"/>
  <c r="F62" i="8"/>
  <c r="E62" i="8"/>
  <c r="D62" i="8"/>
  <c r="C62" i="8"/>
  <c r="H61" i="8"/>
  <c r="G61" i="8"/>
  <c r="F61" i="8"/>
  <c r="E61" i="8"/>
  <c r="D61" i="8"/>
  <c r="C61" i="8"/>
  <c r="H60" i="8"/>
  <c r="G60" i="8"/>
  <c r="F60" i="8"/>
  <c r="E60" i="8"/>
  <c r="D60" i="8"/>
  <c r="C60" i="8"/>
  <c r="H59" i="8"/>
  <c r="G59" i="8"/>
  <c r="F59" i="8"/>
  <c r="E59" i="8"/>
  <c r="D59" i="8"/>
  <c r="C59" i="8"/>
  <c r="H58" i="8"/>
  <c r="G58" i="8"/>
  <c r="F58" i="8"/>
  <c r="E58" i="8"/>
  <c r="D58" i="8"/>
  <c r="C58" i="8"/>
  <c r="H57" i="8"/>
  <c r="G57" i="8"/>
  <c r="F57" i="8"/>
  <c r="E57" i="8"/>
  <c r="D57" i="8"/>
  <c r="C57" i="8"/>
  <c r="H56" i="8"/>
  <c r="G56" i="8"/>
  <c r="F56" i="8"/>
  <c r="E56" i="8"/>
  <c r="D56" i="8"/>
  <c r="C56" i="8"/>
  <c r="H55" i="8"/>
  <c r="G55" i="8"/>
  <c r="F55" i="8"/>
  <c r="E55" i="8"/>
  <c r="D55" i="8"/>
  <c r="C55" i="8"/>
  <c r="H54" i="8"/>
  <c r="G54" i="8"/>
  <c r="F54" i="8"/>
  <c r="E54" i="8"/>
  <c r="D54" i="8"/>
  <c r="C54" i="8"/>
  <c r="H53" i="8"/>
  <c r="G53" i="8"/>
  <c r="F53" i="8"/>
  <c r="E53" i="8"/>
  <c r="D53" i="8"/>
  <c r="C53" i="8"/>
  <c r="H52" i="8"/>
  <c r="G52" i="8"/>
  <c r="F52" i="8"/>
  <c r="E52" i="8"/>
  <c r="D52" i="8"/>
  <c r="C52" i="8"/>
  <c r="H51" i="8"/>
  <c r="G51" i="8"/>
  <c r="F51" i="8"/>
  <c r="E51" i="8"/>
  <c r="D51" i="8"/>
  <c r="C51" i="8"/>
  <c r="H49" i="8"/>
  <c r="G49" i="8"/>
  <c r="F49" i="8"/>
  <c r="E49" i="8"/>
  <c r="D49" i="8"/>
  <c r="C49" i="8"/>
  <c r="H48" i="8"/>
  <c r="G48" i="8"/>
  <c r="F48" i="8"/>
  <c r="E48" i="8"/>
  <c r="D48" i="8"/>
  <c r="C48" i="8"/>
  <c r="H47" i="8"/>
  <c r="G47" i="8"/>
  <c r="F47" i="8"/>
  <c r="E47" i="8"/>
  <c r="D47" i="8"/>
  <c r="C47" i="8"/>
  <c r="H46" i="8"/>
  <c r="G46" i="8"/>
  <c r="F46" i="8"/>
  <c r="E46" i="8"/>
  <c r="D46" i="8"/>
  <c r="C46" i="8"/>
  <c r="H44" i="8"/>
  <c r="G44" i="8"/>
  <c r="F44" i="8"/>
  <c r="E44" i="8"/>
  <c r="D44" i="8"/>
  <c r="C44" i="8"/>
  <c r="H43" i="8"/>
  <c r="G43" i="8"/>
  <c r="F43" i="8"/>
  <c r="E43" i="8"/>
  <c r="D43" i="8"/>
  <c r="C43" i="8"/>
  <c r="H42" i="8"/>
  <c r="G42" i="8"/>
  <c r="F42" i="8"/>
  <c r="E42" i="8"/>
  <c r="D42" i="8"/>
  <c r="C42" i="8"/>
  <c r="H41" i="8"/>
  <c r="G41" i="8"/>
  <c r="F41" i="8"/>
  <c r="E41" i="8"/>
  <c r="D41" i="8"/>
  <c r="C41" i="8"/>
  <c r="H39" i="8"/>
  <c r="G39" i="8"/>
  <c r="F39" i="8"/>
  <c r="E39" i="8"/>
  <c r="D39" i="8"/>
  <c r="C39" i="8"/>
  <c r="H38" i="8"/>
  <c r="G38" i="8"/>
  <c r="F38" i="8"/>
  <c r="E38" i="8"/>
  <c r="D38" i="8"/>
  <c r="C38" i="8"/>
  <c r="H37" i="8"/>
  <c r="G37" i="8"/>
  <c r="F37" i="8"/>
  <c r="E37" i="8"/>
  <c r="D37" i="8"/>
  <c r="C37" i="8"/>
  <c r="H36" i="8"/>
  <c r="G36" i="8"/>
  <c r="F36" i="8"/>
  <c r="E36" i="8"/>
  <c r="D36" i="8"/>
  <c r="C36" i="8"/>
  <c r="H35" i="8"/>
  <c r="G35" i="8"/>
  <c r="F35" i="8"/>
  <c r="E35" i="8"/>
  <c r="D35" i="8"/>
  <c r="C35" i="8"/>
  <c r="H33" i="8"/>
  <c r="G33" i="8"/>
  <c r="F33" i="8"/>
  <c r="E33" i="8"/>
  <c r="D33" i="8"/>
  <c r="C33" i="8"/>
  <c r="H32" i="8"/>
  <c r="G32" i="8"/>
  <c r="F32" i="8"/>
  <c r="E32" i="8"/>
  <c r="D32" i="8"/>
  <c r="C32" i="8"/>
  <c r="H31" i="8"/>
  <c r="G31" i="8"/>
  <c r="F31" i="8"/>
  <c r="E31" i="8"/>
  <c r="D31" i="8"/>
  <c r="C31" i="8"/>
  <c r="H30" i="8"/>
  <c r="G30" i="8"/>
  <c r="F30" i="8"/>
  <c r="E30" i="8"/>
  <c r="D30" i="8"/>
  <c r="C30" i="8"/>
  <c r="H28" i="8"/>
  <c r="G28" i="8"/>
  <c r="F28" i="8"/>
  <c r="E28" i="8"/>
  <c r="D28" i="8"/>
  <c r="C28" i="8"/>
  <c r="H27" i="8"/>
  <c r="G27" i="8"/>
  <c r="F27" i="8"/>
  <c r="E27" i="8"/>
  <c r="D27" i="8"/>
  <c r="C27" i="8"/>
  <c r="H26" i="8"/>
  <c r="G26" i="8"/>
  <c r="F26" i="8"/>
  <c r="E26" i="8"/>
  <c r="D26" i="8"/>
  <c r="C26" i="8"/>
  <c r="H25" i="8"/>
  <c r="G25" i="8"/>
  <c r="F25" i="8"/>
  <c r="E25" i="8"/>
  <c r="D25" i="8"/>
  <c r="C25" i="8"/>
  <c r="H24" i="8"/>
  <c r="G24" i="8"/>
  <c r="F24" i="8"/>
  <c r="E24" i="8"/>
  <c r="D24" i="8"/>
  <c r="C24" i="8"/>
  <c r="H23" i="8"/>
  <c r="G23" i="8"/>
  <c r="F23" i="8"/>
  <c r="E23" i="8"/>
  <c r="D23" i="8"/>
  <c r="C23" i="8"/>
  <c r="H21" i="8"/>
  <c r="G21" i="8"/>
  <c r="F21" i="8"/>
  <c r="E21" i="8"/>
  <c r="D21" i="8"/>
  <c r="C21" i="8"/>
  <c r="H20" i="8"/>
  <c r="G20" i="8"/>
  <c r="F20" i="8"/>
  <c r="E20" i="8"/>
  <c r="D20" i="8"/>
  <c r="C20" i="8"/>
  <c r="H19" i="8"/>
  <c r="G19" i="8"/>
  <c r="F19" i="8"/>
  <c r="E19" i="8"/>
  <c r="D19" i="8"/>
  <c r="C19" i="8"/>
  <c r="H18" i="8"/>
  <c r="G18" i="8"/>
  <c r="F18" i="8"/>
  <c r="E18" i="8"/>
  <c r="D18" i="8"/>
  <c r="C18" i="8"/>
  <c r="H17" i="8"/>
  <c r="G17" i="8"/>
  <c r="F17" i="8"/>
  <c r="E17" i="8"/>
  <c r="D17" i="8"/>
  <c r="C17" i="8"/>
  <c r="H16" i="8"/>
  <c r="G16" i="8"/>
  <c r="F16" i="8"/>
  <c r="E16" i="8"/>
  <c r="D16" i="8"/>
  <c r="C16" i="8"/>
  <c r="H15" i="8"/>
  <c r="G15" i="8"/>
  <c r="F15" i="8"/>
  <c r="E15" i="8"/>
  <c r="D15" i="8"/>
  <c r="C15" i="8"/>
  <c r="H14" i="8"/>
  <c r="G14" i="8"/>
  <c r="F14" i="8"/>
  <c r="E14" i="8"/>
  <c r="D14" i="8"/>
  <c r="C14" i="8"/>
  <c r="A8" i="8"/>
  <c r="B7" i="8"/>
  <c r="B6" i="8"/>
  <c r="B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ED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I13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ED15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6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FA17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2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O11" authorId="0" shapeId="0" xr:uid="{00000000-0006-0000-02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1" authorId="0" shapeId="0" xr:uid="{00000000-0006-0000-0200-00000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1" authorId="0" shapeId="0" xr:uid="{00000000-0006-0000-02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2" authorId="0" shapeId="0" xr:uid="{00000000-0006-0000-0200-000005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V12" authorId="0" shapeId="0" xr:uid="{00000000-0006-0000-02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2" authorId="0" shapeId="0" xr:uid="{00000000-0006-0000-02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3" authorId="0" shapeId="0" xr:uid="{00000000-0006-0000-02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3" authorId="0" shapeId="0" xr:uid="{00000000-0006-0000-02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4" authorId="0" shapeId="0" xr:uid="{00000000-0006-0000-02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4" authorId="0" shapeId="0" xr:uid="{00000000-0006-0000-02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5" authorId="0" shapeId="0" xr:uid="{00000000-0006-0000-02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5" authorId="0" shapeId="0" xr:uid="{00000000-0006-0000-0200-00000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5" authorId="0" shapeId="0" xr:uid="{00000000-0006-0000-02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5" authorId="0" shapeId="0" xr:uid="{00000000-0006-0000-02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P16" authorId="0" shapeId="0" xr:uid="{00000000-0006-0000-02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6" authorId="0" shapeId="0" xr:uid="{00000000-0006-0000-02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6" authorId="0" shapeId="0" xr:uid="{00000000-0006-0000-02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V17" authorId="0" shapeId="0" xr:uid="{00000000-0006-0000-02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DB17" authorId="0" shapeId="0" xr:uid="{00000000-0006-0000-0200-00001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3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4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sharedStrings.xml><?xml version="1.0" encoding="utf-8"?>
<sst xmlns="http://schemas.openxmlformats.org/spreadsheetml/2006/main" count="10948" uniqueCount="1717">
  <si>
    <t>Persons ;  Underemployed part-time workers ;</t>
  </si>
  <si>
    <t>Persons ;  &gt; Prefers less than 10 extra hours ;</t>
  </si>
  <si>
    <t>Persons ;  &gt; Prefers 10–19 extra hours ;</t>
  </si>
  <si>
    <t>Persons ;  &gt; Prefers 20–29 extra hours ;</t>
  </si>
  <si>
    <t>Persons ;  &gt; Prefers 30 extra hours or more ;</t>
  </si>
  <si>
    <t>Persons ;  Median extra hours preferred ;</t>
  </si>
  <si>
    <t>&gt; Males ;  Underemployed part-time workers ;</t>
  </si>
  <si>
    <t>&gt; Males ;  &gt; Prefers less than 10 extra hours ;</t>
  </si>
  <si>
    <t>&gt; Males ;  &gt; Prefers 10–19 extra hours ;</t>
  </si>
  <si>
    <t>&gt; Males ;  &gt; Prefers 20–29 extra hours ;</t>
  </si>
  <si>
    <t>&gt; Males ;  &gt; Prefers 30 extra hours or more ;</t>
  </si>
  <si>
    <t>&gt; Males ;  Median extra hours preferred ;</t>
  </si>
  <si>
    <t>&gt; Females ;  Underemployed part-time workers ;</t>
  </si>
  <si>
    <t>&gt; Females ;  &gt; Prefers less than 10 extra hours ;</t>
  </si>
  <si>
    <t>&gt; Females ;  &gt; Prefers 10–19 extra hours ;</t>
  </si>
  <si>
    <t>&gt; Females ;  &gt; Prefers 20–29 extra hours ;</t>
  </si>
  <si>
    <t>&gt; Females ;  &gt; Prefers 30 extra hours or more ;</t>
  </si>
  <si>
    <t>&gt; Females ;  Median extra hours preferred ;</t>
  </si>
  <si>
    <t>New South Wales ;  Persons ;  Underemployed part-time workers ;</t>
  </si>
  <si>
    <t>New South Wales ;  Persons ;  &gt; Prefers less than 10 extra hours ;</t>
  </si>
  <si>
    <t>New South Wales ;  Persons ;  &gt; Prefers 10–19 extra hours ;</t>
  </si>
  <si>
    <t>New South Wales ;  Persons ;  &gt; Prefers 20–29 extra hours ;</t>
  </si>
  <si>
    <t>New South Wales ;  Persons ;  &gt; Prefers 30 extra hours or more ;</t>
  </si>
  <si>
    <t>New South Wales ;  Persons ;  Median extra hours preferred ;</t>
  </si>
  <si>
    <t>New South Wales ;  &gt; Males ;  Underemployed part-time workers ;</t>
  </si>
  <si>
    <t>New South Wales ;  &gt; Males ;  &gt; Prefers less than 10 extra hours ;</t>
  </si>
  <si>
    <t>New South Wales ;  &gt; Males ;  &gt; Prefers 10–19 extra hours ;</t>
  </si>
  <si>
    <t>New South Wales ;  &gt; Males ;  &gt; Prefers 20–29 extra hours ;</t>
  </si>
  <si>
    <t>New South Wales ;  &gt; Males ;  &gt; Prefers 30 extra hours or more ;</t>
  </si>
  <si>
    <t>New South Wales ;  &gt; Males ;  Median extra hours preferred ;</t>
  </si>
  <si>
    <t>New South Wales ;  &gt; Females ;  Underemployed part-time workers ;</t>
  </si>
  <si>
    <t>New South Wales ;  &gt; Females ;  &gt; Prefers less than 10 extra hours ;</t>
  </si>
  <si>
    <t>New South Wales ;  &gt; Females ;  &gt; Prefers 10–19 extra hours ;</t>
  </si>
  <si>
    <t>New South Wales ;  &gt; Females ;  &gt; Prefers 20–29 extra hours ;</t>
  </si>
  <si>
    <t>New South Wales ;  &gt; Females ;  &gt; Prefers 30 extra hours or more ;</t>
  </si>
  <si>
    <t>New South Wales ;  &gt; Females ;  Median extra hours preferred ;</t>
  </si>
  <si>
    <t>Victoria ;  Persons ;  Underemployed part-time workers ;</t>
  </si>
  <si>
    <t>Victoria ;  Persons ;  &gt; Prefers less than 10 extra hours ;</t>
  </si>
  <si>
    <t>Victoria ;  Persons ;  &gt; Prefers 10–19 extra hours ;</t>
  </si>
  <si>
    <t>Victoria ;  Persons ;  &gt; Prefers 20–29 extra hours ;</t>
  </si>
  <si>
    <t>Victoria ;  Persons ;  &gt; Prefers 30 extra hours or more ;</t>
  </si>
  <si>
    <t>Victoria ;  Persons ;  Median extra hours preferred ;</t>
  </si>
  <si>
    <t>Victoria ;  &gt; Males ;  Underemployed part-time workers ;</t>
  </si>
  <si>
    <t>Victoria ;  &gt; Males ;  &gt; Prefers less than 10 extra hours ;</t>
  </si>
  <si>
    <t>Victoria ;  &gt; Males ;  &gt; Prefers 10–19 extra hours ;</t>
  </si>
  <si>
    <t>Victoria ;  &gt; Males ;  &gt; Prefers 20–29 extra hours ;</t>
  </si>
  <si>
    <t>Victoria ;  &gt; Males ;  &gt; Prefers 30 extra hours or more ;</t>
  </si>
  <si>
    <t>Victoria ;  &gt; Males ;  Median extra hours preferred ;</t>
  </si>
  <si>
    <t>Victoria ;  &gt; Females ;  Underemployed part-time workers ;</t>
  </si>
  <si>
    <t>Victoria ;  &gt; Females ;  &gt; Prefers less than 10 extra hours ;</t>
  </si>
  <si>
    <t>Victoria ;  &gt; Females ;  &gt; Prefers 10–19 extra hours ;</t>
  </si>
  <si>
    <t>Victoria ;  &gt; Females ;  &gt; Prefers 20–29 extra hours ;</t>
  </si>
  <si>
    <t>Victoria ;  &gt; Females ;  &gt; Prefers 30 extra hours or more ;</t>
  </si>
  <si>
    <t>Victoria ;  &gt; Females ;  Median extra hours preferred ;</t>
  </si>
  <si>
    <t>Queensland ;  Persons ;  Underemployed part-time workers ;</t>
  </si>
  <si>
    <t>Queensland ;  Persons ;  &gt; Prefers less than 10 extra hours ;</t>
  </si>
  <si>
    <t>Queensland ;  Persons ;  &gt; Prefers 10–19 extra hours ;</t>
  </si>
  <si>
    <t>Queensland ;  Persons ;  &gt; Prefers 20–29 extra hours ;</t>
  </si>
  <si>
    <t>Queensland ;  Persons ;  &gt; Prefers 30 extra hours or more ;</t>
  </si>
  <si>
    <t>Queensland ;  Persons ;  Median extra hours preferred ;</t>
  </si>
  <si>
    <t>Queensland ;  &gt; Males ;  Underemployed part-time workers ;</t>
  </si>
  <si>
    <t>Queensland ;  &gt; Males ;  &gt; Prefers less than 10 extra hours ;</t>
  </si>
  <si>
    <t>Queensland ;  &gt; Males ;  &gt; Prefers 10–19 extra hours ;</t>
  </si>
  <si>
    <t>Queensland ;  &gt; Males ;  &gt; Prefers 20–29 extra hours ;</t>
  </si>
  <si>
    <t>Queensland ;  &gt; Males ;  &gt; Prefers 30 extra hours or more ;</t>
  </si>
  <si>
    <t>Queensland ;  &gt; Males ;  Median extra hours preferred ;</t>
  </si>
  <si>
    <t>Queensland ;  &gt; Females ;  Underemployed part-time workers ;</t>
  </si>
  <si>
    <t>Queensland ;  &gt; Females ;  &gt; Prefers less than 10 extra hours ;</t>
  </si>
  <si>
    <t>Queensland ;  &gt; Females ;  &gt; Prefers 10–19 extra hours ;</t>
  </si>
  <si>
    <t>Queensland ;  &gt; Females ;  &gt; Prefers 20–29 extra hours ;</t>
  </si>
  <si>
    <t>Queensland ;  &gt; Females ;  &gt; Prefers 30 extra hours or more ;</t>
  </si>
  <si>
    <t>Queensland ;  &gt; Females ;  Median extra hours preferred ;</t>
  </si>
  <si>
    <t>South Australia ;  Persons ;  Underemployed part-time workers ;</t>
  </si>
  <si>
    <t>South Australia ;  Persons ;  &gt; Prefers less than 10 extra hours ;</t>
  </si>
  <si>
    <t>South Australia ;  Persons ;  &gt; Prefers 10–19 extra hours ;</t>
  </si>
  <si>
    <t>South Australia ;  Persons ;  &gt; Prefers 20–29 extra hours ;</t>
  </si>
  <si>
    <t>South Australia ;  Persons ;  &gt; Prefers 30 extra hours or more ;</t>
  </si>
  <si>
    <t>South Australia ;  Persons ;  Median extra hours preferred ;</t>
  </si>
  <si>
    <t>South Australia ;  &gt; Males ;  Underemployed part-time workers ;</t>
  </si>
  <si>
    <t>South Australia ;  &gt; Males ;  &gt; Prefers less than 10 extra hours ;</t>
  </si>
  <si>
    <t>South Australia ;  &gt; Males ;  &gt; Prefers 10–19 extra hours ;</t>
  </si>
  <si>
    <t>South Australia ;  &gt; Males ;  &gt; Prefers 20–29 extra hours ;</t>
  </si>
  <si>
    <t>South Australia ;  &gt; Males ;  &gt; Prefers 30 extra hours or more ;</t>
  </si>
  <si>
    <t>South Australia ;  &gt; Males ;  Median extra hours preferred ;</t>
  </si>
  <si>
    <t>South Australia ;  &gt; Females ;  Underemployed part-time workers ;</t>
  </si>
  <si>
    <t>South Australia ;  &gt; Females ;  &gt; Prefers less than 10 extra hours ;</t>
  </si>
  <si>
    <t>South Australia ;  &gt; Females ;  &gt; Prefers 10–19 extra hours ;</t>
  </si>
  <si>
    <t>South Australia ;  &gt; Females ;  &gt; Prefers 20–29 extra hours ;</t>
  </si>
  <si>
    <t>South Australia ;  &gt; Females ;  &gt; Prefers 30 extra hours or more ;</t>
  </si>
  <si>
    <t>South Australia ;  &gt; Females ;  Median extra hours preferred ;</t>
  </si>
  <si>
    <t>Western Australia ;  Persons ;  Underemployed part-time workers ;</t>
  </si>
  <si>
    <t>Western Australia ;  Persons ;  &gt; Prefers less than 10 extra hours ;</t>
  </si>
  <si>
    <t>Western Australia ;  Persons ;  &gt; Prefers 10–19 extra hours ;</t>
  </si>
  <si>
    <t>Western Australia ;  Persons ;  &gt; Prefers 20–29 extra hours ;</t>
  </si>
  <si>
    <t>Western Australia ;  Persons ;  &gt; Prefers 30 extra hours or more ;</t>
  </si>
  <si>
    <t>Western Australia ;  Persons ;  Median extra hours preferred ;</t>
  </si>
  <si>
    <t>Western Australia ;  &gt; Males ;  Underemployed part-time workers ;</t>
  </si>
  <si>
    <t>Western Australia ;  &gt; Males ;  &gt; Prefers less than 10 extra hours ;</t>
  </si>
  <si>
    <t>Western Australia ;  &gt; Males ;  &gt; Prefers 10–19 extra hours ;</t>
  </si>
  <si>
    <t>Western Australia ;  &gt; Males ;  &gt; Prefers 20–29 extra hours ;</t>
  </si>
  <si>
    <t>Western Australia ;  &gt; Males ;  &gt; Prefers 30 extra hours or more ;</t>
  </si>
  <si>
    <t>Western Australia ;  &gt; Males ;  Median extra hours preferred ;</t>
  </si>
  <si>
    <t>Western Australia ;  &gt; Females ;  Underemployed part-time workers ;</t>
  </si>
  <si>
    <t>Western Australia ;  &gt; Females ;  &gt; Prefers less than 10 extra hours ;</t>
  </si>
  <si>
    <t>Western Australia ;  &gt; Females ;  &gt; Prefers 10–19 extra hours ;</t>
  </si>
  <si>
    <t>Western Australia ;  &gt; Females ;  &gt; Prefers 20–29 extra hours ;</t>
  </si>
  <si>
    <t>Western Australia ;  &gt; Females ;  &gt; Prefers 30 extra hours or more ;</t>
  </si>
  <si>
    <t>Western Australia ;  &gt; Females ;  Median extra hours preferred ;</t>
  </si>
  <si>
    <t>Tasmania ;  Persons ;  Underemployed part-time workers ;</t>
  </si>
  <si>
    <t>Tasmania ;  Persons ;  &gt; Prefers less than 10 extra hours ;</t>
  </si>
  <si>
    <t>Tasmania ;  Persons ;  &gt; Prefers 10–19 extra hours ;</t>
  </si>
  <si>
    <t>Tasmania ;  Persons ;  &gt; Prefers 20–29 extra hours ;</t>
  </si>
  <si>
    <t>Tasmania ;  Persons ;  &gt; Prefers 30 extra hours or more ;</t>
  </si>
  <si>
    <t>Tasmania ;  Persons ;  Median extra hours preferred ;</t>
  </si>
  <si>
    <t>Tasmania ;  &gt; Males ;  Underemployed part-time workers ;</t>
  </si>
  <si>
    <t>Tasmania ;  &gt; Males ;  &gt; Prefers less than 10 extra hours ;</t>
  </si>
  <si>
    <t>Tasmania ;  &gt; Males ;  &gt; Prefers 10–19 extra hours ;</t>
  </si>
  <si>
    <t>Tasmania ;  &gt; Males ;  &gt; Prefers 20–29 extra hours ;</t>
  </si>
  <si>
    <t>Tasmania ;  &gt; Males ;  &gt; Prefers 30 extra hours or more ;</t>
  </si>
  <si>
    <t>Tasmania ;  &gt; Males ;  Median extra hours preferred ;</t>
  </si>
  <si>
    <t>Tasmania ;  &gt; Females ;  Underemployed part-time workers ;</t>
  </si>
  <si>
    <t>Tasmania ;  &gt; Females ;  &gt; Prefers less than 10 extra hours ;</t>
  </si>
  <si>
    <t>Tasmania ;  &gt; Females ;  &gt; Prefers 10–19 extra hours ;</t>
  </si>
  <si>
    <t>Tasmania ;  &gt; Females ;  &gt; Prefers 20–29 extra hours ;</t>
  </si>
  <si>
    <t>Tasmania ;  &gt; Females ;  &gt; Prefers 30 extra hours or more ;</t>
  </si>
  <si>
    <t>Tasmania ;  &gt; Females ;  Median extra hours preferred ;</t>
  </si>
  <si>
    <t>Northern Territory ;  Persons ;  Underemployed part-time workers ;</t>
  </si>
  <si>
    <t>Northern Territory ;  Persons ;  &gt; Prefers less than 10 extra hours ;</t>
  </si>
  <si>
    <t>Northern Territory ;  Persons ;  &gt; Prefers 10–19 extra hours ;</t>
  </si>
  <si>
    <t>Northern Territory ;  Persons ;  &gt; Prefers 20–29 extra hours ;</t>
  </si>
  <si>
    <t>Northern Territory ;  Persons ;  &gt; Prefers 30 extra hours or more ;</t>
  </si>
  <si>
    <t>Northern Territory ;  Persons ;  Median extra hours preferred ;</t>
  </si>
  <si>
    <t>Northern Territory ;  &gt; Males ;  Underemployed part-time workers ;</t>
  </si>
  <si>
    <t>Northern Territory ;  &gt; Males ;  &gt; Prefers less than 10 extra hours ;</t>
  </si>
  <si>
    <t>Northern Territory ;  &gt; Males ;  &gt; Prefers 10–19 extra hours ;</t>
  </si>
  <si>
    <t>Northern Territory ;  &gt; Males ;  &gt; Prefers 20–29 extra hours ;</t>
  </si>
  <si>
    <t>Northern Territory ;  &gt; Males ;  &gt; Prefers 30 extra hours or more ;</t>
  </si>
  <si>
    <t>Northern Territory ;  &gt; Males ;  Median extra hours preferred ;</t>
  </si>
  <si>
    <t>Northern Territory ;  &gt; Females ;  Underemployed part-time workers ;</t>
  </si>
  <si>
    <t>Northern Territory ;  &gt; Females ;  &gt; Prefers less than 10 extra hours ;</t>
  </si>
  <si>
    <t>Northern Territory ;  &gt; Females ;  &gt; Prefers 10–19 extra hours ;</t>
  </si>
  <si>
    <t>Northern Territory ;  &gt; Females ;  &gt; Prefers 20–29 extra hours ;</t>
  </si>
  <si>
    <t>Northern Territory ;  &gt; Females ;  &gt; Prefers 30 extra hours or more ;</t>
  </si>
  <si>
    <t>Northern Territory ;  &gt; Females ;  Median extra hours preferred ;</t>
  </si>
  <si>
    <t>Australian Capital Territory ;  Persons ;  Underemployed part-time workers ;</t>
  </si>
  <si>
    <t>Australian Capital Territory ;  Persons ;  &gt; Prefers less than 10 extra hours ;</t>
  </si>
  <si>
    <t>Australian Capital Territory ;  Persons ;  &gt; Prefers 10–19 extra hours ;</t>
  </si>
  <si>
    <t>Australian Capital Territory ;  Persons ;  &gt; Prefers 20–29 extra hours ;</t>
  </si>
  <si>
    <t>Australian Capital Territory ;  Persons ;  &gt; Prefers 30 extra hours or more ;</t>
  </si>
  <si>
    <t>Australian Capital Territory ;  Persons ;  Median extra hours preferred ;</t>
  </si>
  <si>
    <t>Australian Capital Territory ;  &gt; Males ;  Underemployed part-time workers ;</t>
  </si>
  <si>
    <t>Australian Capital Territory ;  &gt; Males ;  &gt; Prefers less than 10 extra hours ;</t>
  </si>
  <si>
    <t>Australian Capital Territory ;  &gt; Males ;  &gt; Prefers 10–19 extra hours ;</t>
  </si>
  <si>
    <t>Australian Capital Territory ;  &gt; Males ;  &gt; Prefers 20–29 extra hours ;</t>
  </si>
  <si>
    <t>Australian Capital Territory ;  &gt; Males ;  &gt; Prefers 30 extra hours or more ;</t>
  </si>
  <si>
    <t>Australian Capital Territory ;  &gt; Males ;  Median extra hours preferred ;</t>
  </si>
  <si>
    <t>Australian Capital Territory ;  &gt; Females ;  Underemployed part-time workers ;</t>
  </si>
  <si>
    <t>Australian Capital Territory ;  &gt; Females ;  &gt; Prefers less than 10 extra hours ;</t>
  </si>
  <si>
    <t>Australian Capital Territory ;  &gt; Females ;  &gt; Prefers 10–19 extra hours ;</t>
  </si>
  <si>
    <t>Australian Capital Territory ;  &gt; Females ;  &gt; Prefers 20–29 extra hours ;</t>
  </si>
  <si>
    <t>Australian Capital Territory ;  &gt; Females ;  &gt; Prefers 30 extra hours or more ;</t>
  </si>
  <si>
    <t>Australian Capital Territory ;  &gt; Females ;  Median extra hours preferred ;</t>
  </si>
  <si>
    <t>Aged 15–24 years ;  Persons ;  Underemployed part-time workers ;</t>
  </si>
  <si>
    <t>Aged 15–24 years ;  Persons ;  &gt; Prefers less than 10 extra hours ;</t>
  </si>
  <si>
    <t>Aged 15–24 years ;  Persons ;  &gt; Prefers 10–19 extra hours ;</t>
  </si>
  <si>
    <t>Aged 15–24 years ;  Persons ;  &gt; Prefers 20–29 extra hours ;</t>
  </si>
  <si>
    <t>Aged 15–24 years ;  Persons ;  &gt; Prefers 30 extra hours or more ;</t>
  </si>
  <si>
    <t>Aged 15–24 years ;  Persons ;  Median extra hours preferred ;</t>
  </si>
  <si>
    <t>Aged 15–24 years ;  &gt; Males ;  Underemployed part-time workers ;</t>
  </si>
  <si>
    <t>Aged 15–24 years ;  &gt; Males ;  &gt; Prefers less than 10 extra hours ;</t>
  </si>
  <si>
    <t>Aged 15–24 years ;  &gt; Males ;  &gt; Prefers 10–19 extra hours ;</t>
  </si>
  <si>
    <t>Aged 15–24 years ;  &gt; Males ;  &gt; Prefers 20–29 extra hours ;</t>
  </si>
  <si>
    <t>Aged 15–24 years ;  &gt; Males ;  &gt; Prefers 30 extra hours or more ;</t>
  </si>
  <si>
    <t>Aged 15–24 years ;  &gt; Males ;  Median extra hours preferred ;</t>
  </si>
  <si>
    <t>Aged 15–24 years ;  &gt; Females ;  Underemployed part-time workers ;</t>
  </si>
  <si>
    <t>Aged 15–24 years ;  &gt; Females ;  &gt; Prefers less than 10 extra hours ;</t>
  </si>
  <si>
    <t>Aged 15–24 years ;  &gt; Females ;  &gt; Prefers 10–19 extra hours ;</t>
  </si>
  <si>
    <t>Aged 15–24 years ;  &gt; Females ;  &gt; Prefers 20–29 extra hours ;</t>
  </si>
  <si>
    <t>Aged 15–24 years ;  &gt; Females ;  &gt; Prefers 30 extra hours or more ;</t>
  </si>
  <si>
    <t>Aged 15–24 years ;  &gt; Females ;  Median extra hours preferred ;</t>
  </si>
  <si>
    <t>Aged 25–34 years ;  Persons ;  Underemployed part-time workers ;</t>
  </si>
  <si>
    <t>Aged 25–34 years ;  Persons ;  &gt; Prefers less than 10 extra hours ;</t>
  </si>
  <si>
    <t>Aged 25–34 years ;  Persons ;  &gt; Prefers 10–19 extra hours ;</t>
  </si>
  <si>
    <t>Aged 25–34 years ;  Persons ;  &gt; Prefers 20–29 extra hours ;</t>
  </si>
  <si>
    <t>Aged 25–34 years ;  Persons ;  &gt; Prefers 30 extra hours or more ;</t>
  </si>
  <si>
    <t>Aged 25–34 years ;  Persons ;  Median extra hours preferred ;</t>
  </si>
  <si>
    <t>Aged 25–34 years ;  &gt; Males ;  Underemployed part-time workers ;</t>
  </si>
  <si>
    <t>Aged 25–34 years ;  &gt; Males ;  &gt; Prefers less than 10 extra hours ;</t>
  </si>
  <si>
    <t>Aged 25–34 years ;  &gt; Males ;  &gt; Prefers 10–19 extra hours ;</t>
  </si>
  <si>
    <t>Aged 25–34 years ;  &gt; Males ;  &gt; Prefers 20–29 extra hours ;</t>
  </si>
  <si>
    <t>Aged 25–34 years ;  &gt; Males ;  &gt; Prefers 30 extra hours or more ;</t>
  </si>
  <si>
    <t>Aged 25–34 years ;  &gt; Males ;  Median extra hours preferred ;</t>
  </si>
  <si>
    <t>Aged 25–34 years ;  &gt; Females ;  Underemployed part-time workers ;</t>
  </si>
  <si>
    <t>Aged 25–34 years ;  &gt; Females ;  &gt; Prefers less than 10 extra hours ;</t>
  </si>
  <si>
    <t>Aged 25–34 years ;  &gt; Females ;  &gt; Prefers 10–19 extra hours ;</t>
  </si>
  <si>
    <t>Aged 25–34 years ;  &gt; Females ;  &gt; Prefers 20–29 extra hours ;</t>
  </si>
  <si>
    <t>Aged 25–34 years ;  &gt; Females ;  &gt; Prefers 30 extra hours or more ;</t>
  </si>
  <si>
    <t>Aged 25–34 years ;  &gt; Females ;  Median extra hours preferred ;</t>
  </si>
  <si>
    <t>Aged 35–44 years ;  Persons ;  Underemployed part-time workers ;</t>
  </si>
  <si>
    <t>Aged 35–44 years ;  Persons ;  &gt; Prefers less than 10 extra hours ;</t>
  </si>
  <si>
    <t>Aged 35–44 years ;  Persons ;  &gt; Prefers 10–19 extra hours ;</t>
  </si>
  <si>
    <t>Aged 35–44 years ;  Persons ;  &gt; Prefers 20–29 extra hours ;</t>
  </si>
  <si>
    <t>Aged 35–44 years ;  Persons ;  &gt; Prefers 30 extra hours or more ;</t>
  </si>
  <si>
    <t>Aged 35–44 years ;  Persons ;  Median extra hours preferred ;</t>
  </si>
  <si>
    <t>Aged 35–44 years ;  &gt; Males ;  Underemployed part-time workers ;</t>
  </si>
  <si>
    <t>Aged 35–44 years ;  &gt; Males ;  &gt; Prefers less than 10 extra hours ;</t>
  </si>
  <si>
    <t>Aged 35–44 years ;  &gt; Males ;  &gt; Prefers 10–19 extra hours ;</t>
  </si>
  <si>
    <t>Aged 35–44 years ;  &gt; Males ;  &gt; Prefers 20–29 extra hours ;</t>
  </si>
  <si>
    <t>Aged 35–44 years ;  &gt; Males ;  &gt; Prefers 30 extra hours or more ;</t>
  </si>
  <si>
    <t>Aged 35–44 years ;  &gt; Males ;  Median extra hours preferred ;</t>
  </si>
  <si>
    <t>Aged 35–44 years ;  &gt; Females ;  Underemployed part-time workers ;</t>
  </si>
  <si>
    <t>Aged 35–44 years ;  &gt; Females ;  &gt; Prefers less than 10 extra hours ;</t>
  </si>
  <si>
    <t>Aged 35–44 years ;  &gt; Females ;  &gt; Prefers 10–19 extra hours ;</t>
  </si>
  <si>
    <t>Aged 35–44 years ;  &gt; Females ;  &gt; Prefers 20–29 extra hours ;</t>
  </si>
  <si>
    <t>Aged 35–44 years ;  &gt; Females ;  &gt; Prefers 30 extra hours or more ;</t>
  </si>
  <si>
    <t>Aged 35–44 years ;  &gt; Females ;  Median extra hours preferred ;</t>
  </si>
  <si>
    <t>Aged 45–54 years ;  Persons ;  Underemployed part-time workers ;</t>
  </si>
  <si>
    <t>Aged 45–54 years ;  Persons ;  &gt; Prefers less than 10 extra hours ;</t>
  </si>
  <si>
    <t>Aged 45–54 years ;  Persons ;  &gt; Prefers 10–19 extra hours ;</t>
  </si>
  <si>
    <t>Aged 45–54 years ;  Persons ;  &gt; Prefers 20–29 extra hours ;</t>
  </si>
  <si>
    <t>Aged 45–54 years ;  Persons ;  &gt; Prefers 30 extra hours or more ;</t>
  </si>
  <si>
    <t>Aged 45–54 years ;  Persons ;  Median extra hours preferred ;</t>
  </si>
  <si>
    <t>Aged 45–54 years ;  &gt; Males ;  Underemployed part-time workers ;</t>
  </si>
  <si>
    <t>Aged 45–54 years ;  &gt; Males ;  &gt; Prefers less than 10 extra hours ;</t>
  </si>
  <si>
    <t>Aged 45–54 years ;  &gt; Males ;  &gt; Prefers 10–19 extra hours ;</t>
  </si>
  <si>
    <t>Aged 45–54 years ;  &gt; Males ;  &gt; Prefers 20–29 extra hours ;</t>
  </si>
  <si>
    <t>Aged 45–54 years ;  &gt; Males ;  &gt; Prefers 30 extra hours or more ;</t>
  </si>
  <si>
    <t>Aged 45–54 years ;  &gt; Males ;  Median extra hours preferred ;</t>
  </si>
  <si>
    <t>Aged 45–54 years ;  &gt; Females ;  Underemployed part-time workers ;</t>
  </si>
  <si>
    <t>Aged 45–54 years ;  &gt; Females ;  &gt; Prefers less than 10 extra hours ;</t>
  </si>
  <si>
    <t>Aged 45–54 years ;  &gt; Females ;  &gt; Prefers 10–19 extra hours ;</t>
  </si>
  <si>
    <t>Aged 45–54 years ;  &gt; Females ;  &gt; Prefers 20–29 extra hours ;</t>
  </si>
  <si>
    <t>Aged 45–54 years ;  &gt; Females ;  &gt; Prefers 30 extra hours or more ;</t>
  </si>
  <si>
    <t>Aged 45–54 years ;  &gt; Females ;  Median extra hours preferred ;</t>
  </si>
  <si>
    <t>Aged 55–64 years ;  Persons ;  Underemployed part-time workers ;</t>
  </si>
  <si>
    <t>Aged 55–64 years ;  Persons ;  &gt; Prefers less than 10 extra hours ;</t>
  </si>
  <si>
    <t>Aged 55–64 years ;  Persons ;  &gt; Prefers 10–19 extra hours ;</t>
  </si>
  <si>
    <t>Aged 55–64 years ;  Persons ;  &gt; Prefers 20–29 extra hours ;</t>
  </si>
  <si>
    <t>Aged 55–64 years ;  Persons ;  &gt; Prefers 30 extra hours or more ;</t>
  </si>
  <si>
    <t>Aged 55–64 years ;  Persons ;  Median extra hours preferred ;</t>
  </si>
  <si>
    <t>Aged 55–64 years ;  &gt; Males ;  Underemployed part-time workers ;</t>
  </si>
  <si>
    <t>Aged 55–64 years ;  &gt; Males ;  &gt; Prefers less than 10 extra hours ;</t>
  </si>
  <si>
    <t>Aged 55–64 years ;  &gt; Males ;  &gt; Prefers 10–19 extra hours ;</t>
  </si>
  <si>
    <t>Aged 55–64 years ;  &gt; Males ;  &gt; Prefers 20–29 extra hours ;</t>
  </si>
  <si>
    <t>Aged 55–64 years ;  &gt; Males ;  &gt; Prefers 30 extra hours or more ;</t>
  </si>
  <si>
    <t>Aged 55–64 years ;  &gt; Males ;  Median extra hours preferred ;</t>
  </si>
  <si>
    <t>Aged 55–64 years ;  &gt; Females ;  Underemployed part-time workers ;</t>
  </si>
  <si>
    <t>Aged 55–64 years ;  &gt; Females ;  &gt; Prefers less than 10 extra hours ;</t>
  </si>
  <si>
    <t>Aged 55–64 years ;  &gt; Females ;  &gt; Prefers 10–19 extra hours ;</t>
  </si>
  <si>
    <t>Aged 55–64 years ;  &gt; Females ;  &gt; Prefers 20–29 extra hours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</si>
  <si>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</si>
  <si>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</si>
  <si>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</si>
  <si>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</si>
  <si>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</si>
  <si>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</si>
  <si>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</si>
  <si>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</si>
  <si>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</si>
  <si>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</si>
  <si>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</si>
  <si>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</si>
  <si>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A124815896J</t>
  </si>
  <si>
    <t>A124816976A</t>
  </si>
  <si>
    <t>A124814816C</t>
  </si>
  <si>
    <t>A124818056W</t>
  </si>
  <si>
    <t>A124819136R</t>
  </si>
  <si>
    <t>Hours</t>
  </si>
  <si>
    <t>A124815897K</t>
  </si>
  <si>
    <t>A124815552C</t>
  </si>
  <si>
    <t>A124816632W</t>
  </si>
  <si>
    <t>A124814472K</t>
  </si>
  <si>
    <t>A124817712R</t>
  </si>
  <si>
    <t>A124818792V</t>
  </si>
  <si>
    <t>A124815553F</t>
  </si>
  <si>
    <t>A124816512C</t>
  </si>
  <si>
    <t>A124817592J</t>
  </si>
  <si>
    <t>A124815432K</t>
  </si>
  <si>
    <t>A124818672A</t>
  </si>
  <si>
    <t>A124819752V</t>
  </si>
  <si>
    <t>A124816513F</t>
  </si>
  <si>
    <t>A124816240K</t>
  </si>
  <si>
    <t>A124817320C</t>
  </si>
  <si>
    <t>A124815160T</t>
  </si>
  <si>
    <t>A124818400W</t>
  </si>
  <si>
    <t>A124819480A</t>
  </si>
  <si>
    <t>A124816241L</t>
  </si>
  <si>
    <t>A124815608C</t>
  </si>
  <si>
    <t>A124816688J</t>
  </si>
  <si>
    <t>A124814528K</t>
  </si>
  <si>
    <t>A124817768A</t>
  </si>
  <si>
    <t>A124818848V</t>
  </si>
  <si>
    <t>A124815609F</t>
  </si>
  <si>
    <t>A124815928R</t>
  </si>
  <si>
    <t>A124817008K</t>
  </si>
  <si>
    <t>A124814848W</t>
  </si>
  <si>
    <t>A124818088R</t>
  </si>
  <si>
    <t>A124819168J</t>
  </si>
  <si>
    <t>A124815929T</t>
  </si>
  <si>
    <t>A124815968J</t>
  </si>
  <si>
    <t>A124817048C</t>
  </si>
  <si>
    <t>A124814888R</t>
  </si>
  <si>
    <t>A124818128W</t>
  </si>
  <si>
    <t>A124819208R</t>
  </si>
  <si>
    <t>A124815969K</t>
  </si>
  <si>
    <t>A124816048K</t>
  </si>
  <si>
    <t>A124817128C</t>
  </si>
  <si>
    <t>A124814968R</t>
  </si>
  <si>
    <t>A124818208W</t>
  </si>
  <si>
    <t>A124819288A</t>
  </si>
  <si>
    <t>A124816049L</t>
  </si>
  <si>
    <t>A124815776R</t>
  </si>
  <si>
    <t>A124816856J</t>
  </si>
  <si>
    <t>A124814696W</t>
  </si>
  <si>
    <t>A124817936A</t>
  </si>
  <si>
    <t>A124819016W</t>
  </si>
  <si>
    <t>A124815777T</t>
  </si>
  <si>
    <t>A124816248C</t>
  </si>
  <si>
    <t>A124817328W</t>
  </si>
  <si>
    <t>A124815168K</t>
  </si>
  <si>
    <t>A124818408R</t>
  </si>
  <si>
    <t>A124819488V</t>
  </si>
  <si>
    <t>A124816249F</t>
  </si>
  <si>
    <t>A124816056K</t>
  </si>
  <si>
    <t>A124817136C</t>
  </si>
  <si>
    <t>A124814976R</t>
  </si>
  <si>
    <t>A124818216W</t>
  </si>
  <si>
    <t>A124819296A</t>
  </si>
  <si>
    <t>A124816057L</t>
  </si>
  <si>
    <t>A124815936R</t>
  </si>
  <si>
    <t>A124817016K</t>
  </si>
  <si>
    <t>A124814856W</t>
  </si>
  <si>
    <t>A124818096R</t>
  </si>
  <si>
    <t>A124819176J</t>
  </si>
  <si>
    <t>A124815937T</t>
  </si>
  <si>
    <t>A124816256C</t>
  </si>
  <si>
    <t>A124817336W</t>
  </si>
  <si>
    <t>A124815176K</t>
  </si>
  <si>
    <t>A124818416R</t>
  </si>
  <si>
    <t>A124819496V</t>
  </si>
  <si>
    <t>A124816257F</t>
  </si>
  <si>
    <t>A124815728W</t>
  </si>
  <si>
    <t>A124816808R</t>
  </si>
  <si>
    <t>A124814648C</t>
  </si>
  <si>
    <t>A124817888V</t>
  </si>
  <si>
    <t>A124818968L</t>
  </si>
  <si>
    <t>A124815729X</t>
  </si>
  <si>
    <t>A124815944R</t>
  </si>
  <si>
    <t>A124817024K</t>
  </si>
  <si>
    <t>A124814864W</t>
  </si>
  <si>
    <t>A124818104C</t>
  </si>
  <si>
    <t>A124819184J</t>
  </si>
  <si>
    <t>A124815945T</t>
  </si>
  <si>
    <t>A124815976J</t>
  </si>
  <si>
    <t>A124817056C</t>
  </si>
  <si>
    <t>A124814896R</t>
  </si>
  <si>
    <t>A124818136W</t>
  </si>
  <si>
    <t>A124819216R</t>
  </si>
  <si>
    <t>A124815977K</t>
  </si>
  <si>
    <t>A124815488W</t>
  </si>
  <si>
    <t>A124816568R</t>
  </si>
  <si>
    <t>A124814408T</t>
  </si>
  <si>
    <t>A124817648J</t>
  </si>
  <si>
    <t>A124818728A</t>
  </si>
  <si>
    <t>A124815489X</t>
  </si>
  <si>
    <t>A124815648W</t>
  </si>
  <si>
    <t>A124816728R</t>
  </si>
  <si>
    <t>A124814568C</t>
  </si>
  <si>
    <t>A124817808J</t>
  </si>
  <si>
    <t>A124818888L</t>
  </si>
  <si>
    <t>A124815649X</t>
  </si>
  <si>
    <t>A124815984J</t>
  </si>
  <si>
    <t>A124817064C</t>
  </si>
  <si>
    <t>A124814904C</t>
  </si>
  <si>
    <t>A124818144W</t>
  </si>
  <si>
    <t>A124819224R</t>
  </si>
  <si>
    <t>A124815985K</t>
  </si>
  <si>
    <t>A124816384W</t>
  </si>
  <si>
    <t>A124817464R</t>
  </si>
  <si>
    <t>A124815304T</t>
  </si>
  <si>
    <t>A124818544J</t>
  </si>
  <si>
    <t>A124819624A</t>
  </si>
  <si>
    <t>A124816385X</t>
  </si>
  <si>
    <t>A124816320K</t>
  </si>
  <si>
    <t>A124817400C</t>
  </si>
  <si>
    <t>A124815240T</t>
  </si>
  <si>
    <t>A124818480J</t>
  </si>
  <si>
    <t>A124819560A</t>
  </si>
  <si>
    <t>A124816321L</t>
  </si>
  <si>
    <t>A124816128K</t>
  </si>
  <si>
    <t>A124817208C</t>
  </si>
  <si>
    <t>A124815048T</t>
  </si>
  <si>
    <t>A124818288J</t>
  </si>
  <si>
    <t>A124819368A</t>
  </si>
  <si>
    <t>A124816129L</t>
  </si>
  <si>
    <t>A124815904W</t>
  </si>
  <si>
    <t>A124816984A</t>
  </si>
  <si>
    <t>A124814824C</t>
  </si>
  <si>
    <t>A124818064W</t>
  </si>
  <si>
    <t>A124819144R</t>
  </si>
  <si>
    <t>A124815905X</t>
  </si>
  <si>
    <t>A124815784R</t>
  </si>
  <si>
    <t>A124816864J</t>
  </si>
  <si>
    <t>A124814704K</t>
  </si>
  <si>
    <t>A124817944A</t>
  </si>
  <si>
    <t>A124819024W</t>
  </si>
  <si>
    <t>A124815785T</t>
  </si>
  <si>
    <t>A124815840W</t>
  </si>
  <si>
    <t>A124816920R</t>
  </si>
  <si>
    <t>A124814760C</t>
  </si>
  <si>
    <t>A124818000K</t>
  </si>
  <si>
    <t>A124819080R</t>
  </si>
  <si>
    <t>A124815841X</t>
  </si>
  <si>
    <t>A124816168C</t>
  </si>
  <si>
    <t>A124817248W</t>
  </si>
  <si>
    <t>A124815088K</t>
  </si>
  <si>
    <t>A124818328R</t>
  </si>
  <si>
    <t>A124819408J</t>
  </si>
  <si>
    <t>A124816169F</t>
  </si>
  <si>
    <t>A124815656W</t>
  </si>
  <si>
    <t>A124816736R</t>
  </si>
  <si>
    <t>A124814576C</t>
  </si>
  <si>
    <t>A124817816J</t>
  </si>
  <si>
    <t>A124818896L</t>
  </si>
  <si>
    <t>A124815657X</t>
  </si>
  <si>
    <t>A124816264C</t>
  </si>
  <si>
    <t>A124817344W</t>
  </si>
  <si>
    <t>A124815184K</t>
  </si>
  <si>
    <t>A124818424R</t>
  </si>
  <si>
    <t>A124819504J</t>
  </si>
  <si>
    <t>A124816265F</t>
  </si>
  <si>
    <t>A124816392W</t>
  </si>
  <si>
    <t>A124817472R</t>
  </si>
  <si>
    <t>A124815312T</t>
  </si>
  <si>
    <t>A124818552J</t>
  </si>
  <si>
    <t>A124819632A</t>
  </si>
  <si>
    <t>A124816393X</t>
  </si>
  <si>
    <t>A124815792R</t>
  </si>
  <si>
    <t>A124816872J</t>
  </si>
  <si>
    <t>A124814712K</t>
  </si>
  <si>
    <t>A124817952A</t>
  </si>
  <si>
    <t>A124819032W</t>
  </si>
  <si>
    <t>A124815793T</t>
  </si>
  <si>
    <t>A124816136K</t>
  </si>
  <si>
    <t>A124817216C</t>
  </si>
  <si>
    <t>A124815056T</t>
  </si>
  <si>
    <t>A124818296J</t>
  </si>
  <si>
    <t>A124819376A</t>
  </si>
  <si>
    <t>A124816137L</t>
  </si>
  <si>
    <t>A124815496W</t>
  </si>
  <si>
    <t>A124816576R</t>
  </si>
  <si>
    <t>A124814416T</t>
  </si>
  <si>
    <t>A124817656J</t>
  </si>
  <si>
    <t>A124818736A</t>
  </si>
  <si>
    <t>A124815497X</t>
  </si>
  <si>
    <t>A124816328C</t>
  </si>
  <si>
    <t>A124817408W</t>
  </si>
  <si>
    <t>A124815248K</t>
  </si>
  <si>
    <t>A124818488A</t>
  </si>
  <si>
    <t>A124819568V</t>
  </si>
  <si>
    <t>A124816329F</t>
  </si>
  <si>
    <t>A124816352C</t>
  </si>
  <si>
    <t>A124817432W</t>
  </si>
  <si>
    <t>A124815272K</t>
  </si>
  <si>
    <t>A124818512R</t>
  </si>
  <si>
    <t>A124819592V</t>
  </si>
  <si>
    <t>A124816353F</t>
  </si>
  <si>
    <t>A124815736W</t>
  </si>
  <si>
    <t>A124816816R</t>
  </si>
  <si>
    <t>A124814656C</t>
  </si>
  <si>
    <t>A124817896V</t>
  </si>
  <si>
    <t>A124818976L</t>
  </si>
  <si>
    <t>A124815737X</t>
  </si>
  <si>
    <t>A124815800C</t>
  </si>
  <si>
    <t>A124816880J</t>
  </si>
  <si>
    <t>A124814720K</t>
  </si>
  <si>
    <t>A124817960A</t>
  </si>
  <si>
    <t>A124819040W</t>
  </si>
  <si>
    <t>A124815801F</t>
  </si>
  <si>
    <t>A124815848R</t>
  </si>
  <si>
    <t>A124816928J</t>
  </si>
  <si>
    <t>A124814768W</t>
  </si>
  <si>
    <t>A124818008C</t>
  </si>
  <si>
    <t>A124819088J</t>
  </si>
  <si>
    <t>A124815849T</t>
  </si>
  <si>
    <t>A124816064K</t>
  </si>
  <si>
    <t>A124817144C</t>
  </si>
  <si>
    <t>A124814984R</t>
  </si>
  <si>
    <t>A124818224W</t>
  </si>
  <si>
    <t>A124819304R</t>
  </si>
  <si>
    <t>A124816065L</t>
  </si>
  <si>
    <t>A124816440C</t>
  </si>
  <si>
    <t>A124817520W</t>
  </si>
  <si>
    <t>A124815360K</t>
  </si>
  <si>
    <t>A124818600R</t>
  </si>
  <si>
    <t>A124819680V</t>
  </si>
  <si>
    <t>A124816441F</t>
  </si>
  <si>
    <t>A124815440K</t>
  </si>
  <si>
    <t>A124816520C</t>
  </si>
  <si>
    <t>A124814360T</t>
  </si>
  <si>
    <t>A124817600W</t>
  </si>
  <si>
    <t>A124818680A</t>
  </si>
  <si>
    <t>A124815441L</t>
  </si>
  <si>
    <t>A124815744W</t>
  </si>
  <si>
    <t>A124816824R</t>
  </si>
  <si>
    <t>A124814664C</t>
  </si>
  <si>
    <t>A124817904J</t>
  </si>
  <si>
    <t>A124818984L</t>
  </si>
  <si>
    <t>A124815745X</t>
  </si>
  <si>
    <t>A124816336C</t>
  </si>
  <si>
    <t>A124817416W</t>
  </si>
  <si>
    <t>A124815256K</t>
  </si>
  <si>
    <t>A124818496A</t>
  </si>
  <si>
    <t>Aged 55–64 years ;  &gt; Females ;  &gt; Prefers 30 extra hours or more ;</t>
  </si>
  <si>
    <t>Aged 55–64 years ;  &gt; Females ;  Median extra hours preferred ;</t>
  </si>
  <si>
    <t>Aged 65 years and over ;  Persons ;  Underemployed part-time workers ;</t>
  </si>
  <si>
    <t>Aged 65 years and over ;  Persons ;  &gt; Prefers less than 10 extra hours ;</t>
  </si>
  <si>
    <t>Aged 65 years and over ;  Persons ;  &gt; Prefers 10–19 extra hours ;</t>
  </si>
  <si>
    <t>Aged 65 years and over ;  Persons ;  &gt; Prefers 20–29 extra hours ;</t>
  </si>
  <si>
    <t>Aged 65 years and over ;  Persons ;  &gt; Prefers 30 extra hours or more ;</t>
  </si>
  <si>
    <t>Aged 65 years and over ;  Persons ;  Median extra hours preferred ;</t>
  </si>
  <si>
    <t>Aged 65 years and over ;  &gt; Males ;  Underemployed part-time workers ;</t>
  </si>
  <si>
    <t>Aged 65 years and over ;  &gt; Males ;  &gt; Prefers less than 10 extra hours ;</t>
  </si>
  <si>
    <t>Aged 65 years and over ;  &gt; Males ;  &gt; Prefers 10–19 extra hours ;</t>
  </si>
  <si>
    <t>Aged 65 years and over ;  &gt; Males ;  &gt; Prefers 20–29 extra hours ;</t>
  </si>
  <si>
    <t>Aged 65 years and over ;  &gt; Males ;  &gt; Prefers 30 extra hours or more ;</t>
  </si>
  <si>
    <t>Aged 65 years and over ;  &gt; Males ;  Median extra hours preferred ;</t>
  </si>
  <si>
    <t>Aged 65 years and over ;  &gt; Females ;  Underemployed part-time workers ;</t>
  </si>
  <si>
    <t>Aged 65 years and over ;  &gt; Females ;  &gt; Prefers less than 10 extra hours ;</t>
  </si>
  <si>
    <t>Aged 65 years and over ;  &gt; Females ;  &gt; Prefers 10–19 extra hours ;</t>
  </si>
  <si>
    <t>Aged 65 years and over ;  &gt; Females ;  &gt; Prefers 20–29 extra hours ;</t>
  </si>
  <si>
    <t>Aged 65 years and over ;  &gt; Females ;  &gt; Prefers 30 extra hours or more ;</t>
  </si>
  <si>
    <t>Aged 65 years and over ;  &gt; Females ;  Median extra hours preferred ;</t>
  </si>
  <si>
    <t>Employee ;  Persons ;  Underemployed part-time workers ;</t>
  </si>
  <si>
    <t>Employee ;  Persons ;  &gt; Prefers less than 10 extra hours ;</t>
  </si>
  <si>
    <t>Employee ;  Persons ;  &gt; Prefers 10–19 extra hours ;</t>
  </si>
  <si>
    <t>Employee ;  Persons ;  &gt; Prefers 20–29 extra hours ;</t>
  </si>
  <si>
    <t>Employee ;  Persons ;  &gt; Prefers 30 extra hours or more ;</t>
  </si>
  <si>
    <t>Employee ;  Persons ;  Median extra hours preferred ;</t>
  </si>
  <si>
    <t>Employee ;  &gt; Males ;  Underemployed part-time workers ;</t>
  </si>
  <si>
    <t>Employee ;  &gt; Males ;  &gt; Prefers less than 10 extra hours ;</t>
  </si>
  <si>
    <t>Employee ;  &gt; Males ;  &gt; Prefers 10–19 extra hours ;</t>
  </si>
  <si>
    <t>Employee ;  &gt; Males ;  &gt; Prefers 20–29 extra hours ;</t>
  </si>
  <si>
    <t>Employee ;  &gt; Males ;  &gt; Prefers 30 extra hours or more ;</t>
  </si>
  <si>
    <t>Employee ;  &gt; Males ;  Median extra hours preferred ;</t>
  </si>
  <si>
    <t>Employee ;  &gt; Females ;  Underemployed part-time workers ;</t>
  </si>
  <si>
    <t>Employee ;  &gt; Females ;  &gt; Prefers less than 10 extra hours ;</t>
  </si>
  <si>
    <t>Employee ;  &gt; Females ;  &gt; Prefers 10–19 extra hours ;</t>
  </si>
  <si>
    <t>Employee ;  &gt; Females ;  &gt; Prefers 20–29 extra hours ;</t>
  </si>
  <si>
    <t>Employee ;  &gt; Females ;  &gt; Prefers 30 extra hours or more ;</t>
  </si>
  <si>
    <t>Employee ;  &gt; Females ;  Median extra hours preferred ;</t>
  </si>
  <si>
    <t>&gt; Employee with paid leave entitlements  ;  Persons ;  Underemployed part-time workers ;</t>
  </si>
  <si>
    <t>&gt; Employee with paid leave entitlements  ;  Persons ;  &gt; Prefers less than 10 extra hours ;</t>
  </si>
  <si>
    <t>&gt; Employee with paid leave entitlements  ;  Persons ;  &gt; Prefers 10–19 extra hours ;</t>
  </si>
  <si>
    <t>&gt; Employee with paid leave entitlements  ;  Persons ;  &gt; Prefers 20–29 extra hours ;</t>
  </si>
  <si>
    <t>&gt; Employee with paid leave entitlements  ;  Persons ;  &gt; Prefers 30 extra hours or more ;</t>
  </si>
  <si>
    <t>&gt; Employee with paid leave entitlements  ;  Persons ;  Median extra hours preferred ;</t>
  </si>
  <si>
    <t>&gt; Employee with paid leave entitlements  ;  &gt; Males ;  Underemployed part-time workers ;</t>
  </si>
  <si>
    <t>&gt; Employee with paid leave entitlements  ;  &gt; Males ;  &gt; Prefers less than 10 extra hours ;</t>
  </si>
  <si>
    <t>&gt; Employee with paid leave entitlements  ;  &gt; Males ;  &gt; Prefers 10–19 extra hours ;</t>
  </si>
  <si>
    <t>&gt; Employee with paid leave entitlements  ;  &gt; Males ;  &gt; Prefers 20–29 extra hours ;</t>
  </si>
  <si>
    <t>&gt; Employee with paid leave entitlements  ;  &gt; Males ;  &gt; Prefers 30 extra hours or more ;</t>
  </si>
  <si>
    <t>&gt; Employee with paid leave entitlements  ;  &gt; Males ;  Median extra hours preferred ;</t>
  </si>
  <si>
    <t>&gt; Employee with paid leave entitlements  ;  &gt; Females ;  Underemployed part-time workers ;</t>
  </si>
  <si>
    <t>&gt; Employee with paid leave entitlements  ;  &gt; Females ;  &gt; Prefers less than 10 extra hours ;</t>
  </si>
  <si>
    <t>&gt; Employee with paid leave entitlements  ;  &gt; Females ;  &gt; Prefers 10–19 extra hours ;</t>
  </si>
  <si>
    <t>&gt; Employee with paid leave entitlements  ;  &gt; Females ;  &gt; Prefers 20–29 extra hours ;</t>
  </si>
  <si>
    <t>&gt; Employee with paid leave entitlements  ;  &gt; Females ;  &gt; Prefers 30 extra hours or more ;</t>
  </si>
  <si>
    <t>&gt; Employee with paid leave entitlements  ;  &gt; Females ;  Median extra hours preferred ;</t>
  </si>
  <si>
    <t>&gt; Employee without paid leave entitlements  ;  Persons ;  Underemployed part-time workers ;</t>
  </si>
  <si>
    <t>&gt; Employee without paid leave entitlements  ;  Persons ;  &gt; Prefers less than 10 extra hours ;</t>
  </si>
  <si>
    <t>&gt; Employee without paid leave entitlements  ;  Persons ;  &gt; Prefers 10–19 extra hours ;</t>
  </si>
  <si>
    <t>&gt; Employee without paid leave entitlements  ;  Persons ;  &gt; Prefers 20–29 extra hours ;</t>
  </si>
  <si>
    <t>&gt; Employee without paid leave entitlements  ;  Persons ;  &gt; Prefers 30 extra hours or more ;</t>
  </si>
  <si>
    <t>&gt; Employee without paid leave entitlements  ;  Persons ;  Median extra hours preferred ;</t>
  </si>
  <si>
    <t>&gt; Employee without paid leave entitlements  ;  &gt; Males ;  Underemployed part-time workers ;</t>
  </si>
  <si>
    <t>&gt; Employee without paid leave entitlements  ;  &gt; Males ;  &gt; Prefers less than 10 extra hours ;</t>
  </si>
  <si>
    <t>&gt; Employee without paid leave entitlements  ;  &gt; Males ;  &gt; Prefers 10–19 extra hours ;</t>
  </si>
  <si>
    <t>&gt; Employee without paid leave entitlements  ;  &gt; Males ;  &gt; Prefers 20–29 extra hours ;</t>
  </si>
  <si>
    <t>&gt; Employee without paid leave entitlements  ;  &gt; Males ;  &gt; Prefers 30 extra hours or more ;</t>
  </si>
  <si>
    <t>&gt; Employee without paid leave entitlements  ;  &gt; Males ;  Median extra hours preferred ;</t>
  </si>
  <si>
    <t>&gt; Employee without paid leave entitlements  ;  &gt; Females ;  Underemployed part-time workers ;</t>
  </si>
  <si>
    <t>&gt; Employee without paid leave entitlements  ;  &gt; Females ;  &gt; Prefers less than 10 extra hours ;</t>
  </si>
  <si>
    <t>&gt; Employee without paid leave entitlements  ;  &gt; Females ;  &gt; Prefers 10–19 extra hours ;</t>
  </si>
  <si>
    <t>&gt; Employee without paid leave entitlements  ;  &gt; Females ;  &gt; Prefers 20–29 extra hours ;</t>
  </si>
  <si>
    <t>&gt; Employee without paid leave entitlements  ;  &gt; Females ;  &gt; Prefers 30 extra hours or more ;</t>
  </si>
  <si>
    <t>&gt; Employee without paid leave entitlements  ;  &gt; Females ;  Median extra hours preferred ;</t>
  </si>
  <si>
    <t>Not an employee ;  Persons ;  Underemployed part-time workers ;</t>
  </si>
  <si>
    <t>Not an employee ;  Persons ;  &gt; Prefers less than 10 extra hours ;</t>
  </si>
  <si>
    <t>Not an employee ;  Persons ;  &gt; Prefers 10–19 extra hours ;</t>
  </si>
  <si>
    <t>Not an employee ;  Persons ;  &gt; Prefers 20–29 extra hours ;</t>
  </si>
  <si>
    <t>Not an employee ;  Persons ;  &gt; Prefers 30 extra hours or more ;</t>
  </si>
  <si>
    <t>Not an employee ;  Persons ;  Median extra hours preferred ;</t>
  </si>
  <si>
    <t>Not an employee ;  &gt; Males ;  Underemployed part-time workers ;</t>
  </si>
  <si>
    <t>Not an employee ;  &gt; Males ;  &gt; Prefers less than 10 extra hours ;</t>
  </si>
  <si>
    <t>Not an employee ;  &gt; Males ;  &gt; Prefers 10–19 extra hours ;</t>
  </si>
  <si>
    <t>Not an employee ;  &gt; Males ;  &gt; Prefers 20–29 extra hours ;</t>
  </si>
  <si>
    <t>Not an employee ;  &gt; Males ;  &gt; Prefers 30 extra hours or more ;</t>
  </si>
  <si>
    <t>Not an employee ;  &gt; Males ;  Median extra hours preferred ;</t>
  </si>
  <si>
    <t>Not an employee ;  &gt; Females ;  Underemployed part-time workers ;</t>
  </si>
  <si>
    <t>Not an employee ;  &gt; Females ;  &gt; Prefers less than 10 extra hours ;</t>
  </si>
  <si>
    <t>Not an employee ;  &gt; Females ;  &gt; Prefers 10–19 extra hours ;</t>
  </si>
  <si>
    <t>Not an employee ;  &gt; Females ;  &gt; Prefers 20–29 extra hours ;</t>
  </si>
  <si>
    <t>Not an employee ;  &gt; Females ;  &gt; Prefers 30 extra hours or more ;</t>
  </si>
  <si>
    <t>Not an employee ;  &gt; Females ;  Median extra hours preferred ;</t>
  </si>
  <si>
    <t>Usually does not work in main job ;  Persons ;  Underemployed part-time workers ;</t>
  </si>
  <si>
    <t>Usually does not work in main job ;  Persons ;  &gt; Prefers less than 10 extra hours ;</t>
  </si>
  <si>
    <t>Usually does not work in main job ;  Persons ;  &gt; Prefers 10–19 extra hours ;</t>
  </si>
  <si>
    <t>Usually does not work in main job ;  Persons ;  &gt; Prefers 20–29 extra hours ;</t>
  </si>
  <si>
    <t>Usually does not work in main job ;  Persons ;  &gt; Prefers 30 extra hours or more ;</t>
  </si>
  <si>
    <t>Usually does not work in main job ;  Persons ;  Median extra hours preferred ;</t>
  </si>
  <si>
    <t>Usually does not work in main job ;  &gt; Males ;  Underemployed part-time workers ;</t>
  </si>
  <si>
    <t>Usually does not work in main job ;  &gt; Males ;  &gt; Prefers less than 10 extra hours ;</t>
  </si>
  <si>
    <t>Usually does not work in main job ;  &gt; Males ;  &gt; Prefers 10–19 extra hours ;</t>
  </si>
  <si>
    <t>Usually does not work in main job ;  &gt; Males ;  &gt; Prefers 20–29 extra hours ;</t>
  </si>
  <si>
    <t>Usually does not work in main job ;  &gt; Males ;  &gt; Prefers 30 extra hours or more ;</t>
  </si>
  <si>
    <t>Usually does not work in main job ;  &gt; Males ;  Median extra hours preferred ;</t>
  </si>
  <si>
    <t>Usually does not work in main job ;  &gt; Females ;  Underemployed part-time workers ;</t>
  </si>
  <si>
    <t>Usually does not work in main job ;  &gt; Females ;  &gt; Prefers less than 10 extra hours ;</t>
  </si>
  <si>
    <t>Usually does not work in main job ;  &gt; Females ;  &gt; Prefers 10–19 extra hours ;</t>
  </si>
  <si>
    <t>Usually does not work in main job ;  &gt; Females ;  &gt; Prefers 20–29 extra hours ;</t>
  </si>
  <si>
    <t>Usually does not work in main job ;  &gt; Females ;  &gt; Prefers 30 extra hours or more ;</t>
  </si>
  <si>
    <t>Usually does not work in main job ;  &gt; Females ;  Median extra hours preferred ;</t>
  </si>
  <si>
    <t>Usually works 1–9 hours in main job ;  Persons ;  Underemployed part-time workers ;</t>
  </si>
  <si>
    <t>Usually works 1–9 hours in main job ;  Persons ;  &gt; Prefers less than 10 extra hours ;</t>
  </si>
  <si>
    <t>Usually works 1–9 hours in main job ;  Persons ;  &gt; Prefers 10–19 extra hours ;</t>
  </si>
  <si>
    <t>Usually works 1–9 hours in main job ;  Persons ;  &gt; Prefers 20–29 extra hours ;</t>
  </si>
  <si>
    <t>Usually works 1–9 hours in main job ;  Persons ;  &gt; Prefers 30 extra hours or more ;</t>
  </si>
  <si>
    <t>Usually works 1–9 hours in main job ;  Persons ;  Median extra hours preferred ;</t>
  </si>
  <si>
    <t>Usually works 1–9 hours in main job ;  &gt; Males ;  Underemployed part-time workers ;</t>
  </si>
  <si>
    <t>Usually works 1–9 hours in main job ;  &gt; Males ;  &gt; Prefers less than 10 extra hours ;</t>
  </si>
  <si>
    <t>Usually works 1–9 hours in main job ;  &gt; Males ;  &gt; Prefers 10–19 extra hours ;</t>
  </si>
  <si>
    <t>Usually works 1–9 hours in main job ;  &gt; Males ;  &gt; Prefers 20–29 extra hours ;</t>
  </si>
  <si>
    <t>Usually works 1–9 hours in main job ;  &gt; Males ;  &gt; Prefers 30 extra hours or more ;</t>
  </si>
  <si>
    <t>Usually works 1–9 hours in main job ;  &gt; Males ;  Median extra hours preferred ;</t>
  </si>
  <si>
    <t>Usually works 1–9 hours in main job ;  &gt; Females ;  Underemployed part-time workers ;</t>
  </si>
  <si>
    <t>Usually works 1–9 hours in main job ;  &gt; Females ;  &gt; Prefers less than 10 extra hours ;</t>
  </si>
  <si>
    <t>Usually works 1–9 hours in main job ;  &gt; Females ;  &gt; Prefers 10–19 extra hours ;</t>
  </si>
  <si>
    <t>Usually works 1–9 hours in main job ;  &gt; Females ;  &gt; Prefers 20–29 extra hours ;</t>
  </si>
  <si>
    <t>Usually works 1–9 hours in main job ;  &gt; Females ;  &gt; Prefers 30 extra hours or more ;</t>
  </si>
  <si>
    <t>Usually works 1–9 hours in main job ;  &gt; Females ;  Median extra hours preferred ;</t>
  </si>
  <si>
    <t>Usually works 10–19 hours in main job ;  Persons ;  Underemployed part-time workers ;</t>
  </si>
  <si>
    <t>Usually works 10–19 hours in main job ;  Persons ;  &gt; Prefers less than 10 extra hours ;</t>
  </si>
  <si>
    <t>Usually works 10–19 hours in main job ;  Persons ;  &gt; Prefers 10–19 extra hours ;</t>
  </si>
  <si>
    <t>Usually works 10–19 hours in main job ;  Persons ;  &gt; Prefers 20–29 extra hours ;</t>
  </si>
  <si>
    <t>Usually works 10–19 hours in main job ;  Persons ;  &gt; Prefers 30 extra hours or more ;</t>
  </si>
  <si>
    <t>Usually works 10–19 hours in main job ;  Persons ;  Median extra hours preferred ;</t>
  </si>
  <si>
    <t>Usually works 10–19 hours in main job ;  &gt; Males ;  Underemployed part-time workers ;</t>
  </si>
  <si>
    <t>Usually works 10–19 hours in main job ;  &gt; Males ;  &gt; Prefers less than 10 extra hours ;</t>
  </si>
  <si>
    <t>Usually works 10–19 hours in main job ;  &gt; Males ;  &gt; Prefers 10–19 extra hours ;</t>
  </si>
  <si>
    <t>Usually works 10–19 hours in main job ;  &gt; Males ;  &gt; Prefers 20–29 extra hours ;</t>
  </si>
  <si>
    <t>Usually works 10–19 hours in main job ;  &gt; Males ;  &gt; Prefers 30 extra hours or more ;</t>
  </si>
  <si>
    <t>Usually works 10–19 hours in main job ;  &gt; Males ;  Median extra hours preferred ;</t>
  </si>
  <si>
    <t>Usually works 10–19 hours in main job ;  &gt; Females ;  Underemployed part-time workers ;</t>
  </si>
  <si>
    <t>Usually works 10–19 hours in main job ;  &gt; Females ;  &gt; Prefers less than 10 extra hours ;</t>
  </si>
  <si>
    <t>Usually works 10–19 hours in main job ;  &gt; Females ;  &gt; Prefers 10–19 extra hours ;</t>
  </si>
  <si>
    <t>Usually works 10–19 hours in main job ;  &gt; Females ;  &gt; Prefers 20–29 extra hours ;</t>
  </si>
  <si>
    <t>Usually works 10–19 hours in main job ;  &gt; Females ;  &gt; Prefers 30 extra hours or more ;</t>
  </si>
  <si>
    <t>Usually works 10–19 hours in main job ;  &gt; Females ;  Median extra hours preferred ;</t>
  </si>
  <si>
    <t>Usually works 20–29 hours in main job ;  Persons ;  Underemployed part-time workers ;</t>
  </si>
  <si>
    <t>Usually works 20–29 hours in main job ;  Persons ;  &gt; Prefers less than 10 extra hours ;</t>
  </si>
  <si>
    <t>Usually works 20–29 hours in main job ;  Persons ;  &gt; Prefers 10–19 extra hours ;</t>
  </si>
  <si>
    <t>Usually works 20–29 hours in main job ;  Persons ;  &gt; Prefers 20–29 extra hours ;</t>
  </si>
  <si>
    <t>Usually works 20–29 hours in main job ;  Persons ;  &gt; Prefers 30 extra hours or more ;</t>
  </si>
  <si>
    <t>Usually works 20–29 hours in main job ;  Persons ;  Median extra hours preferred ;</t>
  </si>
  <si>
    <t>Usually works 20–29 hours in main job ;  &gt; Males ;  Underemployed part-time workers ;</t>
  </si>
  <si>
    <t>Usually works 20–29 hours in main job ;  &gt; Males ;  &gt; Prefers less than 10 extra hours ;</t>
  </si>
  <si>
    <t>Usually works 20–29 hours in main job ;  &gt; Males ;  &gt; Prefers 10–19 extra hours ;</t>
  </si>
  <si>
    <t>Usually works 20–29 hours in main job ;  &gt; Males ;  &gt; Prefers 20–29 extra hours ;</t>
  </si>
  <si>
    <t>Usually works 20–29 hours in main job ;  &gt; Males ;  &gt; Prefers 30 extra hours or more ;</t>
  </si>
  <si>
    <t>Usually works 20–29 hours in main job ;  &gt; Males ;  Median extra hours preferred ;</t>
  </si>
  <si>
    <t>Usually works 20–29 hours in main job ;  &gt; Females ;  Underemployed part-time workers ;</t>
  </si>
  <si>
    <t>Usually works 20–29 hours in main job ;  &gt; Females ;  &gt; Prefers less than 10 extra hours ;</t>
  </si>
  <si>
    <t>Usually works 20–29 hours in main job ;  &gt; Females ;  &gt; Prefers 10–19 extra hours ;</t>
  </si>
  <si>
    <t>Usually works 20–29 hours in main job ;  &gt; Females ;  &gt; Prefers 20–29 extra hours ;</t>
  </si>
  <si>
    <t>Usually works 20–29 hours in main job ;  &gt; Females ;  &gt; Prefers 30 extra hours or more ;</t>
  </si>
  <si>
    <t>Usually works 20–29 hours in main job ;  &gt; Females ;  Median extra hours preferred ;</t>
  </si>
  <si>
    <t>Usually works 30–34 hours in main job ;  Persons ;  Underemployed part-time workers ;</t>
  </si>
  <si>
    <t>Usually works 30–34 hours in main job ;  Persons ;  &gt; Prefers less than 10 extra hours ;</t>
  </si>
  <si>
    <t>Usually works 30–34 hours in main job ;  Persons ;  &gt; Prefers 10–19 extra hours ;</t>
  </si>
  <si>
    <t>Usually works 30–34 hours in main job ;  Persons ;  &gt; Prefers 20–29 extra hours ;</t>
  </si>
  <si>
    <t>Usually works 30–34 hours in main job ;  Persons ;  &gt; Prefers 30 extra hours or more ;</t>
  </si>
  <si>
    <t>Usually works 30–34 hours in main job ;  Persons ;  Median extra hours preferred ;</t>
  </si>
  <si>
    <t>Usually works 30–34 hours in main job ;  &gt; Males ;  Underemployed part-time workers ;</t>
  </si>
  <si>
    <t>Usually works 30–34 hours in main job ;  &gt; Males ;  &gt; Prefers less than 10 extra hours ;</t>
  </si>
  <si>
    <t>Usually works 30–34 hours in main job ;  &gt; Males ;  &gt; Prefers 10–19 extra hours ;</t>
  </si>
  <si>
    <t>Usually works 30–34 hours in main job ;  &gt; Males ;  &gt; Prefers 20–29 extra hours ;</t>
  </si>
  <si>
    <t>Usually works 30–34 hours in main job ;  &gt; Males ;  &gt; Prefers 30 extra hours or more ;</t>
  </si>
  <si>
    <t>Usually works 30–34 hours in main job ;  &gt; Males ;  Median extra hours preferred ;</t>
  </si>
  <si>
    <t>Usually works 30–34 hours in main job ;  &gt; Females ;  Underemployed part-time workers ;</t>
  </si>
  <si>
    <t>Usually works 30–34 hours in main job ;  &gt; Females ;  &gt; Prefers less than 10 extra hours ;</t>
  </si>
  <si>
    <t>Usually works 30–34 hours in main job ;  &gt; Females ;  &gt; Prefers 10–19 extra hours ;</t>
  </si>
  <si>
    <t>Usually works 30–34 hours in main job ;  &gt; Females ;  &gt; Prefers 20–29 extra hours ;</t>
  </si>
  <si>
    <t>Usually works 30–34 hours in main job ;  &gt; Females ;  &gt; Prefers 30 extra hours or more ;</t>
  </si>
  <si>
    <t>Usually works 30–34 hours in main job ;  &gt; Females ;  Median extra hours preferred ;</t>
  </si>
  <si>
    <t>Would move interstate if offered a job ;  Persons ;  Underemployed part-time workers ;</t>
  </si>
  <si>
    <t>Would move interstate if offered a job ;  Persons ;  &gt; Prefers less than 10 extra hours ;</t>
  </si>
  <si>
    <t>Would move interstate if offered a job ;  Persons ;  &gt; Prefers 10–19 extra hours ;</t>
  </si>
  <si>
    <t>Would move interstate if offered a job ;  Persons ;  &gt; Prefers 20–29 extra hours ;</t>
  </si>
  <si>
    <t>Would move interstate if offered a job ;  Persons ;  &gt; Prefers 30 extra hours or more ;</t>
  </si>
  <si>
    <t>Would move interstate if offered a job ;  Persons ;  Median extra hours preferred ;</t>
  </si>
  <si>
    <t>Would move interstate if offered a job ;  &gt; Males ;  Underemployed part-time workers ;</t>
  </si>
  <si>
    <t>Would move interstate if offered a job ;  &gt; Males ;  &gt; Prefers less than 10 extra hours ;</t>
  </si>
  <si>
    <t>Would move interstate if offered a job ;  &gt; Males ;  &gt; Prefers 10–19 extra hours ;</t>
  </si>
  <si>
    <t>Would move interstate if offered a job ;  &gt; Males ;  &gt; Prefers 20–29 extra hours ;</t>
  </si>
  <si>
    <t>Would move interstate if offered a job ;  &gt; Males ;  &gt; Prefers 30 extra hours or more ;</t>
  </si>
  <si>
    <t>Would move interstate if offered a job ;  &gt; Males ;  Median extra hours preferred ;</t>
  </si>
  <si>
    <t>Would move interstate if offered a job ;  &gt; Females ;  Underemployed part-time workers ;</t>
  </si>
  <si>
    <t>Would move interstate if offered a job ;  &gt; Females ;  &gt; Prefers less than 10 extra hours ;</t>
  </si>
  <si>
    <t>Would move interstate if offered a job ;  &gt; Females ;  &gt; Prefers 10–19 extra hours ;</t>
  </si>
  <si>
    <t>Would move interstate if offered a job ;  &gt; Females ;  &gt; Prefers 20–29 extra hours ;</t>
  </si>
  <si>
    <t>Would move interstate if offered a job ;  &gt; Females ;  &gt; Prefers 30 extra hours or more ;</t>
  </si>
  <si>
    <t>Would move interstate if offered a job ;  &gt; Females ;  Median extra hours preferred ;</t>
  </si>
  <si>
    <t>Would not move interstate if offered a job ;  Persons ;  Underemployed part-time workers ;</t>
  </si>
  <si>
    <t>Would not move interstate if offered a job ;  Persons ;  &gt; Prefers less than 10 extra hours ;</t>
  </si>
  <si>
    <t>Would not move interstate if offered a job ;  Persons ;  &gt; Prefers 10–19 extra hours ;</t>
  </si>
  <si>
    <t>Would not move interstate if offered a job ;  Persons ;  &gt; Prefers 20–29 extra hours ;</t>
  </si>
  <si>
    <t>Would not move interstate if offered a job ;  Persons ;  &gt; Prefers 30 extra hours or more ;</t>
  </si>
  <si>
    <t>Would not move interstate if offered a job ;  Persons ;  Median extra hours preferred ;</t>
  </si>
  <si>
    <t>Would not move interstate if offered a job ;  &gt; Males ;  Underemployed part-time workers ;</t>
  </si>
  <si>
    <t>Would not move interstate if offered a job ;  &gt; Males ;  &gt; Prefers less than 10 extra hours ;</t>
  </si>
  <si>
    <t>Would not move interstate if offered a job ;  &gt; Males ;  &gt; Prefers 10–19 extra hours ;</t>
  </si>
  <si>
    <t>Would not move interstate if offered a job ;  &gt; Males ;  &gt; Prefers 20–29 extra hours ;</t>
  </si>
  <si>
    <t>Would not move interstate if offered a job ;  &gt; Males ;  &gt; Prefers 30 extra hours or more ;</t>
  </si>
  <si>
    <t>Would not move interstate if offered a job ;  &gt; Males ;  Median extra hours preferred ;</t>
  </si>
  <si>
    <t>Would not move interstate if offered a job ;  &gt; Females ;  Underemployed part-time workers ;</t>
  </si>
  <si>
    <t>Would not move interstate if offered a job ;  &gt; Females ;  &gt; Prefers less than 10 extra hours ;</t>
  </si>
  <si>
    <t>Would not move interstate if offered a job ;  &gt; Females ;  &gt; Prefers 10–19 extra hours ;</t>
  </si>
  <si>
    <t>Would not move interstate if offered a job ;  &gt; Females ;  &gt; Prefers 20–29 extra hours ;</t>
  </si>
  <si>
    <t>Would not move interstate if offered a job ;  &gt; Females ;  &gt; Prefers 30 extra hours or more ;</t>
  </si>
  <si>
    <t>Would not move interstate if offered a job ;  &gt; Females ;  Median extra hours preferred ;</t>
  </si>
  <si>
    <t>Might move interstate if offered a job ;  Persons ;  Underemployed part-time workers ;</t>
  </si>
  <si>
    <t>Might move interstate if offered a job ;  Persons ;  &gt; Prefers less than 10 extra hours ;</t>
  </si>
  <si>
    <t>Might move interstate if offered a job ;  Persons ;  &gt; Prefers 10–19 extra hours ;</t>
  </si>
  <si>
    <t>Might move interstate if offered a job ;  Persons ;  &gt; Prefers 20–29 extra hours ;</t>
  </si>
  <si>
    <t>Might move interstate if offered a job ;  Persons ;  &gt; Prefers 30 extra hours or more ;</t>
  </si>
  <si>
    <t>Might move interstate if offered a job ;  Persons ;  Median extra hours preferred ;</t>
  </si>
  <si>
    <t>Might move interstate if offered a job ;  &gt; Males ;  Underemployed part-time workers ;</t>
  </si>
  <si>
    <t>Might move interstate if offered a job ;  &gt; Males ;  &gt; Prefers less than 10 extra hours ;</t>
  </si>
  <si>
    <t>Might move interstate if offered a job ;  &gt; Males ;  &gt; Prefers 10–19 extra hours ;</t>
  </si>
  <si>
    <t>Might move interstate if offered a job ;  &gt; Males ;  &gt; Prefers 20–29 extra hours ;</t>
  </si>
  <si>
    <t>Might move interstate if offered a job ;  &gt; Males ;  &gt; Prefers 30 extra hours or more ;</t>
  </si>
  <si>
    <t>Might move interstate if offered a job ;  &gt; Males ;  Median extra hours preferred ;</t>
  </si>
  <si>
    <t>Might move interstate if offered a job ;  &gt; Females ;  Underemployed part-time workers ;</t>
  </si>
  <si>
    <t>Might move interstate if offered a job ;  &gt; Females ;  &gt; Prefers less than 10 extra hours ;</t>
  </si>
  <si>
    <t>Might move interstate if offered a job ;  &gt; Females ;  &gt; Prefers 10–19 extra hours ;</t>
  </si>
  <si>
    <t>Might move interstate if offered a job ;  &gt; Females ;  &gt; Prefers 20–29 extra hours ;</t>
  </si>
  <si>
    <t>Might move interstate if offered a job ;  &gt; Females ;  &gt; Prefers 30 extra hours or more ;</t>
  </si>
  <si>
    <t>Might move interstate if offered a job ;  &gt; Females ;  Median extra hours preferred ;</t>
  </si>
  <si>
    <t>Not sure would move interstate if offered a job ;  Persons ;  Underemployed part-time workers ;</t>
  </si>
  <si>
    <t>Not sure would move interstate if offered a job ;  Persons ;  &gt; Prefers less than 10 extra hours ;</t>
  </si>
  <si>
    <t>Not sure would move interstate if offered a job ;  Persons ;  &gt; Prefers 10–19 extra hours ;</t>
  </si>
  <si>
    <t>Not sure would move interstate if offered a job ;  Persons ;  &gt; Prefers 20–29 extra hours ;</t>
  </si>
  <si>
    <t>Not sure would move interstate if offered a job ;  Persons ;  &gt; Prefers 30 extra hours or more ;</t>
  </si>
  <si>
    <t>Not sure would move interstate if offered a job ;  Persons ;  Median extra hours preferred ;</t>
  </si>
  <si>
    <t>Not sure would move interstate if offered a job ;  &gt; Males ;  Underemployed part-time workers ;</t>
  </si>
  <si>
    <t>Not sure would move interstate if offered a job ;  &gt; Males ;  &gt; Prefers less than 10 extra hours ;</t>
  </si>
  <si>
    <t>Not sure would move interstate if offered a job ;  &gt; Males ;  &gt; Prefers 10–19 extra hours ;</t>
  </si>
  <si>
    <t>Not sure would move interstate if offered a job ;  &gt; Males ;  &gt; Prefers 20–29 extra hours ;</t>
  </si>
  <si>
    <t>Not sure would move interstate if offered a job ;  &gt; Males ;  &gt; Prefers 30 extra hours or more ;</t>
  </si>
  <si>
    <t>Not sure would move interstate if offered a job ;  &gt; Males ;  Median extra hours preferred ;</t>
  </si>
  <si>
    <t>Not sure would move interstate if offered a job ;  &gt; Females ;  Underemployed part-time workers ;</t>
  </si>
  <si>
    <t>Not sure would move interstate if offered a job ;  &gt; Females ;  &gt; Prefers less than 10 extra hours ;</t>
  </si>
  <si>
    <t>A124819576V</t>
  </si>
  <si>
    <t>A124816337F</t>
  </si>
  <si>
    <t>A124815584W</t>
  </si>
  <si>
    <t>A124816664R</t>
  </si>
  <si>
    <t>A124814504T</t>
  </si>
  <si>
    <t>A124817744J</t>
  </si>
  <si>
    <t>A124818824A</t>
  </si>
  <si>
    <t>A124815585X</t>
  </si>
  <si>
    <t>A124816288W</t>
  </si>
  <si>
    <t>A124817368R</t>
  </si>
  <si>
    <t>A124815208T</t>
  </si>
  <si>
    <t>A124818448J</t>
  </si>
  <si>
    <t>A124819528A</t>
  </si>
  <si>
    <t>A124816289X</t>
  </si>
  <si>
    <t>A124815664W</t>
  </si>
  <si>
    <t>A124816744R</t>
  </si>
  <si>
    <t>A124814584C</t>
  </si>
  <si>
    <t>A124817824J</t>
  </si>
  <si>
    <t>A124818904A</t>
  </si>
  <si>
    <t>A124815665X</t>
  </si>
  <si>
    <t>A124815992J</t>
  </si>
  <si>
    <t>A124817072C</t>
  </si>
  <si>
    <t>A124814912C</t>
  </si>
  <si>
    <t>A124818152W</t>
  </si>
  <si>
    <t>A124819232R</t>
  </si>
  <si>
    <t>A124815993K</t>
  </si>
  <si>
    <t>A124815504K</t>
  </si>
  <si>
    <t>A124816584R</t>
  </si>
  <si>
    <t>A124814424T</t>
  </si>
  <si>
    <t>A124817664J</t>
  </si>
  <si>
    <t>A124818744A</t>
  </si>
  <si>
    <t>A124815505L</t>
  </si>
  <si>
    <t>A124815808W</t>
  </si>
  <si>
    <t>A124816888A</t>
  </si>
  <si>
    <t>A124814728C</t>
  </si>
  <si>
    <t>A124817968V</t>
  </si>
  <si>
    <t>A124819048R</t>
  </si>
  <si>
    <t>A124815809X</t>
  </si>
  <si>
    <t>A124815592W</t>
  </si>
  <si>
    <t>A124816672R</t>
  </si>
  <si>
    <t>A124814512T</t>
  </si>
  <si>
    <t>A124817752J</t>
  </si>
  <si>
    <t>A124818832A</t>
  </si>
  <si>
    <t>A124815593X</t>
  </si>
  <si>
    <t>A124816296W</t>
  </si>
  <si>
    <t>A124817376R</t>
  </si>
  <si>
    <t>A124815216T</t>
  </si>
  <si>
    <t>A124818456J</t>
  </si>
  <si>
    <t>A124819536A</t>
  </si>
  <si>
    <t>A124816297X</t>
  </si>
  <si>
    <t>A124815952R</t>
  </si>
  <si>
    <t>A124817032K</t>
  </si>
  <si>
    <t>A124814872W</t>
  </si>
  <si>
    <t>A124818112C</t>
  </si>
  <si>
    <t>A124819192J</t>
  </si>
  <si>
    <t>A124815953T</t>
  </si>
  <si>
    <t>A124816000X</t>
  </si>
  <si>
    <t>A124817080C</t>
  </si>
  <si>
    <t>A124814920C</t>
  </si>
  <si>
    <t>A124818160W</t>
  </si>
  <si>
    <t>A124819240R</t>
  </si>
  <si>
    <t>A124816001A</t>
  </si>
  <si>
    <t>A124815912W</t>
  </si>
  <si>
    <t>A124816992A</t>
  </si>
  <si>
    <t>A124814832C</t>
  </si>
  <si>
    <t>A124818072W</t>
  </si>
  <si>
    <t>A124819152R</t>
  </si>
  <si>
    <t>A124815913X</t>
  </si>
  <si>
    <t>A124815672W</t>
  </si>
  <si>
    <t>A124816752R</t>
  </si>
  <si>
    <t>A124814592C</t>
  </si>
  <si>
    <t>A124817832J</t>
  </si>
  <si>
    <t>A124818912A</t>
  </si>
  <si>
    <t>A124815673X</t>
  </si>
  <si>
    <t>A124816008T</t>
  </si>
  <si>
    <t>A124817088W</t>
  </si>
  <si>
    <t>A124814928W</t>
  </si>
  <si>
    <t>A124818168R</t>
  </si>
  <si>
    <t>A124819248J</t>
  </si>
  <si>
    <t>A124816009V</t>
  </si>
  <si>
    <t>A124815616C</t>
  </si>
  <si>
    <t>A124816696J</t>
  </si>
  <si>
    <t>A124814536K</t>
  </si>
  <si>
    <t>A124817776A</t>
  </si>
  <si>
    <t>A124818856V</t>
  </si>
  <si>
    <t>A124815617F</t>
  </si>
  <si>
    <t>A124816096C</t>
  </si>
  <si>
    <t>A124817176W</t>
  </si>
  <si>
    <t>A124815016X</t>
  </si>
  <si>
    <t>A124818256R</t>
  </si>
  <si>
    <t>A124819336J</t>
  </si>
  <si>
    <t>A124816097F</t>
  </si>
  <si>
    <t>A124816360C</t>
  </si>
  <si>
    <t>A124817440W</t>
  </si>
  <si>
    <t>A124815280K</t>
  </si>
  <si>
    <t>A124818520R</t>
  </si>
  <si>
    <t>A124819600J</t>
  </si>
  <si>
    <t>A124816361F</t>
  </si>
  <si>
    <t>A124816176C</t>
  </si>
  <si>
    <t>A124817256W</t>
  </si>
  <si>
    <t>A124815096K</t>
  </si>
  <si>
    <t>A124818336R</t>
  </si>
  <si>
    <t>A124819416J</t>
  </si>
  <si>
    <t>A124816177F</t>
  </si>
  <si>
    <t>A124816448W</t>
  </si>
  <si>
    <t>A124817528R</t>
  </si>
  <si>
    <t>A124815368C</t>
  </si>
  <si>
    <t>A124818608J</t>
  </si>
  <si>
    <t>A124819688L</t>
  </si>
  <si>
    <t>A124816449X</t>
  </si>
  <si>
    <t>A124815448C</t>
  </si>
  <si>
    <t>A124816528W</t>
  </si>
  <si>
    <t>A124814368K</t>
  </si>
  <si>
    <t>A124817608R</t>
  </si>
  <si>
    <t>A124818688V</t>
  </si>
  <si>
    <t>A124815449F</t>
  </si>
  <si>
    <t>A124816400K</t>
  </si>
  <si>
    <t>A124817480R</t>
  </si>
  <si>
    <t>A124815320T</t>
  </si>
  <si>
    <t>A124818560J</t>
  </si>
  <si>
    <t>A124819640A</t>
  </si>
  <si>
    <t>A124816401L</t>
  </si>
  <si>
    <t>A124816456W</t>
  </si>
  <si>
    <t>A124817536R</t>
  </si>
  <si>
    <t>A124815376C</t>
  </si>
  <si>
    <t>A124818616J</t>
  </si>
  <si>
    <t>A124819696L</t>
  </si>
  <si>
    <t>A124816457X</t>
  </si>
  <si>
    <t>A124816272C</t>
  </si>
  <si>
    <t>A124817352W</t>
  </si>
  <si>
    <t>A124815192K</t>
  </si>
  <si>
    <t>A124818432R</t>
  </si>
  <si>
    <t>A124819512J</t>
  </si>
  <si>
    <t>A124816273F</t>
  </si>
  <si>
    <t>A124815624C</t>
  </si>
  <si>
    <t>A124816704W</t>
  </si>
  <si>
    <t>A124814544K</t>
  </si>
  <si>
    <t>A124817784A</t>
  </si>
  <si>
    <t>A124818864V</t>
  </si>
  <si>
    <t>A124815625F</t>
  </si>
  <si>
    <t>A124816208K</t>
  </si>
  <si>
    <t>A124817288R</t>
  </si>
  <si>
    <t>A124815128T</t>
  </si>
  <si>
    <t>A124818368J</t>
  </si>
  <si>
    <t>A124819448A</t>
  </si>
  <si>
    <t>A124816209L</t>
  </si>
  <si>
    <t>A124816280C</t>
  </si>
  <si>
    <t>A124817360W</t>
  </si>
  <si>
    <t>A124815200X</t>
  </si>
  <si>
    <t>A124818440R</t>
  </si>
  <si>
    <t>A124819520J</t>
  </si>
  <si>
    <t>A124816281F</t>
  </si>
  <si>
    <t>A124815920W</t>
  </si>
  <si>
    <t>A124817000T</t>
  </si>
  <si>
    <t>A124814840C</t>
  </si>
  <si>
    <t>A124818080W</t>
  </si>
  <si>
    <t>A124819160R</t>
  </si>
  <si>
    <t>A124815921X</t>
  </si>
  <si>
    <t>A124816104T</t>
  </si>
  <si>
    <t>A124817184W</t>
  </si>
  <si>
    <t>A124815024X</t>
  </si>
  <si>
    <t>A124818264R</t>
  </si>
  <si>
    <t>A124819344J</t>
  </si>
  <si>
    <t>A124816105V</t>
  </si>
  <si>
    <t>A124815456C</t>
  </si>
  <si>
    <t>A124816536W</t>
  </si>
  <si>
    <t>A124814376K</t>
  </si>
  <si>
    <t>A124817616R</t>
  </si>
  <si>
    <t>A124818696V</t>
  </si>
  <si>
    <t>A124815457F</t>
  </si>
  <si>
    <t>A124816304K</t>
  </si>
  <si>
    <t>A124817384R</t>
  </si>
  <si>
    <t>A124815224T</t>
  </si>
  <si>
    <t>A124818464J</t>
  </si>
  <si>
    <t>A124819544A</t>
  </si>
  <si>
    <t>A124816305L</t>
  </si>
  <si>
    <t>A124816464W</t>
  </si>
  <si>
    <t>A124817544R</t>
  </si>
  <si>
    <t>A124815384C</t>
  </si>
  <si>
    <t>A124818624J</t>
  </si>
  <si>
    <t>A124819704A</t>
  </si>
  <si>
    <t>A124816465X</t>
  </si>
  <si>
    <t>A124815856R</t>
  </si>
  <si>
    <t>A124816936J</t>
  </si>
  <si>
    <t>A124814776W</t>
  </si>
  <si>
    <t>A124818016C</t>
  </si>
  <si>
    <t>A124819096J</t>
  </si>
  <si>
    <t>A124815857T</t>
  </si>
  <si>
    <t>A124816312K</t>
  </si>
  <si>
    <t>A124817392R</t>
  </si>
  <si>
    <t>A124815232T</t>
  </si>
  <si>
    <t>A124818472J</t>
  </si>
  <si>
    <t>A124819552A</t>
  </si>
  <si>
    <t>A124816313L</t>
  </si>
  <si>
    <t>A124815680W</t>
  </si>
  <si>
    <t>A124816760R</t>
  </si>
  <si>
    <t>A124814600T</t>
  </si>
  <si>
    <t>A124817840J</t>
  </si>
  <si>
    <t>A124818920A</t>
  </si>
  <si>
    <t>A124815681X</t>
  </si>
  <si>
    <t>A124816016T</t>
  </si>
  <si>
    <t>A124817096W</t>
  </si>
  <si>
    <t>A124814936W</t>
  </si>
  <si>
    <t>A124818176R</t>
  </si>
  <si>
    <t>A124819256J</t>
  </si>
  <si>
    <t>A124816017V</t>
  </si>
  <si>
    <t>A124816408C</t>
  </si>
  <si>
    <t>A124817488J</t>
  </si>
  <si>
    <t>A124815328K</t>
  </si>
  <si>
    <t>A124818568A</t>
  </si>
  <si>
    <t>A124819648V</t>
  </si>
  <si>
    <t>A124816409F</t>
  </si>
  <si>
    <t>A124816472W</t>
  </si>
  <si>
    <t>A124817552R</t>
  </si>
  <si>
    <t>A124815392C</t>
  </si>
  <si>
    <t>A124818632J</t>
  </si>
  <si>
    <t>A124819712A</t>
  </si>
  <si>
    <t>A124816473X</t>
  </si>
  <si>
    <t>A124816368W</t>
  </si>
  <si>
    <t>A124817448R</t>
  </si>
  <si>
    <t>A124815288C</t>
  </si>
  <si>
    <t>A124818528J</t>
  </si>
  <si>
    <t>A124819608A</t>
  </si>
  <si>
    <t>A124816369X</t>
  </si>
  <si>
    <t>A124816416C</t>
  </si>
  <si>
    <t>A124817496J</t>
  </si>
  <si>
    <t>A124815336K</t>
  </si>
  <si>
    <t>A124818576A</t>
  </si>
  <si>
    <t>A124819656V</t>
  </si>
  <si>
    <t>A124816417F</t>
  </si>
  <si>
    <t>A124815960R</t>
  </si>
  <si>
    <t>A124817040K</t>
  </si>
  <si>
    <t>A124814880W</t>
  </si>
  <si>
    <t>A124818120C</t>
  </si>
  <si>
    <t>A124819200W</t>
  </si>
  <si>
    <t>A124815961T</t>
  </si>
  <si>
    <t>A124815464C</t>
  </si>
  <si>
    <t>A124816544W</t>
  </si>
  <si>
    <t>A124814384K</t>
  </si>
  <si>
    <t>A124817624R</t>
  </si>
  <si>
    <t>A124818704J</t>
  </si>
  <si>
    <t>A124815465F</t>
  </si>
  <si>
    <t>A124815512K</t>
  </si>
  <si>
    <t>A124816592R</t>
  </si>
  <si>
    <t>A124814432T</t>
  </si>
  <si>
    <t>A124817672J</t>
  </si>
  <si>
    <t>A124818752A</t>
  </si>
  <si>
    <t>A124815513L</t>
  </si>
  <si>
    <t>A124816112T</t>
  </si>
  <si>
    <t>A124817192W</t>
  </si>
  <si>
    <t>Not sure would move interstate if offered a job ;  &gt; Females ;  &gt; Prefers 10–19 extra hours ;</t>
  </si>
  <si>
    <t>Not sure would move interstate if offered a job ;  &gt; Females ;  &gt; Prefers 20–29 extra hours ;</t>
  </si>
  <si>
    <t>Not sure would move interstate if offered a job ;  &gt; Females ;  &gt; Prefers 30 extra hours or more ;</t>
  </si>
  <si>
    <t>Not sure would move interstate if offered a job ;  &gt; Females ;  Median extra hours preferred ;</t>
  </si>
  <si>
    <t>Would move within state if offered a job ;  Persons ;  Underemployed part-time workers ;</t>
  </si>
  <si>
    <t>Would move within state if offered a job ;  Persons ;  &gt; Prefers less than 10 extra hours ;</t>
  </si>
  <si>
    <t>Would move within state if offered a job ;  Persons ;  &gt; Prefers 10–19 extra hours ;</t>
  </si>
  <si>
    <t>Would move within state if offered a job ;  Persons ;  &gt; Prefers 20–29 extra hours ;</t>
  </si>
  <si>
    <t>Would move within state if offered a job ;  Persons ;  &gt; Prefers 30 extra hours or more ;</t>
  </si>
  <si>
    <t>Would move within state if offered a job ;  Persons ;  Median extra hours preferred ;</t>
  </si>
  <si>
    <t>Would move within state if offered a job ;  &gt; Males ;  Underemployed part-time workers ;</t>
  </si>
  <si>
    <t>Would move within state if offered a job ;  &gt; Males ;  &gt; Prefers less than 10 extra hours ;</t>
  </si>
  <si>
    <t>Would move within state if offered a job ;  &gt; Males ;  &gt; Prefers 10–19 extra hours ;</t>
  </si>
  <si>
    <t>Would move within state if offered a job ;  &gt; Males ;  &gt; Prefers 20–29 extra hours ;</t>
  </si>
  <si>
    <t>Would move within state if offered a job ;  &gt; Males ;  &gt; Prefers 30 extra hours or more ;</t>
  </si>
  <si>
    <t>Would move within state if offered a job ;  &gt; Males ;  Median extra hours preferred ;</t>
  </si>
  <si>
    <t>Would move within state if offered a job ;  &gt; Females ;  Underemployed part-time workers ;</t>
  </si>
  <si>
    <t>Would move within state if offered a job ;  &gt; Females ;  &gt; Prefers less than 10 extra hours ;</t>
  </si>
  <si>
    <t>Would move within state if offered a job ;  &gt; Females ;  &gt; Prefers 10–19 extra hours ;</t>
  </si>
  <si>
    <t>Would move within state if offered a job ;  &gt; Females ;  &gt; Prefers 20–29 extra hours ;</t>
  </si>
  <si>
    <t>Would move within state if offered a job ;  &gt; Females ;  &gt; Prefers 30 extra hours or more ;</t>
  </si>
  <si>
    <t>Would move within state if offered a job ;  &gt; Females ;  Median extra hours preferred ;</t>
  </si>
  <si>
    <t>Would not move within state if offered a job ;  Persons ;  Underemployed part-time workers ;</t>
  </si>
  <si>
    <t>Would not move within state if offered a job ;  Persons ;  &gt; Prefers less than 10 extra hours ;</t>
  </si>
  <si>
    <t>Would not move within state if offered a job ;  Persons ;  &gt; Prefers 10–19 extra hours ;</t>
  </si>
  <si>
    <t>Would not move within state if offered a job ;  Persons ;  &gt; Prefers 20–29 extra hours ;</t>
  </si>
  <si>
    <t>Would not move within state if offered a job ;  Persons ;  &gt; Prefers 30 extra hours or more ;</t>
  </si>
  <si>
    <t>Would not move within state if offered a job ;  Persons ;  Median extra hours preferred ;</t>
  </si>
  <si>
    <t>Would not move within state if offered a job ;  &gt; Males ;  Underemployed part-time workers ;</t>
  </si>
  <si>
    <t>Would not move within state if offered a job ;  &gt; Males ;  &gt; Prefers less than 10 extra hours ;</t>
  </si>
  <si>
    <t>Would not move within state if offered a job ;  &gt; Males ;  &gt; Prefers 10–19 extra hours ;</t>
  </si>
  <si>
    <t>Would not move within state if offered a job ;  &gt; Males ;  &gt; Prefers 20–29 extra hours ;</t>
  </si>
  <si>
    <t>Would not move within state if offered a job ;  &gt; Males ;  &gt; Prefers 30 extra hours or more ;</t>
  </si>
  <si>
    <t>Would not move within state if offered a job ;  &gt; Males ;  Median extra hours preferred ;</t>
  </si>
  <si>
    <t>Would not move within state if offered a job ;  &gt; Females ;  Underemployed part-time workers ;</t>
  </si>
  <si>
    <t>Would not move within state if offered a job ;  &gt; Females ;  &gt; Prefers less than 10 extra hours ;</t>
  </si>
  <si>
    <t>Would not move within state if offered a job ;  &gt; Females ;  &gt; Prefers 10–19 extra hours ;</t>
  </si>
  <si>
    <t>Would not move within state if offered a job ;  &gt; Females ;  &gt; Prefers 20–29 extra hours ;</t>
  </si>
  <si>
    <t>Would not move within state if offered a job ;  &gt; Females ;  &gt; Prefers 30 extra hours or more ;</t>
  </si>
  <si>
    <t>Would not move within state if offered a job ;  &gt; Females ;  Median extra hours preferred ;</t>
  </si>
  <si>
    <t>Might move within state if offered a job ;  Persons ;  Underemployed part-time workers ;</t>
  </si>
  <si>
    <t>Might move within state if offered a job ;  Persons ;  &gt; Prefers less than 10 extra hours ;</t>
  </si>
  <si>
    <t>Might move within state if offered a job ;  Persons ;  &gt; Prefers 10–19 extra hours ;</t>
  </si>
  <si>
    <t>Might move within state if offered a job ;  Persons ;  &gt; Prefers 20–29 extra hours ;</t>
  </si>
  <si>
    <t>Might move within state if offered a job ;  Persons ;  &gt; Prefers 30 extra hours or more ;</t>
  </si>
  <si>
    <t>Might move within state if offered a job ;  Persons ;  Median extra hours preferred ;</t>
  </si>
  <si>
    <t>Might move within state if offered a job ;  &gt; Males ;  Underemployed part-time workers ;</t>
  </si>
  <si>
    <t>Might move within state if offered a job ;  &gt; Males ;  &gt; Prefers less than 10 extra hours ;</t>
  </si>
  <si>
    <t>Might move within state if offered a job ;  &gt; Males ;  &gt; Prefers 10–19 extra hours ;</t>
  </si>
  <si>
    <t>Might move within state if offered a job ;  &gt; Males ;  &gt; Prefers 20–29 extra hours ;</t>
  </si>
  <si>
    <t>Might move within state if offered a job ;  &gt; Males ;  &gt; Prefers 30 extra hours or more ;</t>
  </si>
  <si>
    <t>Might move within state if offered a job ;  &gt; Males ;  Median extra hours preferred ;</t>
  </si>
  <si>
    <t>Might move within state if offered a job ;  &gt; Females ;  Underemployed part-time workers ;</t>
  </si>
  <si>
    <t>Might move within state if offered a job ;  &gt; Females ;  &gt; Prefers less than 10 extra hours ;</t>
  </si>
  <si>
    <t>Might move within state if offered a job ;  &gt; Females ;  &gt; Prefers 10–19 extra hours ;</t>
  </si>
  <si>
    <t>Might move within state if offered a job ;  &gt; Females ;  &gt; Prefers 20–29 extra hours ;</t>
  </si>
  <si>
    <t>Might move within state if offered a job ;  &gt; Females ;  &gt; Prefers 30 extra hours or more ;</t>
  </si>
  <si>
    <t>Might move within state if offered a job ;  &gt; Females ;  Median extra hours preferred ;</t>
  </si>
  <si>
    <t>Not sure would move within state if offered a job ;  Persons ;  Underemployed part-time workers ;</t>
  </si>
  <si>
    <t>Not sure would move within state if offered a job ;  Persons ;  &gt; Prefers less than 10 extra hours ;</t>
  </si>
  <si>
    <t>Not sure would move within state if offered a job ;  Persons ;  &gt; Prefers 10–19 extra hours ;</t>
  </si>
  <si>
    <t>Not sure would move within state if offered a job ;  Persons ;  &gt; Prefers 20–29 extra hours ;</t>
  </si>
  <si>
    <t>Not sure would move within state if offered a job ;  Persons ;  &gt; Prefers 30 extra hours or more ;</t>
  </si>
  <si>
    <t>Not sure would move within state if offered a job ;  Persons ;  Median extra hours preferred ;</t>
  </si>
  <si>
    <t>Not sure would move within state if offered a job ;  &gt; Males ;  Underemployed part-time workers ;</t>
  </si>
  <si>
    <t>Not sure would move within state if offered a job ;  &gt; Males ;  &gt; Prefers less than 10 extra hours ;</t>
  </si>
  <si>
    <t>Not sure would move within state if offered a job ;  &gt; Males ;  &gt; Prefers 10–19 extra hours ;</t>
  </si>
  <si>
    <t>Not sure would move within state if offered a job ;  &gt; Males ;  &gt; Prefers 20–29 extra hours ;</t>
  </si>
  <si>
    <t>Not sure would move within state if offered a job ;  &gt; Males ;  &gt; Prefers 30 extra hours or more ;</t>
  </si>
  <si>
    <t>Not sure would move within state if offered a job ;  &gt; Males ;  Median extra hours preferred ;</t>
  </si>
  <si>
    <t>Not sure would move within state if offered a job ;  &gt; Females ;  Underemployed part-time workers ;</t>
  </si>
  <si>
    <t>Not sure would move within state if offered a job ;  &gt; Females ;  &gt; Prefers less than 10 extra hours ;</t>
  </si>
  <si>
    <t>Not sure would move within state if offered a job ;  &gt; Females ;  &gt; Prefers 10–19 extra hours ;</t>
  </si>
  <si>
    <t>Not sure would move within state if offered a job ;  &gt; Females ;  &gt; Prefers 20–29 extra hours ;</t>
  </si>
  <si>
    <t>Not sure would move within state if offered a job ;  &gt; Females ;  &gt; Prefers 30 extra hours or more ;</t>
  </si>
  <si>
    <t>Not sure would move within state if offered a job ;  &gt; Females ;  Median extra hours preferred ;</t>
  </si>
  <si>
    <t>Steps taken:  Asked current employer for more work ;  Persons ;  Underemployed part-time workers ;</t>
  </si>
  <si>
    <t>Steps taken:  Asked current employer for more work ;  Persons ;  &gt; Prefers less than 10 extra hours ;</t>
  </si>
  <si>
    <t>Steps taken:  Asked current employer for more work ;  Persons ;  &gt; Prefers 10–19 extra hours ;</t>
  </si>
  <si>
    <t>Steps taken:  Asked current employer for more work ;  Persons ;  &gt; Prefers 20–29 extra hours ;</t>
  </si>
  <si>
    <t>Steps taken:  Asked current employer for more work ;  Persons ;  &gt; Prefers 30 extra hours or more ;</t>
  </si>
  <si>
    <t>Steps taken:  Asked current employer for more work ;  Persons ;  Median extra hours preferred ;</t>
  </si>
  <si>
    <t>Steps taken:  Asked current employer for more work ;  &gt; Males ;  Underemployed part-time workers ;</t>
  </si>
  <si>
    <t>Steps taken:  Asked current employer for more work ;  &gt; Males ;  &gt; Prefers less than 10 extra hours ;</t>
  </si>
  <si>
    <t>Steps taken:  Asked current employer for more work ;  &gt; Males ;  &gt; Prefers 10–19 extra hours ;</t>
  </si>
  <si>
    <t>Steps taken:  Asked current employer for more work ;  &gt; Males ;  &gt; Prefers 20–29 extra hours ;</t>
  </si>
  <si>
    <t>Steps taken:  Asked current employer for more work ;  &gt; Males ;  &gt; Prefers 30 extra hours or more ;</t>
  </si>
  <si>
    <t>Steps taken:  Asked current employer for more work ;  &gt; Males ;  Median extra hours preferred ;</t>
  </si>
  <si>
    <t>Steps taken:  Asked current employer for more work ;  &gt; Females ;  Underemployed part-time workers ;</t>
  </si>
  <si>
    <t>Steps taken:  Asked current employer for more work ;  &gt; Females ;  &gt; Prefers less than 10 extra hours ;</t>
  </si>
  <si>
    <t>Steps taken:  Asked current employer for more work ;  &gt; Females ;  &gt; Prefers 10–19 extra hours ;</t>
  </si>
  <si>
    <t>Steps taken:  Asked current employer for more work ;  &gt; Females ;  &gt; Prefers 20–29 extra hours ;</t>
  </si>
  <si>
    <t>Steps taken:  Asked current employer for more work ;  &gt; Females ;  &gt; Prefers 30 extra hours or more ;</t>
  </si>
  <si>
    <t>Steps taken:  Asked current employer for more work ;  &gt; Females ;  Median extra hours preferred ;</t>
  </si>
  <si>
    <t>Steps taken:  Wrote, phoned or applied in person to an employer ;  Persons ;  Underemployed part-time workers ;</t>
  </si>
  <si>
    <t>Steps taken:  Wrote, phoned or applied in person to an employer ;  Persons ;  &gt; Prefers less than 10 extra hours ;</t>
  </si>
  <si>
    <t>Steps taken:  Wrote, phoned or applied in person to an employer ;  Persons ;  &gt; Prefers 10–19 extra hours ;</t>
  </si>
  <si>
    <t>Steps taken:  Wrote, phoned or applied in person to an employer ;  Persons ;  &gt; Prefers 20–29 extra hours ;</t>
  </si>
  <si>
    <t>Steps taken:  Wrote, phoned or applied in person to an employer ;  Persons ;  &gt; Prefers 30 extra hours or more ;</t>
  </si>
  <si>
    <t>Steps taken:  Wrote, phoned or applied in person to an employer ;  Persons ;  Median extra hours preferred ;</t>
  </si>
  <si>
    <t>Steps taken:  Wrote, phoned or applied in person to an employer ;  &gt; Males ;  Underemployed part-time workers ;</t>
  </si>
  <si>
    <t>Steps taken:  Wrote, phoned or applied in person to an employer ;  &gt; Males ;  &gt; Prefers less than 10 extra hours ;</t>
  </si>
  <si>
    <t>Steps taken:  Wrote, phoned or applied in person to an employer ;  &gt; Males ;  &gt; Prefers 10–19 extra hours ;</t>
  </si>
  <si>
    <t>Steps taken:  Wrote, phoned or applied in person to an employer ;  &gt; Males ;  &gt; Prefers 20–29 extra hours ;</t>
  </si>
  <si>
    <t>Steps taken:  Wrote, phoned or applied in person to an employer ;  &gt; Males ;  &gt; Prefers 30 extra hours or more ;</t>
  </si>
  <si>
    <t>Steps taken:  Wrote, phoned or applied in person to an employer ;  &gt; Males ;  Median extra hours preferred ;</t>
  </si>
  <si>
    <t>Steps taken:  Wrote, phoned or applied in person to an employer ;  &gt; Females ;  Underemployed part-time workers ;</t>
  </si>
  <si>
    <t>Steps taken:  Wrote, phoned or applied in person to an employer ;  &gt; Females ;  &gt; Prefers less than 10 extra hours ;</t>
  </si>
  <si>
    <t>Steps taken:  Wrote, phoned or applied in person to an employer ;  &gt; Females ;  &gt; Prefers 10–19 extra hours ;</t>
  </si>
  <si>
    <t>Steps taken:  Wrote, phoned or applied in person to an employer ;  &gt; Females ;  &gt; Prefers 20–29 extra hours ;</t>
  </si>
  <si>
    <t>Steps taken:  Wrote, phoned or applied in person to an employer ;  &gt; Females ;  &gt; Prefers 30 extra hours or more ;</t>
  </si>
  <si>
    <t>Steps taken:  Wrote, phoned or applied in person to an employer ;  &gt; Females ;  Median extra hours preferred ;</t>
  </si>
  <si>
    <t>Steps taken:  Answered an ad for a job on the Internet, newspaper, etc ;  Persons ;  Underemployed part-time workers ;</t>
  </si>
  <si>
    <t>Steps taken:  Answered an ad for a job on the Internet, newspaper, etc ;  Persons ;  &gt; Prefers less than 10 extra hours ;</t>
  </si>
  <si>
    <t>Steps taken:  Answered an ad for a job on the Internet, newspaper, etc ;  Persons ;  &gt; Prefers 10–19 extra hours ;</t>
  </si>
  <si>
    <t>Steps taken:  Answered an ad for a job on the Internet, newspaper, etc ;  Persons ;  &gt; Prefers 20–29 extra hours ;</t>
  </si>
  <si>
    <t>Steps taken:  Answered an ad for a job on the Internet, newspaper, etc ;  Persons ;  &gt; Prefers 30 extra hours or more ;</t>
  </si>
  <si>
    <t>Steps taken:  Answered an ad for a job on the Internet, newspaper, etc ;  Persons ;  Median extra hours preferred ;</t>
  </si>
  <si>
    <t>Steps taken:  Answered an ad for a job on the Internet, newspaper, etc ;  &gt; Males ;  Underemployed part-time workers ;</t>
  </si>
  <si>
    <t>Steps taken:  Answered an ad for a job on the Internet, newspaper, etc ;  &gt; Males ;  &gt; Prefers less than 10 extra hours ;</t>
  </si>
  <si>
    <t>Steps taken:  Answered an ad for a job on the Internet, newspaper, etc ;  &gt; Males ;  &gt; Prefers 10–19 extra hours ;</t>
  </si>
  <si>
    <t>Steps taken:  Answered an ad for a job on the Internet, newspaper, etc ;  &gt; Males ;  &gt; Prefers 20–29 extra hours ;</t>
  </si>
  <si>
    <t>Steps taken:  Answered an ad for a job on the Internet, newspaper, etc ;  &gt; Males ;  &gt; Prefers 30 extra hours or more ;</t>
  </si>
  <si>
    <t>Steps taken:  Answered an ad for a job on the Internet, newspaper, etc ;  &gt; Males ;  Median extra hours preferred ;</t>
  </si>
  <si>
    <t>Steps taken:  Answered an ad for a job on the Internet, newspaper, etc ;  &gt; Females ;  Underemployed part-time workers ;</t>
  </si>
  <si>
    <t>Steps taken:  Answered an ad for a job on the Internet, newspaper, etc ;  &gt; Females ;  &gt; Prefers less than 10 extra hours ;</t>
  </si>
  <si>
    <t>Steps taken:  Answered an ad for a job on the Internet, newspaper, etc ;  &gt; Females ;  &gt; Prefers 10–19 extra hours ;</t>
  </si>
  <si>
    <t>Steps taken:  Answered an ad for a job on the Internet, newspaper, etc ;  &gt; Females ;  &gt; Prefers 20–29 extra hours ;</t>
  </si>
  <si>
    <t>Steps taken:  Answered an ad for a job on the Internet, newspaper, etc ;  &gt; Females ;  &gt; Prefers 30 extra hours or more ;</t>
  </si>
  <si>
    <t>Steps taken:  Answered an ad for a job on the Internet, newspaper, etc ;  &gt; Females ;  Median extra hours preferred ;</t>
  </si>
  <si>
    <t>Steps taken:  Had an interview with an employer ;  Persons ;  Underemployed part-time workers ;</t>
  </si>
  <si>
    <t>Steps taken:  Had an interview with an employer ;  Persons ;  &gt; Prefers less than 10 extra hours ;</t>
  </si>
  <si>
    <t>Steps taken:  Had an interview with an employer ;  Persons ;  &gt; Prefers 10–19 extra hours ;</t>
  </si>
  <si>
    <t>Steps taken:  Had an interview with an employer ;  Persons ;  &gt; Prefers 20–29 extra hours ;</t>
  </si>
  <si>
    <t>Steps taken:  Had an interview with an employer ;  Persons ;  &gt; Prefers 30 extra hours or more ;</t>
  </si>
  <si>
    <t>Steps taken:  Had an interview with an employer ;  Persons ;  Median extra hours preferred ;</t>
  </si>
  <si>
    <t>Steps taken:  Had an interview with an employer ;  &gt; Males ;  Underemployed part-time workers ;</t>
  </si>
  <si>
    <t>Steps taken:  Had an interview with an employer ;  &gt; Males ;  &gt; Prefers less than 10 extra hours ;</t>
  </si>
  <si>
    <t>Steps taken:  Had an interview with an employer ;  &gt; Males ;  &gt; Prefers 10–19 extra hours ;</t>
  </si>
  <si>
    <t>Steps taken:  Had an interview with an employer ;  &gt; Males ;  &gt; Prefers 20–29 extra hours ;</t>
  </si>
  <si>
    <t>Steps taken:  Had an interview with an employer ;  &gt; Males ;  &gt; Prefers 30 extra hours or more ;</t>
  </si>
  <si>
    <t>Steps taken:  Had an interview with an employer ;  &gt; Males ;  Median extra hours preferred ;</t>
  </si>
  <si>
    <t>Steps taken:  Had an interview with an employer ;  &gt; Females ;  Underemployed part-time workers ;</t>
  </si>
  <si>
    <t>Steps taken:  Had an interview with an employer ;  &gt; Females ;  &gt; Prefers less than 10 extra hours ;</t>
  </si>
  <si>
    <t>Steps taken:  Had an interview with an employer ;  &gt; Females ;  &gt; Prefers 10–19 extra hours ;</t>
  </si>
  <si>
    <t>Steps taken:  Had an interview with an employer ;  &gt; Females ;  &gt; Prefers 20–29 extra hours ;</t>
  </si>
  <si>
    <t>Steps taken:  Had an interview with an employer ;  &gt; Females ;  &gt; Prefers 30 extra hours or more ;</t>
  </si>
  <si>
    <t>Steps taken:  Had an interview with an employer ;  &gt; Females ;  Median extra hours preferred ;</t>
  </si>
  <si>
    <t>Steps taken:  Contacted friends or relatives ;  Persons ;  Underemployed part-time workers ;</t>
  </si>
  <si>
    <t>Steps taken:  Contacted friends or relatives ;  Persons ;  &gt; Prefers less than 10 extra hours ;</t>
  </si>
  <si>
    <t>Steps taken:  Contacted friends or relatives ;  Persons ;  &gt; Prefers 10–19 extra hours ;</t>
  </si>
  <si>
    <t>Steps taken:  Contacted friends or relatives ;  Persons ;  &gt; Prefers 20–29 extra hours ;</t>
  </si>
  <si>
    <t>Steps taken:  Contacted friends or relatives ;  Persons ;  &gt; Prefers 30 extra hours or more ;</t>
  </si>
  <si>
    <t>Steps taken:  Contacted friends or relatives ;  Persons ;  Median extra hours preferred ;</t>
  </si>
  <si>
    <t>Steps taken:  Contacted friends or relatives ;  &gt; Males ;  Underemployed part-time workers ;</t>
  </si>
  <si>
    <t>Steps taken:  Contacted friends or relatives ;  &gt; Males ;  &gt; Prefers less than 10 extra hours ;</t>
  </si>
  <si>
    <t>Steps taken:  Contacted friends or relatives ;  &gt; Males ;  &gt; Prefers 10–19 extra hours ;</t>
  </si>
  <si>
    <t>Steps taken:  Contacted friends or relatives ;  &gt; Males ;  &gt; Prefers 20–29 extra hours ;</t>
  </si>
  <si>
    <t>Steps taken:  Contacted friends or relatives ;  &gt; Males ;  &gt; Prefers 30 extra hours or more ;</t>
  </si>
  <si>
    <t>Steps taken:  Contacted friends or relatives ;  &gt; Males ;  Median extra hours preferred ;</t>
  </si>
  <si>
    <t>Steps taken:  Contacted friends or relatives ;  &gt; Females ;  Underemployed part-time workers ;</t>
  </si>
  <si>
    <t>Steps taken:  Contacted friends or relatives ;  &gt; Females ;  &gt; Prefers less than 10 extra hours ;</t>
  </si>
  <si>
    <t>Steps taken:  Contacted friends or relatives ;  &gt; Females ;  &gt; Prefers 10–19 extra hours ;</t>
  </si>
  <si>
    <t>Steps taken:  Contacted friends or relatives ;  &gt; Females ;  &gt; Prefers 20–29 extra hours ;</t>
  </si>
  <si>
    <t>Steps taken:  Contacted friends or relatives ;  &gt; Females ;  &gt; Prefers 30 extra hours or more ;</t>
  </si>
  <si>
    <t>Steps taken:  Contacted friends or relatives ;  &gt; Females ;  Median extra hours preferred ;</t>
  </si>
  <si>
    <t>Steps taken:  Took steps to purchase or start up own business ;  Persons ;  Underemployed part-time workers ;</t>
  </si>
  <si>
    <t>Steps taken:  Took steps to purchase or start up own business ;  Persons ;  &gt; Prefers less than 10 extra hours ;</t>
  </si>
  <si>
    <t>Steps taken:  Took steps to purchase or start up own business ;  Persons ;  &gt; Prefers 10–19 extra hours ;</t>
  </si>
  <si>
    <t>Steps taken:  Took steps to purchase or start up own business ;  Persons ;  &gt; Prefers 20–29 extra hours ;</t>
  </si>
  <si>
    <t>Steps taken:  Took steps to purchase or start up own business ;  Persons ;  &gt; Prefers 30 extra hours or more ;</t>
  </si>
  <si>
    <t>Steps taken:  Took steps to purchase or start up own business ;  Persons ;  Median extra hours preferred ;</t>
  </si>
  <si>
    <t>Steps taken:  Took steps to purchase or start up own business ;  &gt; Males ;  Underemployed part-time workers ;</t>
  </si>
  <si>
    <t>Steps taken:  Took steps to purchase or start up own business ;  &gt; Males ;  &gt; Prefers less than 10 extra hours ;</t>
  </si>
  <si>
    <t>Steps taken:  Took steps to purchase or start up own business ;  &gt; Males ;  &gt; Prefers 10–19 extra hours ;</t>
  </si>
  <si>
    <t>Steps taken:  Took steps to purchase or start up own business ;  &gt; Males ;  &gt; Prefers 20–29 extra hours ;</t>
  </si>
  <si>
    <t>Steps taken:  Took steps to purchase or start up own business ;  &gt; Males ;  &gt; Prefers 30 extra hours or more ;</t>
  </si>
  <si>
    <t>Steps taken:  Took steps to purchase or start up own business ;  &gt; Males ;  Median extra hours preferred ;</t>
  </si>
  <si>
    <t>Steps taken:  Took steps to purchase or start up own business ;  &gt; Females ;  Underemployed part-time workers ;</t>
  </si>
  <si>
    <t>Steps taken:  Took steps to purchase or start up own business ;  &gt; Females ;  &gt; Prefers less than 10 extra hours ;</t>
  </si>
  <si>
    <t>Steps taken:  Took steps to purchase or start up own business ;  &gt; Females ;  &gt; Prefers 10–19 extra hours ;</t>
  </si>
  <si>
    <t>Steps taken:  Took steps to purchase or start up own business ;  &gt; Females ;  &gt; Prefers 20–29 extra hours ;</t>
  </si>
  <si>
    <t>Steps taken:  Took steps to purchase or start up own business ;  &gt; Females ;  &gt; Prefers 30 extra hours or more ;</t>
  </si>
  <si>
    <t>Steps taken:  Took steps to purchase or start up own business ;  &gt; Females ;  Median extra hours preferred ;</t>
  </si>
  <si>
    <t>Steps taken:  Advertised or tendered for work ;  Persons ;  Underemployed part-time workers ;</t>
  </si>
  <si>
    <t>Steps taken:  Advertised or tendered for work ;  Persons ;  &gt; Prefers less than 10 extra hours ;</t>
  </si>
  <si>
    <t>Steps taken:  Advertised or tendered for work ;  Persons ;  &gt; Prefers 10–19 extra hours ;</t>
  </si>
  <si>
    <t>Steps taken:  Advertised or tendered for work ;  Persons ;  &gt; Prefers 20–29 extra hours ;</t>
  </si>
  <si>
    <t>Steps taken:  Advertised or tendered for work ;  Persons ;  &gt; Prefers 30 extra hours or more ;</t>
  </si>
  <si>
    <t>Steps taken:  Advertised or tendered for work ;  Persons ;  Median extra hours preferred ;</t>
  </si>
  <si>
    <t>Steps taken:  Advertised or tendered for work ;  &gt; Males ;  Underemployed part-time workers ;</t>
  </si>
  <si>
    <t>Steps taken:  Advertised or tendered for work ;  &gt; Males ;  &gt; Prefers less than 10 extra hours ;</t>
  </si>
  <si>
    <t>Steps taken:  Advertised or tendered for work ;  &gt; Males ;  &gt; Prefers 10–19 extra hours ;</t>
  </si>
  <si>
    <t>Steps taken:  Advertised or tendered for work ;  &gt; Males ;  &gt; Prefers 20–29 extra hours ;</t>
  </si>
  <si>
    <t>Steps taken:  Advertised or tendered for work ;  &gt; Males ;  &gt; Prefers 30 extra hours or more ;</t>
  </si>
  <si>
    <t>Steps taken:  Advertised or tendered for work ;  &gt; Males ;  Median extra hours preferred ;</t>
  </si>
  <si>
    <t>Steps taken:  Advertised or tendered for work ;  &gt; Females ;  Underemployed part-time workers ;</t>
  </si>
  <si>
    <t>Steps taken:  Advertised or tendered for work ;  &gt; Females ;  &gt; Prefers less than 10 extra hours ;</t>
  </si>
  <si>
    <t>Steps taken:  Advertised or tendered for work ;  &gt; Females ;  &gt; Prefers 10–19 extra hours ;</t>
  </si>
  <si>
    <t>Steps taken:  Advertised or tendered for work ;  &gt; Females ;  &gt; Prefers 20–29 extra hours ;</t>
  </si>
  <si>
    <t>Steps taken:  Advertised or tendered for work ;  &gt; Females ;  &gt; Prefers 30 extra hours or more ;</t>
  </si>
  <si>
    <t>Steps taken:  Advertised or tendered for work ;  &gt; Females ;  Median extra hours preferred ;</t>
  </si>
  <si>
    <t>Steps taken:  Checked or registered with a jobactive Australia provider ;  Persons ;  Underemployed part-time workers ;</t>
  </si>
  <si>
    <t>Steps taken:  Checked or registered with a jobactive Australia provider ;  Persons ;  &gt; Prefers less than 10 extra hours ;</t>
  </si>
  <si>
    <t>Steps taken:  Checked or registered with a jobactive Australia provider ;  Persons ;  &gt; Prefers 10–19 extra hours ;</t>
  </si>
  <si>
    <t>Steps taken:  Checked or registered with a jobactive Australia provider ;  Persons ;  &gt; Prefers 20–29 extra hours ;</t>
  </si>
  <si>
    <t>Steps taken:  Checked or registered with a jobactive Australia provider ;  Persons ;  &gt; Prefers 30 extra hours or more ;</t>
  </si>
  <si>
    <t>Steps taken:  Checked or registered with a jobactive Australia provider ;  Persons ;  Median extra hours preferred ;</t>
  </si>
  <si>
    <t>Steps taken:  Checked or registered with a jobactive Australia provider ;  &gt; Males ;  Underemployed part-time workers ;</t>
  </si>
  <si>
    <t>Steps taken:  Checked or registered with a jobactive Australia provider ;  &gt; Males ;  &gt; Prefers less than 10 extra hours ;</t>
  </si>
  <si>
    <t>Steps taken:  Checked or registered with a jobactive Australia provider ;  &gt; Males ;  &gt; Prefers 10–19 extra hours ;</t>
  </si>
  <si>
    <t>Steps taken:  Checked or registered with a jobactive Australia provider ;  &gt; Males ;  &gt; Prefers 20–29 extra hours ;</t>
  </si>
  <si>
    <t>Steps taken:  Checked or registered with a jobactive Australia provider ;  &gt; Males ;  &gt; Prefers 30 extra hours or more ;</t>
  </si>
  <si>
    <t>Steps taken:  Checked or registered with a jobactive Australia provider ;  &gt; Males ;  Median extra hours preferred ;</t>
  </si>
  <si>
    <t>Steps taken:  Checked or registered with a jobactive Australia provider ;  &gt; Females ;  Underemployed part-time workers ;</t>
  </si>
  <si>
    <t>Steps taken:  Checked or registered with a jobactive Australia provider ;  &gt; Females ;  &gt; Prefers less than 10 extra hours ;</t>
  </si>
  <si>
    <t>Steps taken:  Checked or registered with a jobactive Australia provider ;  &gt; Females ;  &gt; Prefers 10–19 extra hours ;</t>
  </si>
  <si>
    <t>Steps taken:  Checked or registered with a jobactive Australia provider ;  &gt; Females ;  &gt; Prefers 20–29 extra hours ;</t>
  </si>
  <si>
    <t>Steps taken:  Checked or registered with a jobactive Australia provider ;  &gt; Females ;  &gt; Prefers 30 extra hours or more ;</t>
  </si>
  <si>
    <t>Steps taken:  Checked or registered with a jobactive Australia provider ;  &gt; Females ;  Median extra hours preferred ;</t>
  </si>
  <si>
    <t>Steps taken:  Checked or registered with other employment agency ;  Persons ;  Underemployed part-time workers ;</t>
  </si>
  <si>
    <t>Steps taken:  Checked or registered with other employment agency ;  Persons ;  &gt; Prefers less than 10 extra hours ;</t>
  </si>
  <si>
    <t>Steps taken:  Checked or registered with other employment agency ;  Persons ;  &gt; Prefers 10–19 extra hours ;</t>
  </si>
  <si>
    <t>Steps taken:  Checked or registered with other employment agency ;  Persons ;  &gt; Prefers 20–29 extra hours ;</t>
  </si>
  <si>
    <t>Steps taken:  Checked or registered with other employment agency ;  Persons ;  &gt; Prefers 30 extra hours or more ;</t>
  </si>
  <si>
    <t>Steps taken:  Checked or registered with other employment agency ;  Persons ;  Median extra hours preferred ;</t>
  </si>
  <si>
    <t>Steps taken:  Checked or registered with other employment agency ;  &gt; Males ;  Underemployed part-time workers ;</t>
  </si>
  <si>
    <t>Steps taken:  Checked or registered with other employment agency ;  &gt; Males ;  &gt; Prefers less than 10 extra hours ;</t>
  </si>
  <si>
    <t>Steps taken:  Checked or registered with other employment agency ;  &gt; Males ;  &gt; Prefers 10–19 extra hours ;</t>
  </si>
  <si>
    <t>Steps taken:  Checked or registered with other employment agency ;  &gt; Males ;  &gt; Prefers 20–29 extra hours ;</t>
  </si>
  <si>
    <t>Steps taken:  Checked or registered with other employment agency ;  &gt; Males ;  &gt; Prefers 30 extra hours or more ;</t>
  </si>
  <si>
    <t>Steps taken:  Checked or registered with other employment agency ;  &gt; Males ;  Median extra hours preferred ;</t>
  </si>
  <si>
    <t>Steps taken:  Checked or registered with other employment agency ;  &gt; Females ;  Underemployed part-time workers ;</t>
  </si>
  <si>
    <t>Steps taken:  Checked or registered with other employment agency ;  &gt; Females ;  &gt; Prefers less than 10 extra hours ;</t>
  </si>
  <si>
    <t>Steps taken:  Checked or registered with other employment agency ;  &gt; Females ;  &gt; Prefers 10–19 extra hours ;</t>
  </si>
  <si>
    <t>Steps taken:  Checked or registered with other employment agency ;  &gt; Females ;  &gt; Prefers 20–29 extra hours ;</t>
  </si>
  <si>
    <t>Steps taken:  Checked or registered with other employment agency ;  &gt; Females ;  &gt; Prefers 30 extra hours or more ;</t>
  </si>
  <si>
    <t>Steps taken:  Checked or registered with other employment agency ;  &gt; Females ;  Median extra hours preferred ;</t>
  </si>
  <si>
    <t>Steps taken:  Looked at ads for jobs on the Internet, newspaper, etc ;  Persons ;  Underemployed part-time workers ;</t>
  </si>
  <si>
    <t>Steps taken:  Looked at ads for jobs on the Internet, newspaper, etc ;  Persons ;  &gt; Prefers less than 10 extra hours ;</t>
  </si>
  <si>
    <t>Steps taken:  Looked at ads for jobs on the Internet, newspaper, etc ;  Persons ;  &gt; Prefers 10–19 extra hours ;</t>
  </si>
  <si>
    <t>Steps taken:  Looked at ads for jobs on the Internet, newspaper, etc ;  Persons ;  &gt; Prefers 20–29 extra hours ;</t>
  </si>
  <si>
    <t>Steps taken:  Looked at ads for jobs on the Internet, newspaper, etc ;  Persons ;  &gt; Prefers 30 extra hours or more ;</t>
  </si>
  <si>
    <t>Steps taken:  Looked at ads for jobs on the Internet, newspaper, etc ;  Persons ;  Median extra hours preferred ;</t>
  </si>
  <si>
    <t>Steps taken:  Looked at ads for jobs on the Internet, newspaper, etc ;  &gt; Males ;  Underemployed part-time workers ;</t>
  </si>
  <si>
    <t>Steps taken:  Looked at ads for jobs on the Internet, newspaper, etc ;  &gt; Males ;  &gt; Prefers less than 10 extra hours ;</t>
  </si>
  <si>
    <t>Steps taken:  Looked at ads for jobs on the Internet, newspaper, etc ;  &gt; Males ;  &gt; Prefers 10–19 extra hours ;</t>
  </si>
  <si>
    <t>Steps taken:  Looked at ads for jobs on the Internet, newspaper, etc ;  &gt; Males ;  &gt; Prefers 20–29 extra hours ;</t>
  </si>
  <si>
    <t>Steps taken:  Looked at ads for jobs on the Internet, newspaper, etc ;  &gt; Males ;  &gt; Prefers 30 extra hours or more ;</t>
  </si>
  <si>
    <t>Steps taken:  Looked at ads for jobs on the Internet, newspaper, etc ;  &gt; Males ;  Median extra hours preferred ;</t>
  </si>
  <si>
    <t>A124815032X</t>
  </si>
  <si>
    <t>A124818272R</t>
  </si>
  <si>
    <t>A124819352J</t>
  </si>
  <si>
    <t>A124816113V</t>
  </si>
  <si>
    <t>A124816144K</t>
  </si>
  <si>
    <t>A124817224C</t>
  </si>
  <si>
    <t>A124815064T</t>
  </si>
  <si>
    <t>A124818304W</t>
  </si>
  <si>
    <t>A124819384A</t>
  </si>
  <si>
    <t>A124816145L</t>
  </si>
  <si>
    <t>A124815632C</t>
  </si>
  <si>
    <t>A124816712W</t>
  </si>
  <si>
    <t>A124814552K</t>
  </si>
  <si>
    <t>A124817792A</t>
  </si>
  <si>
    <t>A124818872V</t>
  </si>
  <si>
    <t>A124815633F</t>
  </si>
  <si>
    <t>A124815560C</t>
  </si>
  <si>
    <t>A124816640W</t>
  </si>
  <si>
    <t>A124814480K</t>
  </si>
  <si>
    <t>A124817720R</t>
  </si>
  <si>
    <t>A124818800J</t>
  </si>
  <si>
    <t>A124815561F</t>
  </si>
  <si>
    <t>A124816152K</t>
  </si>
  <si>
    <t>A124817232C</t>
  </si>
  <si>
    <t>A124815072T</t>
  </si>
  <si>
    <t>A124818312W</t>
  </si>
  <si>
    <t>A124819392A</t>
  </si>
  <si>
    <t>A124816153L</t>
  </si>
  <si>
    <t>A124815752W</t>
  </si>
  <si>
    <t>A124816832R</t>
  </si>
  <si>
    <t>A124814672C</t>
  </si>
  <si>
    <t>A124817912J</t>
  </si>
  <si>
    <t>A124818992L</t>
  </si>
  <si>
    <t>A124815753X</t>
  </si>
  <si>
    <t>A124815816W</t>
  </si>
  <si>
    <t>A124816896A</t>
  </si>
  <si>
    <t>A124814736C</t>
  </si>
  <si>
    <t>A124817976V</t>
  </si>
  <si>
    <t>A124819056R</t>
  </si>
  <si>
    <t>A124815817X</t>
  </si>
  <si>
    <t>A124815704C</t>
  </si>
  <si>
    <t>A124816784J</t>
  </si>
  <si>
    <t>A124814624K</t>
  </si>
  <si>
    <t>A124817864A</t>
  </si>
  <si>
    <t>A124818944V</t>
  </si>
  <si>
    <t>A124815705F</t>
  </si>
  <si>
    <t>A124815520K</t>
  </si>
  <si>
    <t>A124816600C</t>
  </si>
  <si>
    <t>A124814440T</t>
  </si>
  <si>
    <t>A124817680J</t>
  </si>
  <si>
    <t>A124818760A</t>
  </si>
  <si>
    <t>A124815521L</t>
  </si>
  <si>
    <t>A124815824W</t>
  </si>
  <si>
    <t>A124816904R</t>
  </si>
  <si>
    <t>A124814744C</t>
  </si>
  <si>
    <t>A124817984V</t>
  </si>
  <si>
    <t>A124819064R</t>
  </si>
  <si>
    <t>A124815825X</t>
  </si>
  <si>
    <t>A124815472C</t>
  </si>
  <si>
    <t>A124816552W</t>
  </si>
  <si>
    <t>A124814392K</t>
  </si>
  <si>
    <t>A124817632R</t>
  </si>
  <si>
    <t>A124818712J</t>
  </si>
  <si>
    <t>A124815473F</t>
  </si>
  <si>
    <t>A124815640C</t>
  </si>
  <si>
    <t>A124816720W</t>
  </si>
  <si>
    <t>A124814560K</t>
  </si>
  <si>
    <t>A124817800R</t>
  </si>
  <si>
    <t>A124818880V</t>
  </si>
  <si>
    <t>A124815641F</t>
  </si>
  <si>
    <t>A124816216K</t>
  </si>
  <si>
    <t>A124817296R</t>
  </si>
  <si>
    <t>A124815136T</t>
  </si>
  <si>
    <t>A124818376J</t>
  </si>
  <si>
    <t>A124819456A</t>
  </si>
  <si>
    <t>A124816217L</t>
  </si>
  <si>
    <t>A124815864R</t>
  </si>
  <si>
    <t>A124816944J</t>
  </si>
  <si>
    <t>A124814784W</t>
  </si>
  <si>
    <t>A124818024C</t>
  </si>
  <si>
    <t>A124819104W</t>
  </si>
  <si>
    <t>A124815865T</t>
  </si>
  <si>
    <t>A124815528C</t>
  </si>
  <si>
    <t>A124816608W</t>
  </si>
  <si>
    <t>A124814448K</t>
  </si>
  <si>
    <t>A124817688A</t>
  </si>
  <si>
    <t>A124818768V</t>
  </si>
  <si>
    <t>A124815529F</t>
  </si>
  <si>
    <t>A124816480W</t>
  </si>
  <si>
    <t>A124817560R</t>
  </si>
  <si>
    <t>A124815400T</t>
  </si>
  <si>
    <t>A124818640J</t>
  </si>
  <si>
    <t>A124819720A</t>
  </si>
  <si>
    <t>A124816481X</t>
  </si>
  <si>
    <t>A124815600K</t>
  </si>
  <si>
    <t>A124816680R</t>
  </si>
  <si>
    <t>A124814520T</t>
  </si>
  <si>
    <t>A124817760J</t>
  </si>
  <si>
    <t>A124818840A</t>
  </si>
  <si>
    <t>A124815601L</t>
  </si>
  <si>
    <t>A124816424C</t>
  </si>
  <si>
    <t>A124817504W</t>
  </si>
  <si>
    <t>A124815344K</t>
  </si>
  <si>
    <t>A124818584A</t>
  </si>
  <si>
    <t>A124819664V</t>
  </si>
  <si>
    <t>A124816425F</t>
  </si>
  <si>
    <t>A124816224K</t>
  </si>
  <si>
    <t>A124817304C</t>
  </si>
  <si>
    <t>A124815144T</t>
  </si>
  <si>
    <t>A124818384J</t>
  </si>
  <si>
    <t>A124819464A</t>
  </si>
  <si>
    <t>A124816225L</t>
  </si>
  <si>
    <t>A124815872R</t>
  </si>
  <si>
    <t>A124816952J</t>
  </si>
  <si>
    <t>A124814792W</t>
  </si>
  <si>
    <t>A124818032C</t>
  </si>
  <si>
    <t>A124819112W</t>
  </si>
  <si>
    <t>A124815873T</t>
  </si>
  <si>
    <t>A124816432C</t>
  </si>
  <si>
    <t>A124817512W</t>
  </si>
  <si>
    <t>A124815352K</t>
  </si>
  <si>
    <t>A124818592A</t>
  </si>
  <si>
    <t>A124819672V</t>
  </si>
  <si>
    <t>A124816433F</t>
  </si>
  <si>
    <t>A124816120T</t>
  </si>
  <si>
    <t>A124817200K</t>
  </si>
  <si>
    <t>A124815040X</t>
  </si>
  <si>
    <t>A124818280R</t>
  </si>
  <si>
    <t>A124819360J</t>
  </si>
  <si>
    <t>A124816121V</t>
  </si>
  <si>
    <t>A124815712C</t>
  </si>
  <si>
    <t>A124816792J</t>
  </si>
  <si>
    <t>A124814632K</t>
  </si>
  <si>
    <t>A124817872A</t>
  </si>
  <si>
    <t>A124818952V</t>
  </si>
  <si>
    <t>A124815713F</t>
  </si>
  <si>
    <t>A124816072K</t>
  </si>
  <si>
    <t>A124817152C</t>
  </si>
  <si>
    <t>A124814992R</t>
  </si>
  <si>
    <t>A124818232W</t>
  </si>
  <si>
    <t>A124819312R</t>
  </si>
  <si>
    <t>A124816073L</t>
  </si>
  <si>
    <t>A124815568W</t>
  </si>
  <si>
    <t>A124816648R</t>
  </si>
  <si>
    <t>A124814488C</t>
  </si>
  <si>
    <t>A124817728J</t>
  </si>
  <si>
    <t>A124818808A</t>
  </si>
  <si>
    <t>A124815569X</t>
  </si>
  <si>
    <t>A124815880R</t>
  </si>
  <si>
    <t>A124816960J</t>
  </si>
  <si>
    <t>A124814800K</t>
  </si>
  <si>
    <t>A124818040C</t>
  </si>
  <si>
    <t>A124819120W</t>
  </si>
  <si>
    <t>A124815881T</t>
  </si>
  <si>
    <t>A124816184C</t>
  </si>
  <si>
    <t>A124817264W</t>
  </si>
  <si>
    <t>A124815104X</t>
  </si>
  <si>
    <t>A124818344R</t>
  </si>
  <si>
    <t>A124819424J</t>
  </si>
  <si>
    <t>A124816185F</t>
  </si>
  <si>
    <t>A124816488R</t>
  </si>
  <si>
    <t>A124817568J</t>
  </si>
  <si>
    <t>A124815408K</t>
  </si>
  <si>
    <t>A124818648A</t>
  </si>
  <si>
    <t>A124819728V</t>
  </si>
  <si>
    <t>A124816489T</t>
  </si>
  <si>
    <t>A124816024T</t>
  </si>
  <si>
    <t>A124817104K</t>
  </si>
  <si>
    <t>A124814944W</t>
  </si>
  <si>
    <t>A124818184R</t>
  </si>
  <si>
    <t>A124819264J</t>
  </si>
  <si>
    <t>A124816025V</t>
  </si>
  <si>
    <t>A124815536C</t>
  </si>
  <si>
    <t>A124816616W</t>
  </si>
  <si>
    <t>A124814456K</t>
  </si>
  <si>
    <t>A124817696A</t>
  </si>
  <si>
    <t>A124818776V</t>
  </si>
  <si>
    <t>A124815537F</t>
  </si>
  <si>
    <t>A124815576W</t>
  </si>
  <si>
    <t>A124816656R</t>
  </si>
  <si>
    <t>A124814496C</t>
  </si>
  <si>
    <t>A124817736J</t>
  </si>
  <si>
    <t>A124818816A</t>
  </si>
  <si>
    <t>A124815577X</t>
  </si>
  <si>
    <t>A124815888J</t>
  </si>
  <si>
    <t>A124816968A</t>
  </si>
  <si>
    <t>A124814808C</t>
  </si>
  <si>
    <t>A124818048W</t>
  </si>
  <si>
    <t>A124819128R</t>
  </si>
  <si>
    <t>A124815889K</t>
  </si>
  <si>
    <t>A124815760W</t>
  </si>
  <si>
    <t>A124816840R</t>
  </si>
  <si>
    <t>A124814680C</t>
  </si>
  <si>
    <t>A124817920J</t>
  </si>
  <si>
    <t>A124819000C</t>
  </si>
  <si>
    <t>A124815761X</t>
  </si>
  <si>
    <t>A124816496R</t>
  </si>
  <si>
    <t>A124817576J</t>
  </si>
  <si>
    <t>A124815416K</t>
  </si>
  <si>
    <t>A124818656A</t>
  </si>
  <si>
    <t>A124819736V</t>
  </si>
  <si>
    <t>A124816497T</t>
  </si>
  <si>
    <t>A124815720C</t>
  </si>
  <si>
    <t>A124816800W</t>
  </si>
  <si>
    <t>A124814640K</t>
  </si>
  <si>
    <t>A124817880A</t>
  </si>
  <si>
    <t>A124818960V</t>
  </si>
  <si>
    <t>A124815721F</t>
  </si>
  <si>
    <t>A124816080K</t>
  </si>
  <si>
    <t>A124817160C</t>
  </si>
  <si>
    <t>A124815000F</t>
  </si>
  <si>
    <t>A124818240W</t>
  </si>
  <si>
    <t>A124819320R</t>
  </si>
  <si>
    <t>A124816081L</t>
  </si>
  <si>
    <t>A124815688R</t>
  </si>
  <si>
    <t>A124816768J</t>
  </si>
  <si>
    <t>A124814608K</t>
  </si>
  <si>
    <t>A124817848A</t>
  </si>
  <si>
    <t>A124818928V</t>
  </si>
  <si>
    <t>A124815689T</t>
  </si>
  <si>
    <t>A124816160K</t>
  </si>
  <si>
    <t>A124817240C</t>
  </si>
  <si>
    <t>A124815080T</t>
  </si>
  <si>
    <t>A124818320W</t>
  </si>
  <si>
    <t>A124819400R</t>
  </si>
  <si>
    <t>A124816161L</t>
  </si>
  <si>
    <t>A124815544C</t>
  </si>
  <si>
    <t>A124816624W</t>
  </si>
  <si>
    <t>A124814464K</t>
  </si>
  <si>
    <t>A124817704R</t>
  </si>
  <si>
    <t>A124818784V</t>
  </si>
  <si>
    <t>A124815545F</t>
  </si>
  <si>
    <t>A124816232K</t>
  </si>
  <si>
    <t>A124817312C</t>
  </si>
  <si>
    <t>A124815152T</t>
  </si>
  <si>
    <t>A124818392J</t>
  </si>
  <si>
    <t>A124819472A</t>
  </si>
  <si>
    <t>A124816233L</t>
  </si>
  <si>
    <t>A124816032T</t>
  </si>
  <si>
    <t>A124817112K</t>
  </si>
  <si>
    <t>A124814952W</t>
  </si>
  <si>
    <t>A124818192R</t>
  </si>
  <si>
    <t>A124819272J</t>
  </si>
  <si>
    <t>A124816033V</t>
  </si>
  <si>
    <t>A124815768R</t>
  </si>
  <si>
    <t>A124816848J</t>
  </si>
  <si>
    <t>A124814688W</t>
  </si>
  <si>
    <t>A124817928A</t>
  </si>
  <si>
    <t>A124819008W</t>
  </si>
  <si>
    <t>A124815769T</t>
  </si>
  <si>
    <t>Steps taken:  Looked at ads for jobs on the Internet, newspaper, etc ;  &gt; Females ;  Underemployed part-time workers ;</t>
  </si>
  <si>
    <t>Steps taken:  Looked at ads for jobs on the Internet, newspaper, etc ;  &gt; Females ;  &gt; Prefers less than 10 extra hours ;</t>
  </si>
  <si>
    <t>Steps taken:  Looked at ads for jobs on the Internet, newspaper, etc ;  &gt; Females ;  &gt; Prefers 10–19 extra hours ;</t>
  </si>
  <si>
    <t>Steps taken:  Looked at ads for jobs on the Internet, newspaper, etc ;  &gt; Females ;  &gt; Prefers 20–29 extra hours ;</t>
  </si>
  <si>
    <t>Steps taken:  Looked at ads for jobs on the Internet, newspaper, etc ;  &gt; Females ;  &gt; Prefers 30 extra hours or more ;</t>
  </si>
  <si>
    <t>Steps taken:  Looked at ads for jobs on the Internet, newspaper, etc ;  &gt; Females ;  Median extra hours preferred ;</t>
  </si>
  <si>
    <t>Steps taken:  Registered with Centrelink as a job seeker ;  Persons ;  Underemployed part-time workers ;</t>
  </si>
  <si>
    <t>Steps taken:  Registered with Centrelink as a job seeker ;  Persons ;  &gt; Prefers less than 10 extra hours ;</t>
  </si>
  <si>
    <t>Steps taken:  Registered with Centrelink as a job seeker ;  Persons ;  &gt; Prefers 10–19 extra hours ;</t>
  </si>
  <si>
    <t>Steps taken:  Registered with Centrelink as a job seeker ;  Persons ;  &gt; Prefers 20–29 extra hours ;</t>
  </si>
  <si>
    <t>Steps taken:  Registered with Centrelink as a job seeker ;  Persons ;  &gt; Prefers 30 extra hours or more ;</t>
  </si>
  <si>
    <t>Steps taken:  Registered with Centrelink as a job seeker ;  Persons ;  Median extra hours preferred ;</t>
  </si>
  <si>
    <t>Steps taken:  Registered with Centrelink as a job seeker ;  &gt; Males ;  Underemployed part-time workers ;</t>
  </si>
  <si>
    <t>Steps taken:  Registered with Centrelink as a job seeker ;  &gt; Males ;  &gt; Prefers less than 10 extra hours ;</t>
  </si>
  <si>
    <t>Steps taken:  Registered with Centrelink as a job seeker ;  &gt; Males ;  &gt; Prefers 10–19 extra hours ;</t>
  </si>
  <si>
    <t>Steps taken:  Registered with Centrelink as a job seeker ;  &gt; Males ;  &gt; Prefers 20–29 extra hours ;</t>
  </si>
  <si>
    <t>Steps taken:  Registered with Centrelink as a job seeker ;  &gt; Males ;  &gt; Prefers 30 extra hours or more ;</t>
  </si>
  <si>
    <t>Steps taken:  Registered with Centrelink as a job seeker ;  &gt; Males ;  Median extra hours preferred ;</t>
  </si>
  <si>
    <t>Steps taken:  Registered with Centrelink as a job seeker ;  &gt; Females ;  Underemployed part-time workers ;</t>
  </si>
  <si>
    <t>Steps taken:  Registered with Centrelink as a job seeker ;  &gt; Females ;  &gt; Prefers less than 10 extra hours ;</t>
  </si>
  <si>
    <t>Steps taken:  Registered with Centrelink as a job seeker ;  &gt; Females ;  &gt; Prefers 10–19 extra hours ;</t>
  </si>
  <si>
    <t>Steps taken:  Registered with Centrelink as a job seeker ;  &gt; Females ;  &gt; Prefers 20–29 extra hours ;</t>
  </si>
  <si>
    <t>Steps taken:  Registered with Centrelink as a job seeker ;  &gt; Females ;  &gt; Prefers 30 extra hours or more ;</t>
  </si>
  <si>
    <t>Steps taken:  Registered with Centrelink as a job seeker ;  &gt; Females ;  Median extra hours preferred ;</t>
  </si>
  <si>
    <t>Steps taken:  Other steps ;  Persons ;  Underemployed part-time workers ;</t>
  </si>
  <si>
    <t>Steps taken:  Other steps ;  Persons ;  &gt; Prefers less than 10 extra hours ;</t>
  </si>
  <si>
    <t>Steps taken:  Other steps ;  Persons ;  &gt; Prefers 10–19 extra hours ;</t>
  </si>
  <si>
    <t>Steps taken:  Other steps ;  Persons ;  &gt; Prefers 20–29 extra hours ;</t>
  </si>
  <si>
    <t>Steps taken:  Other steps ;  Persons ;  &gt; Prefers 30 extra hours or more ;</t>
  </si>
  <si>
    <t>Steps taken:  Other steps ;  Persons ;  Median extra hours preferred ;</t>
  </si>
  <si>
    <t>Steps taken:  Other steps ;  &gt; Males ;  Underemployed part-time workers ;</t>
  </si>
  <si>
    <t>Steps taken:  Other steps ;  &gt; Males ;  &gt; Prefers less than 10 extra hours ;</t>
  </si>
  <si>
    <t>Steps taken:  Other steps ;  &gt; Males ;  &gt; Prefers 10–19 extra hours ;</t>
  </si>
  <si>
    <t>Steps taken:  Other steps ;  &gt; Males ;  &gt; Prefers 20–29 extra hours ;</t>
  </si>
  <si>
    <t>Steps taken:  Other steps ;  &gt; Males ;  &gt; Prefers 30 extra hours or more ;</t>
  </si>
  <si>
    <t>Steps taken:  Other steps ;  &gt; Males ;  Median extra hours preferred ;</t>
  </si>
  <si>
    <t>Steps taken:  Other steps ;  &gt; Females ;  Underemployed part-time workers ;</t>
  </si>
  <si>
    <t>Steps taken:  Other steps ;  &gt; Females ;  &gt; Prefers less than 10 extra hours ;</t>
  </si>
  <si>
    <t>Steps taken:  Other steps ;  &gt; Females ;  &gt; Prefers 10–19 extra hours ;</t>
  </si>
  <si>
    <t>Steps taken:  Other steps ;  &gt; Females ;  &gt; Prefers 20–29 extra hours ;</t>
  </si>
  <si>
    <t>Steps taken:  Other steps ;  &gt; Females ;  &gt; Prefers 30 extra hours or more ;</t>
  </si>
  <si>
    <t>Steps taken:  Other steps ;  &gt; Females ;  Median extra hours preferred ;</t>
  </si>
  <si>
    <t>Did not take steps to look for work or more hours ;  Persons ;  Underemployed part-time workers ;</t>
  </si>
  <si>
    <t>Did not take steps to look for work or more hours ;  Persons ;  &gt; Prefers less than 10 extra hours ;</t>
  </si>
  <si>
    <t>Did not take steps to look for work or more hours ;  Persons ;  &gt; Prefers 10–19 extra hours ;</t>
  </si>
  <si>
    <t>Did not take steps to look for work or more hours ;  Persons ;  &gt; Prefers 20–29 extra hours ;</t>
  </si>
  <si>
    <t>Did not take steps to look for work or more hours ;  Persons ;  &gt; Prefers 30 extra hours or more ;</t>
  </si>
  <si>
    <t>Did not take steps to look for work or more hours ;  Persons ;  Median extra hours preferred ;</t>
  </si>
  <si>
    <t>Did not take steps to look for work or more hours ;  &gt; Males ;  Underemployed part-time workers ;</t>
  </si>
  <si>
    <t>Did not take steps to look for work or more hours ;  &gt; Males ;  &gt; Prefers less than 10 extra hours ;</t>
  </si>
  <si>
    <t>Did not take steps to look for work or more hours ;  &gt; Males ;  &gt; Prefers 10–19 extra hours ;</t>
  </si>
  <si>
    <t>Did not take steps to look for work or more hours ;  &gt; Males ;  &gt; Prefers 20–29 extra hours ;</t>
  </si>
  <si>
    <t>Did not take steps to look for work or more hours ;  &gt; Males ;  &gt; Prefers 30 extra hours or more ;</t>
  </si>
  <si>
    <t>Did not take steps to look for work or more hours ;  &gt; Males ;  Median extra hours preferred ;</t>
  </si>
  <si>
    <t>Did not take steps to look for work or more hours ;  &gt; Females ;  Underemployed part-time workers ;</t>
  </si>
  <si>
    <t>Did not take steps to look for work or more hours ;  &gt; Females ;  &gt; Prefers less than 10 extra hours ;</t>
  </si>
  <si>
    <t>Did not take steps to look for work or more hours ;  &gt; Females ;  &gt; Prefers 10–19 extra hours ;</t>
  </si>
  <si>
    <t>Did not take steps to look for work or more hours ;  &gt; Females ;  &gt; Prefers 20–29 extra hours ;</t>
  </si>
  <si>
    <t>Did not take steps to look for work or more hours ;  &gt; Females ;  &gt; Prefers 30 extra hours or more ;</t>
  </si>
  <si>
    <t>Did not take steps to look for work or more hours ;  &gt; Females ;  Median extra hours preferred ;</t>
  </si>
  <si>
    <t>A124815832W</t>
  </si>
  <si>
    <t>A124816912R</t>
  </si>
  <si>
    <t>A124814752C</t>
  </si>
  <si>
    <t>A124817992V</t>
  </si>
  <si>
    <t>A124819072R</t>
  </si>
  <si>
    <t>A124815833X</t>
  </si>
  <si>
    <t>A124816040T</t>
  </si>
  <si>
    <t>A124817120K</t>
  </si>
  <si>
    <t>A124814960W</t>
  </si>
  <si>
    <t>A124818200C</t>
  </si>
  <si>
    <t>A124819280J</t>
  </si>
  <si>
    <t>A124816041V</t>
  </si>
  <si>
    <t>A124816088C</t>
  </si>
  <si>
    <t>A124817168W</t>
  </si>
  <si>
    <t>A124815008X</t>
  </si>
  <si>
    <t>A124818248R</t>
  </si>
  <si>
    <t>A124819328J</t>
  </si>
  <si>
    <t>A124816089F</t>
  </si>
  <si>
    <t>A124816344C</t>
  </si>
  <si>
    <t>A124817424W</t>
  </si>
  <si>
    <t>A124815264K</t>
  </si>
  <si>
    <t>A124818504R</t>
  </si>
  <si>
    <t>A124819584V</t>
  </si>
  <si>
    <t>A124816345F</t>
  </si>
  <si>
    <t>A124816376W</t>
  </si>
  <si>
    <t>A124817456R</t>
  </si>
  <si>
    <t>A124815296C</t>
  </si>
  <si>
    <t>A124818536J</t>
  </si>
  <si>
    <t>A124819616A</t>
  </si>
  <si>
    <t>A124816377X</t>
  </si>
  <si>
    <t>A124816192C</t>
  </si>
  <si>
    <t>A124817272W</t>
  </si>
  <si>
    <t>A124815112X</t>
  </si>
  <si>
    <t>A124818352R</t>
  </si>
  <si>
    <t>A124819432J</t>
  </si>
  <si>
    <t>A124816193F</t>
  </si>
  <si>
    <t>A124815696R</t>
  </si>
  <si>
    <t>A124816776J</t>
  </si>
  <si>
    <t>A124814616K</t>
  </si>
  <si>
    <t>A124817856A</t>
  </si>
  <si>
    <t>A124818936V</t>
  </si>
  <si>
    <t>A124815697T</t>
  </si>
  <si>
    <t>A124815480C</t>
  </si>
  <si>
    <t>A124816560W</t>
  </si>
  <si>
    <t>A124814400X</t>
  </si>
  <si>
    <t>A124817640R</t>
  </si>
  <si>
    <t>A124818720J</t>
  </si>
  <si>
    <t>A124815481F</t>
  </si>
  <si>
    <t>A124816200T</t>
  </si>
  <si>
    <t>A124817280W</t>
  </si>
  <si>
    <t>A124815120X</t>
  </si>
  <si>
    <t>A124818360R</t>
  </si>
  <si>
    <t>A124819440J</t>
  </si>
  <si>
    <t>A124816201V</t>
  </si>
  <si>
    <t>A124816504C</t>
  </si>
  <si>
    <t>A124817584J</t>
  </si>
  <si>
    <t>A124815424K</t>
  </si>
  <si>
    <t>A124818664A</t>
  </si>
  <si>
    <t>A124819744V</t>
  </si>
  <si>
    <t>A124816505F</t>
  </si>
  <si>
    <t>Time Series Workbook</t>
  </si>
  <si>
    <t>6226.0 Participation, Job Search and Mobility, Australia</t>
  </si>
  <si>
    <t>Table 6. Number of extra weekly hours preferred by underemployed part-time workers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</si>
  <si>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</si>
  <si>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</si>
  <si>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</si>
  <si>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</si>
  <si>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</si>
  <si>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</si>
  <si>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</si>
  <si>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</si>
  <si>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</si>
  <si>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</si>
  <si>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6.1 - February 2021</t>
  </si>
  <si>
    <t>Table 6.2 -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</si>
  <si>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</si>
  <si>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</si>
  <si>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</si>
  <si>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</si>
  <si>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</si>
  <si>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</si>
  <si>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</si>
  <si>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</si>
  <si>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Preferred number of extra weekly hours</t>
  </si>
  <si>
    <t>Median extra hours preferred</t>
  </si>
  <si>
    <t>Less than 10 hours</t>
  </si>
  <si>
    <t>10–19 hours</t>
  </si>
  <si>
    <t>20–29 hours</t>
  </si>
  <si>
    <t>30 hours or more</t>
  </si>
  <si>
    <t>Total</t>
  </si>
  <si>
    <t>'000</t>
  </si>
  <si>
    <t>hours</t>
  </si>
  <si>
    <t>Persons</t>
  </si>
  <si>
    <t>State or territory of usual residence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</si>
  <si>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</si>
  <si>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</si>
  <si>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</si>
  <si>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</si>
  <si>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</si>
  <si>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</si>
  <si>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</si>
  <si>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Australian Capital Territory</t>
  </si>
  <si>
    <t>Age</t>
  </si>
  <si>
    <t>15–24 years</t>
  </si>
  <si>
    <t>25–34 years</t>
  </si>
  <si>
    <t>35–44 years</t>
  </si>
  <si>
    <t>45–54 years</t>
  </si>
  <si>
    <t>55–64 years</t>
  </si>
  <si>
    <t>65 years and over</t>
  </si>
  <si>
    <t>Status in employment of main job</t>
  </si>
  <si>
    <t>Employee</t>
  </si>
  <si>
    <t>With paid leave entitlements</t>
  </si>
  <si>
    <t>Without paid leave entitlements</t>
  </si>
  <si>
    <t>Not an employee</t>
  </si>
  <si>
    <t>Usual weekly hours in current main job</t>
  </si>
  <si>
    <t>Did not usually work (0 hours)</t>
  </si>
  <si>
    <t>1–9 hours</t>
  </si>
  <si>
    <t>30–34 hours</t>
  </si>
  <si>
    <t>Whether would move interstate if offered a suitable job</t>
  </si>
  <si>
    <t>Would move interstate</t>
  </si>
  <si>
    <t>Would not move interstate</t>
  </si>
  <si>
    <t>Might move interstate</t>
  </si>
  <si>
    <t>Did not know</t>
  </si>
  <si>
    <t>Whether would move within state if offered a suitable job</t>
  </si>
  <si>
    <t>Would move intrastate</t>
  </si>
  <si>
    <t>Would not move intrastate</t>
  </si>
  <si>
    <t>Might move intrastate</t>
  </si>
  <si>
    <t>All steps taken to find work or more hours in the last 12 months</t>
  </si>
  <si>
    <t>Asked current employer for more work</t>
  </si>
  <si>
    <t>Wrote, phoned or applied in person to an employer</t>
  </si>
  <si>
    <t>Answered an ad for a job on the Internet, in a newspaper, etc</t>
  </si>
  <si>
    <t>Had an interview with an employer</t>
  </si>
  <si>
    <t>Contacted friends or relatives</t>
  </si>
  <si>
    <t>Took steps to purchase or start up own business</t>
  </si>
  <si>
    <t>Advertised or tendered for work</t>
  </si>
  <si>
    <t>Checked or registered with a jobactive Australia provider</t>
  </si>
  <si>
    <t>Checked or registered with other employment agency</t>
  </si>
  <si>
    <t>Looked at ads for jobs on the Internet, in a newspaper, etc</t>
  </si>
  <si>
    <t>Registered with Centrelink as a job seeker</t>
  </si>
  <si>
    <t>Other steps</t>
  </si>
  <si>
    <t>Did not take any steps to find work</t>
  </si>
  <si>
    <t>Males</t>
  </si>
  <si>
    <t>Females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</si>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</sst>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10"/>
      <color rgb="FFFF0000"/>
      <name val="Tahoma"/>
      <family val="2"/>
    </font>
    <font>
      <sz val="8"/>
      <name val="Tahoma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left"/>
    </xf>
    <xf numFmtId="0" fontId="26" fillId="0" borderId="0"/>
    <xf numFmtId="0" fontId="26" fillId="0" borderId="0">
      <alignment horizontal="center" vertical="center" wrapText="1"/>
    </xf>
    <xf numFmtId="0" fontId="9" fillId="0" borderId="0"/>
    <xf numFmtId="0" fontId="26" fillId="0" borderId="0">
      <alignment horizontal="center"/>
    </xf>
    <xf numFmtId="0" fontId="10" fillId="0" borderId="0">
      <alignment horizontal="left" vertical="center" wrapText="1"/>
    </xf>
    <xf numFmtId="0" fontId="2" fillId="0" borderId="0"/>
    <xf numFmtId="0" fontId="26" fillId="0" borderId="0">
      <alignment horizontal="right"/>
    </xf>
    <xf numFmtId="0" fontId="9" fillId="0" borderId="0"/>
  </cellStyleXfs>
  <cellXfs count="10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1" fontId="28" fillId="0" borderId="0" xfId="11" applyNumberFormat="1" applyFont="1" applyAlignment="1">
      <alignment horizontal="center"/>
    </xf>
    <xf numFmtId="0" fontId="2" fillId="0" borderId="0" xfId="11" applyFont="1"/>
    <xf numFmtId="0" fontId="26" fillId="0" borderId="0" xfId="12">
      <alignment horizontal="center"/>
    </xf>
    <xf numFmtId="17" fontId="27" fillId="0" borderId="0" xfId="10" quotePrefix="1" applyNumberFormat="1" applyFont="1">
      <alignment horizontal="center" vertical="center" wrapText="1"/>
    </xf>
    <xf numFmtId="0" fontId="27" fillId="0" borderId="0" xfId="10" applyFont="1">
      <alignment horizontal="center" vertical="center" wrapText="1"/>
    </xf>
    <xf numFmtId="0" fontId="2" fillId="0" borderId="0" xfId="11" applyFont="1" applyAlignment="1">
      <alignment horizontal="right"/>
    </xf>
    <xf numFmtId="0" fontId="10" fillId="0" borderId="0" xfId="11" applyFont="1" applyAlignment="1">
      <alignment horizontal="right"/>
    </xf>
    <xf numFmtId="0" fontId="29" fillId="0" borderId="0" xfId="7" applyFont="1" applyAlignment="1">
      <alignment horizontal="right"/>
    </xf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0" fontId="27" fillId="0" borderId="4" xfId="13" applyFont="1" applyBorder="1" applyAlignment="1">
      <alignment horizontal="left" vertical="center" indent="46"/>
    </xf>
    <xf numFmtId="0" fontId="27" fillId="0" borderId="4" xfId="13" applyFont="1" applyBorder="1" applyAlignment="1">
      <alignment vertical="center"/>
    </xf>
    <xf numFmtId="1" fontId="28" fillId="0" borderId="0" xfId="13" applyNumberFormat="1" applyFont="1" applyAlignment="1">
      <alignment horizontal="center" vertical="center"/>
    </xf>
    <xf numFmtId="0" fontId="30" fillId="0" borderId="0" xfId="7" applyFont="1"/>
    <xf numFmtId="166" fontId="27" fillId="0" borderId="0" xfId="13" applyNumberFormat="1" applyFont="1" applyAlignment="1">
      <alignment horizontal="left" vertical="center"/>
    </xf>
    <xf numFmtId="0" fontId="27" fillId="0" borderId="0" xfId="7" applyFont="1"/>
    <xf numFmtId="0" fontId="27" fillId="0" borderId="0" xfId="13" applyFont="1" applyAlignment="1">
      <alignment horizontal="center" vertical="center"/>
    </xf>
    <xf numFmtId="1" fontId="27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11" fillId="0" borderId="0" xfId="7" applyFont="1"/>
    <xf numFmtId="166" fontId="10" fillId="0" borderId="0" xfId="13" applyNumberFormat="1">
      <alignment horizontal="left" vertical="center" wrapText="1"/>
    </xf>
    <xf numFmtId="166" fontId="18" fillId="0" borderId="0" xfId="7" applyNumberFormat="1" applyFont="1"/>
    <xf numFmtId="1" fontId="28" fillId="0" borderId="0" xfId="14" applyNumberFormat="1" applyFont="1" applyAlignment="1">
      <alignment horizontal="center"/>
    </xf>
    <xf numFmtId="167" fontId="10" fillId="0" borderId="0" xfId="7" applyNumberFormat="1" applyFont="1"/>
    <xf numFmtId="0" fontId="12" fillId="0" borderId="0" xfId="7"/>
    <xf numFmtId="1" fontId="31" fillId="0" borderId="0" xfId="7" applyNumberFormat="1" applyFont="1" applyAlignment="1">
      <alignment horizontal="center"/>
    </xf>
    <xf numFmtId="166" fontId="10" fillId="0" borderId="0" xfId="15" applyNumberFormat="1" applyFont="1">
      <alignment horizontal="right"/>
    </xf>
    <xf numFmtId="167" fontId="12" fillId="0" borderId="0" xfId="7" applyNumberFormat="1"/>
    <xf numFmtId="166" fontId="11" fillId="0" borderId="0" xfId="7" applyNumberFormat="1" applyFont="1"/>
    <xf numFmtId="166" fontId="10" fillId="0" borderId="0" xfId="13" applyNumberFormat="1" applyAlignment="1">
      <alignment horizontal="left" vertical="center" wrapText="1" indent="1"/>
    </xf>
    <xf numFmtId="0" fontId="10" fillId="0" borderId="0" xfId="7" applyFont="1"/>
    <xf numFmtId="166" fontId="27" fillId="0" borderId="0" xfId="7" applyNumberFormat="1" applyFont="1"/>
    <xf numFmtId="166" fontId="10" fillId="0" borderId="0" xfId="7" applyNumberFormat="1" applyFont="1"/>
    <xf numFmtId="0" fontId="2" fillId="0" borderId="0" xfId="0" applyFont="1"/>
    <xf numFmtId="166" fontId="10" fillId="0" borderId="0" xfId="0" applyNumberFormat="1" applyFont="1"/>
    <xf numFmtId="166" fontId="18" fillId="0" borderId="0" xfId="0" applyNumberFormat="1" applyFont="1"/>
    <xf numFmtId="166" fontId="2" fillId="0" borderId="0" xfId="11" applyNumberFormat="1" applyFont="1" applyAlignment="1">
      <alignment horizontal="left"/>
    </xf>
    <xf numFmtId="167" fontId="27" fillId="0" borderId="0" xfId="7" applyNumberFormat="1" applyFont="1"/>
    <xf numFmtId="167" fontId="32" fillId="0" borderId="0" xfId="7" applyNumberFormat="1" applyFont="1"/>
    <xf numFmtId="0" fontId="27" fillId="0" borderId="0" xfId="0" applyFont="1"/>
    <xf numFmtId="166" fontId="15" fillId="0" borderId="0" xfId="0" applyNumberFormat="1" applyFont="1"/>
    <xf numFmtId="0" fontId="2" fillId="0" borderId="0" xfId="16" applyFont="1"/>
    <xf numFmtId="1" fontId="33" fillId="0" borderId="0" xfId="14" applyNumberFormat="1" applyFont="1" applyAlignment="1">
      <alignment horizontal="center"/>
    </xf>
    <xf numFmtId="166" fontId="34" fillId="0" borderId="0" xfId="15" applyNumberFormat="1" applyFont="1">
      <alignment horizontal="right"/>
    </xf>
    <xf numFmtId="0" fontId="35" fillId="0" borderId="0" xfId="7" applyFont="1"/>
    <xf numFmtId="167" fontId="36" fillId="0" borderId="0" xfId="7" applyNumberFormat="1" applyFont="1"/>
    <xf numFmtId="166" fontId="27" fillId="0" borderId="0" xfId="15" applyNumberFormat="1" applyFont="1">
      <alignment horizontal="right"/>
    </xf>
    <xf numFmtId="0" fontId="24" fillId="0" borderId="0" xfId="7" applyFont="1"/>
    <xf numFmtId="167" fontId="30" fillId="0" borderId="0" xfId="7" applyNumberFormat="1" applyFont="1"/>
    <xf numFmtId="1" fontId="28" fillId="0" borderId="0" xfId="15" applyNumberFormat="1" applyFont="1" applyAlignment="1">
      <alignment horizontal="center"/>
    </xf>
    <xf numFmtId="166" fontId="15" fillId="0" borderId="0" xfId="7" applyNumberFormat="1" applyFont="1"/>
    <xf numFmtId="0" fontId="27" fillId="0" borderId="4" xfId="13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6" fillId="0" borderId="0" xfId="8" applyAlignment="1">
      <alignment horizontal="center"/>
    </xf>
    <xf numFmtId="0" fontId="27" fillId="0" borderId="0" xfId="9" applyFont="1" applyAlignment="1">
      <alignment horizontal="center" vertical="center" wrapText="1"/>
    </xf>
    <xf numFmtId="0" fontId="27" fillId="0" borderId="3" xfId="10" applyFont="1" applyBorder="1">
      <alignment horizontal="center" vertical="center" wrapText="1"/>
    </xf>
    <xf numFmtId="0" fontId="27" fillId="0" borderId="0" xfId="10" applyFont="1">
      <alignment horizontal="center" vertical="center" wrapText="1"/>
    </xf>
  </cellXfs>
  <cellStyles count="17">
    <cellStyle name="Hyperlink" xfId="1" builtinId="8"/>
    <cellStyle name="Hyperlink 2" xfId="5" xr:uid="{B466D5BC-7C4C-44FD-9C40-36E792FDD32F}"/>
    <cellStyle name="Normal" xfId="0" builtinId="0"/>
    <cellStyle name="Normal 10" xfId="3" xr:uid="{9E29E64B-9A44-4640-B0C7-D1AE52681F6D}"/>
    <cellStyle name="Normal 14" xfId="16" xr:uid="{AAAF5D3C-E6E7-4521-B07E-F1DE47CF9A93}"/>
    <cellStyle name="Normal 2" xfId="7" xr:uid="{AC85F00D-A161-4852-A15D-7E651F0EE022}"/>
    <cellStyle name="Normal 2 2" xfId="11" xr:uid="{0655E9D4-443C-40D5-8EA9-003DE0F883B2}"/>
    <cellStyle name="Normal 2 4" xfId="4" xr:uid="{74F4C0D9-8270-488E-A7F6-6D7A08DDF625}"/>
    <cellStyle name="Normal 3 5 4" xfId="2" xr:uid="{DF2F8196-66F3-4280-BA9F-346B44AFDA49}"/>
    <cellStyle name="Normal 30" xfId="14" xr:uid="{9BB4DFBB-BB23-453E-BC3C-8A837B01DB34}"/>
    <cellStyle name="Style1" xfId="6" xr:uid="{9627BA6C-B193-4E95-8B60-28EB37228FF4}"/>
    <cellStyle name="Style3" xfId="8" xr:uid="{6CE5388A-1B64-4B81-AF5E-6A2226594B7D}"/>
    <cellStyle name="Style4" xfId="12" xr:uid="{294CD955-79DF-4E66-A709-4814B6345261}"/>
    <cellStyle name="Style5" xfId="10" xr:uid="{D74DDABC-B82A-4859-BD87-EF98022327C1}"/>
    <cellStyle name="Style6" xfId="9" xr:uid="{86F6B5F2-C659-4CA3-9264-948D95C05530}"/>
    <cellStyle name="Style8 2" xfId="15" xr:uid="{C17A646F-895D-43CC-B1CE-C21A36751080}"/>
    <cellStyle name="Style9" xfId="13" xr:uid="{61970E5C-84CE-4990-93B1-5BD7727C3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35914DB5-5B63-4233-928B-5119EE581E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CA30B933-F818-4E3F-9A83-0F920DC9E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F988749B-D135-499E-942D-75C16829C8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6146" name="Picture 1">
          <a:extLst>
            <a:ext uri="{FF2B5EF4-FFF2-40B4-BE49-F238E27FC236}">
              <a16:creationId xmlns:a16="http://schemas.microsoft.com/office/drawing/2014/main" id="{25901104-EF61-4E9B-B954-E9FDD72B6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DEA5D-872D-4AE2-967F-3AA4F4065506}">
  <dimension ref="A1:L26"/>
  <sheetViews>
    <sheetView showGridLines="0" tabSelected="1" workbookViewId="0">
      <pane ySplit="7" topLeftCell="A8" activePane="bottomLeft" state="frozen"/>
      <selection activeCell="B6" sqref="B6:L6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9.7109375" customWidth="1"/>
    <col min="26" max="26" width="7.7109375" customWidth="1"/>
  </cols>
  <sheetData>
    <row r="1" spans="1:1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13" t="s">
        <v>1633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2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75">
      <c r="A5" s="21"/>
      <c r="B5" s="14" t="s">
        <v>1634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customHeight="1">
      <c r="A6" s="21"/>
      <c r="B6" s="92" t="s">
        <v>1635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5.75" customHeight="1">
      <c r="A7" s="21"/>
      <c r="B7" s="22" t="s">
        <v>1643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3"/>
      <c r="B8" s="23"/>
      <c r="C8" s="23"/>
      <c r="D8" s="21"/>
      <c r="E8" s="21"/>
      <c r="F8" s="21"/>
      <c r="G8" s="21"/>
      <c r="H8" s="21"/>
      <c r="I8" s="21"/>
      <c r="J8" s="21"/>
      <c r="K8" s="21"/>
      <c r="L8" s="21"/>
    </row>
    <row r="9" spans="1:12" ht="15.75">
      <c r="A9" s="24"/>
      <c r="B9" s="25" t="s">
        <v>1644</v>
      </c>
      <c r="C9" s="24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4"/>
      <c r="B10" s="26" t="s">
        <v>1645</v>
      </c>
      <c r="C10" s="24"/>
      <c r="D10" s="21"/>
      <c r="E10" s="21"/>
      <c r="F10" s="21"/>
      <c r="G10" s="21"/>
      <c r="H10" s="21"/>
      <c r="I10" s="21"/>
      <c r="J10" s="21"/>
      <c r="K10" s="21"/>
      <c r="L10" s="21"/>
    </row>
    <row r="11" spans="1:12">
      <c r="A11" s="24"/>
      <c r="B11" s="27">
        <v>6.1</v>
      </c>
      <c r="C11" s="28" t="s">
        <v>1646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24"/>
      <c r="B12" s="27">
        <v>6.2</v>
      </c>
      <c r="C12" s="28" t="s">
        <v>1647</v>
      </c>
      <c r="D12" s="21"/>
      <c r="E12" s="21"/>
      <c r="F12" s="21"/>
      <c r="G12" s="21"/>
      <c r="H12" s="21"/>
      <c r="I12" s="21"/>
      <c r="J12" s="21"/>
      <c r="K12" s="21"/>
      <c r="L12" s="21"/>
    </row>
    <row r="13" spans="1:12">
      <c r="A13" s="24"/>
      <c r="B13" s="27" t="s">
        <v>1648</v>
      </c>
      <c r="C13" s="28" t="s">
        <v>1649</v>
      </c>
      <c r="D13" s="21"/>
      <c r="E13" s="21"/>
      <c r="F13" s="21"/>
      <c r="G13" s="21"/>
      <c r="H13" s="21"/>
      <c r="I13" s="21"/>
      <c r="J13" s="21"/>
      <c r="K13" s="21"/>
      <c r="L13" s="21"/>
    </row>
    <row r="14" spans="1:12">
      <c r="A14" s="23"/>
      <c r="B14" s="23"/>
      <c r="C14" s="23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5.75">
      <c r="A15" s="24"/>
      <c r="B15" s="93"/>
      <c r="C15" s="93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5.75">
      <c r="A16" s="24"/>
      <c r="B16" s="94" t="s">
        <v>1650</v>
      </c>
      <c r="C16" s="94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3"/>
      <c r="B17" s="23"/>
      <c r="C17" s="23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4"/>
      <c r="B18" s="29" t="s">
        <v>1651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4"/>
      <c r="B19" s="95" t="s">
        <v>1652</v>
      </c>
      <c r="C19" s="95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4"/>
      <c r="B20" s="95" t="s">
        <v>1653</v>
      </c>
      <c r="C20" s="95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3"/>
      <c r="B21" s="23"/>
      <c r="C21" s="23"/>
      <c r="D21" s="21"/>
      <c r="E21" s="21"/>
      <c r="F21" s="21"/>
      <c r="G21" s="21"/>
      <c r="H21" s="21"/>
      <c r="I21" s="21"/>
      <c r="J21" s="21"/>
      <c r="K21" s="21"/>
      <c r="L21" s="21"/>
    </row>
    <row r="22" spans="1:12">
      <c r="A22" s="23"/>
      <c r="B22" s="15" t="s">
        <v>1636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>
      <c r="A23" s="23"/>
      <c r="B23" s="91" t="s">
        <v>1654</v>
      </c>
      <c r="C23" s="91"/>
      <c r="D23" s="91"/>
      <c r="E23" s="91"/>
    </row>
    <row r="24" spans="1:12">
      <c r="A24" s="23"/>
      <c r="B24" s="91" t="s">
        <v>1655</v>
      </c>
      <c r="C24" s="91"/>
      <c r="D24" s="91"/>
      <c r="E24" s="91"/>
    </row>
    <row r="25" spans="1:12">
      <c r="A25" s="23"/>
      <c r="B25" s="23"/>
      <c r="C25" s="23"/>
      <c r="D25" s="21"/>
      <c r="E25" s="21"/>
      <c r="F25" s="21"/>
      <c r="G25" s="21"/>
      <c r="H25" s="21"/>
      <c r="I25" s="21"/>
      <c r="J25" s="21"/>
      <c r="K25" s="21"/>
      <c r="L25" s="21"/>
    </row>
    <row r="26" spans="1:12">
      <c r="A26" s="23"/>
      <c r="B26" s="30" t="str">
        <f ca="1">"© Commonwealth of Australia "&amp;YEAR(TODAY())</f>
        <v>© Commonwealth of Australia 2021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</row>
  </sheetData>
  <mergeCells count="7">
    <mergeCell ref="B24:E24"/>
    <mergeCell ref="B6:L6"/>
    <mergeCell ref="B15:C15"/>
    <mergeCell ref="B16:C16"/>
    <mergeCell ref="B19:C19"/>
    <mergeCell ref="B20:C20"/>
    <mergeCell ref="B23:E23"/>
  </mergeCells>
  <hyperlinks>
    <hyperlink ref="B16" r:id="rId1" xr:uid="{F81E83EB-1548-4F34-A1D1-7ACF2A05FA2C}"/>
    <hyperlink ref="B13" location="Index!A12" display="Index" xr:uid="{D9CC255C-A4A0-4D75-8323-2906F4C75C7F}"/>
    <hyperlink ref="B26" r:id="rId2" display="© Commonwealth of Australia 2015" xr:uid="{A1AED220-112C-47B7-ADE1-F61B275B6A6F}"/>
    <hyperlink ref="B20" r:id="rId3" display="Explanatory Notes" xr:uid="{B92FAC3D-B4EB-4A63-80FB-D8D88033808C}"/>
    <hyperlink ref="B19" r:id="rId4" xr:uid="{57938A03-B47D-45C7-B762-B19B4CAB387C}"/>
    <hyperlink ref="B19:C19" r:id="rId5" display="Summary - link to be updated for 2021" xr:uid="{9497A637-AA49-4884-A6DA-C2FF135309C1}"/>
    <hyperlink ref="B20:C20" r:id="rId6" display="Methodology" xr:uid="{3D585BCD-2806-41F9-B22F-EAD3E8830965}"/>
    <hyperlink ref="B11" location="'Table 6.1'!C14" display="'Table 6.1'!C14" xr:uid="{F43A3B8F-3526-4F68-9C4E-37CEDF8A70BD}"/>
    <hyperlink ref="B12" location="'Table 6.2'!C14" display="'Table 6.2'!C14" xr:uid="{4B054E89-6D7C-4D83-B7E1-791D4E7A156E}"/>
    <hyperlink ref="B24" r:id="rId7" display="or the Labour Surveys Branch at labour.statistics@abs.gov.au." xr:uid="{F7B2E69C-6515-4D5B-8FF9-DA8D21631329}"/>
    <hyperlink ref="B23:E23" r:id="rId8" display="For further information about these and related statistics visit www.abs.gov.au/about/contact-us" xr:uid="{C9F032E0-F40A-43C3-AFDF-E1DFAFBFE6CD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9C31-3FA7-4ADA-B617-62C47820CA56}">
  <sheetPr>
    <pageSetUpPr fitToPage="1"/>
  </sheetPr>
  <dimension ref="A1:L173"/>
  <sheetViews>
    <sheetView zoomScaleNormal="100" workbookViewId="0">
      <pane ySplit="11" topLeftCell="A12" activePane="bottomLeft" state="frozen"/>
      <selection activeCell="C8" sqref="C8"/>
      <selection pane="bottomLeft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1633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1634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96" t="str">
        <f>Contents!B6</f>
        <v>Table 6. Number of extra weekly hours preferred by underemployed part-time workers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97" t="str">
        <f>Contents!C11</f>
        <v>Table 6.1 - February 2021</v>
      </c>
      <c r="B8" s="97"/>
      <c r="C8" s="97"/>
      <c r="D8" s="97"/>
      <c r="E8" s="97"/>
      <c r="F8" s="97"/>
      <c r="G8" s="97"/>
      <c r="H8" s="97"/>
      <c r="I8" s="35"/>
      <c r="J8" s="36"/>
      <c r="K8" s="37"/>
      <c r="L8" s="37"/>
    </row>
    <row r="9" spans="1:12" ht="21" customHeight="1">
      <c r="A9" s="98"/>
      <c r="B9" s="98"/>
      <c r="C9" s="99" t="s">
        <v>1656</v>
      </c>
      <c r="D9" s="99"/>
      <c r="E9" s="99"/>
      <c r="F9" s="99"/>
      <c r="G9" s="99"/>
      <c r="H9" s="100" t="s">
        <v>1657</v>
      </c>
      <c r="I9" s="38"/>
      <c r="J9" s="39"/>
      <c r="K9" s="39"/>
      <c r="L9" s="39"/>
    </row>
    <row r="10" spans="1:12" ht="22.5">
      <c r="A10" s="40"/>
      <c r="B10" s="40"/>
      <c r="C10" s="41" t="s">
        <v>1658</v>
      </c>
      <c r="D10" s="41" t="s">
        <v>1659</v>
      </c>
      <c r="E10" s="41" t="s">
        <v>1660</v>
      </c>
      <c r="F10" s="41" t="s">
        <v>1661</v>
      </c>
      <c r="G10" s="42" t="s">
        <v>1662</v>
      </c>
      <c r="H10" s="101"/>
      <c r="I10" s="38"/>
      <c r="J10" s="43"/>
      <c r="K10" s="44"/>
      <c r="L10" s="45"/>
    </row>
    <row r="11" spans="1:12">
      <c r="A11" s="40"/>
      <c r="B11" s="40"/>
      <c r="C11" s="46" t="s">
        <v>1663</v>
      </c>
      <c r="D11" s="46" t="s">
        <v>1663</v>
      </c>
      <c r="E11" s="46" t="s">
        <v>1663</v>
      </c>
      <c r="F11" s="46" t="s">
        <v>1663</v>
      </c>
      <c r="G11" s="46" t="s">
        <v>1663</v>
      </c>
      <c r="H11" s="46" t="s">
        <v>1664</v>
      </c>
      <c r="I11" s="47"/>
      <c r="J11" s="48"/>
      <c r="K11" s="48"/>
      <c r="L11" s="48"/>
    </row>
    <row r="12" spans="1:12">
      <c r="A12" s="49" t="s">
        <v>1665</v>
      </c>
      <c r="B12" s="50"/>
      <c r="C12" s="50"/>
      <c r="D12" s="50"/>
      <c r="E12" s="50"/>
      <c r="F12" s="50"/>
      <c r="G12" s="50"/>
      <c r="H12" s="50"/>
      <c r="I12" s="51"/>
      <c r="J12" s="52"/>
      <c r="K12" s="52"/>
      <c r="L12" s="52"/>
    </row>
    <row r="13" spans="1:12">
      <c r="A13" s="53" t="s">
        <v>1666</v>
      </c>
      <c r="B13" s="54"/>
      <c r="C13" s="55"/>
      <c r="D13" s="55"/>
      <c r="E13" s="55"/>
      <c r="F13" s="55"/>
      <c r="G13" s="55"/>
      <c r="H13" s="55"/>
      <c r="I13" s="56"/>
      <c r="J13" s="57"/>
      <c r="K13" s="57"/>
      <c r="L13" s="57"/>
    </row>
    <row r="14" spans="1:12">
      <c r="A14" s="58"/>
      <c r="B14" s="59" t="s">
        <v>1667</v>
      </c>
      <c r="C14" s="60">
        <f>A124817320C_Latest</f>
        <v>108.197</v>
      </c>
      <c r="D14" s="60">
        <f>A124815160T_Latest</f>
        <v>130.16399999999999</v>
      </c>
      <c r="E14" s="60">
        <f>A124818400W_Latest</f>
        <v>54.619</v>
      </c>
      <c r="F14" s="60">
        <f>A124819480A_Latest</f>
        <v>18.37</v>
      </c>
      <c r="G14" s="60">
        <f>A124816240K_Latest</f>
        <v>311.351</v>
      </c>
      <c r="H14" s="60">
        <f>A124816241L_Latest</f>
        <v>11</v>
      </c>
      <c r="I14" s="61"/>
      <c r="J14" s="55"/>
      <c r="K14" s="54"/>
      <c r="L14" s="54"/>
    </row>
    <row r="15" spans="1:12">
      <c r="A15" s="58"/>
      <c r="B15" s="59" t="s">
        <v>1668</v>
      </c>
      <c r="C15" s="60">
        <f>A124817048C_Latest</f>
        <v>107.01600000000001</v>
      </c>
      <c r="D15" s="60">
        <f>A124814888R_Latest</f>
        <v>89.795000000000002</v>
      </c>
      <c r="E15" s="60">
        <f>A124818128W_Latest</f>
        <v>52.927999999999997</v>
      </c>
      <c r="F15" s="60">
        <f>A124819208R_Latest</f>
        <v>21.56</v>
      </c>
      <c r="G15" s="60">
        <f>A124815968J_Latest</f>
        <v>271.29899999999998</v>
      </c>
      <c r="H15" s="60">
        <f>A124815969K_Latest</f>
        <v>11</v>
      </c>
      <c r="I15" s="61"/>
      <c r="J15" s="62"/>
      <c r="K15" s="62"/>
      <c r="L15" s="62"/>
    </row>
    <row r="16" spans="1:12">
      <c r="A16" s="58"/>
      <c r="B16" s="59" t="s">
        <v>1669</v>
      </c>
      <c r="C16" s="60">
        <f>A124817328W_Latest</f>
        <v>64.843000000000004</v>
      </c>
      <c r="D16" s="60">
        <f>A124815168K_Latest</f>
        <v>107.092</v>
      </c>
      <c r="E16" s="60">
        <f>A124818408R_Latest</f>
        <v>31.975000000000001</v>
      </c>
      <c r="F16" s="60">
        <f>A124819488V_Latest</f>
        <v>11.585000000000001</v>
      </c>
      <c r="G16" s="60">
        <f>A124816248C_Latest</f>
        <v>215.495</v>
      </c>
      <c r="H16" s="60">
        <f>A124816249F_Latest</f>
        <v>11</v>
      </c>
      <c r="I16" s="61"/>
      <c r="J16" s="62"/>
      <c r="K16" s="62"/>
      <c r="L16" s="62"/>
    </row>
    <row r="17" spans="1:12">
      <c r="A17" s="58"/>
      <c r="B17" s="59" t="s">
        <v>1670</v>
      </c>
      <c r="C17" s="60">
        <f>A124817336W_Latest</f>
        <v>27.728000000000002</v>
      </c>
      <c r="D17" s="60">
        <f>A124815176K_Latest</f>
        <v>30.332000000000001</v>
      </c>
      <c r="E17" s="60">
        <f>A124818416R_Latest</f>
        <v>11.26</v>
      </c>
      <c r="F17" s="60">
        <f>A124819496V_Latest</f>
        <v>3.1880000000000002</v>
      </c>
      <c r="G17" s="60">
        <f>A124816256C_Latest</f>
        <v>72.507999999999996</v>
      </c>
      <c r="H17" s="60">
        <f>A124816257F_Latest</f>
        <v>10</v>
      </c>
      <c r="I17" s="61"/>
      <c r="J17" s="62"/>
      <c r="K17" s="62"/>
      <c r="L17" s="62"/>
    </row>
    <row r="18" spans="1:12">
      <c r="A18" s="58"/>
      <c r="B18" s="59" t="s">
        <v>1671</v>
      </c>
      <c r="C18" s="60">
        <f>A124817056C_Latest</f>
        <v>39.502000000000002</v>
      </c>
      <c r="D18" s="60">
        <f>A124814896R_Latest</f>
        <v>42.749000000000002</v>
      </c>
      <c r="E18" s="60">
        <f>A124818136W_Latest</f>
        <v>12.765000000000001</v>
      </c>
      <c r="F18" s="60">
        <f>A124819216R_Latest</f>
        <v>6.26</v>
      </c>
      <c r="G18" s="60">
        <f>A124815976J_Latest</f>
        <v>101.276</v>
      </c>
      <c r="H18" s="60">
        <f>A124815977K_Latest</f>
        <v>10</v>
      </c>
      <c r="I18" s="61"/>
      <c r="J18" s="62"/>
      <c r="K18" s="62"/>
      <c r="L18" s="62"/>
    </row>
    <row r="19" spans="1:12">
      <c r="A19" s="58"/>
      <c r="B19" s="59" t="s">
        <v>1672</v>
      </c>
      <c r="C19" s="60">
        <f>A124817064C_Latest</f>
        <v>7.1230000000000002</v>
      </c>
      <c r="D19" s="60">
        <f>A124814904C_Latest</f>
        <v>9.7370000000000001</v>
      </c>
      <c r="E19" s="60">
        <f>A124818144W_Latest</f>
        <v>5.8819999999999997</v>
      </c>
      <c r="F19" s="60">
        <f>A124819224R_Latest</f>
        <v>1.2290000000000001</v>
      </c>
      <c r="G19" s="60">
        <f>A124815984J_Latest</f>
        <v>23.971</v>
      </c>
      <c r="H19" s="60">
        <f>A124815985K_Latest</f>
        <v>13.268000000000001</v>
      </c>
      <c r="I19" s="61"/>
      <c r="J19" s="62"/>
      <c r="K19" s="62"/>
      <c r="L19" s="62"/>
    </row>
    <row r="20" spans="1:12">
      <c r="A20" s="58"/>
      <c r="B20" s="59" t="s">
        <v>1673</v>
      </c>
      <c r="C20" s="60">
        <f>A124817208C_Latest</f>
        <v>0.98899999999999999</v>
      </c>
      <c r="D20" s="60">
        <f>A124815048T_Latest</f>
        <v>1.9350000000000001</v>
      </c>
      <c r="E20" s="60">
        <f>A124818288J_Latest</f>
        <v>1.147</v>
      </c>
      <c r="F20" s="60">
        <f>A124819368A_Latest</f>
        <v>0.68799999999999994</v>
      </c>
      <c r="G20" s="60">
        <f>A124816128K_Latest</f>
        <v>4.7590000000000003</v>
      </c>
      <c r="H20" s="60">
        <f>A124816129L_Latest</f>
        <v>16</v>
      </c>
      <c r="I20" s="61"/>
      <c r="J20" s="62"/>
      <c r="K20" s="62"/>
      <c r="L20" s="62"/>
    </row>
    <row r="21" spans="1:12">
      <c r="A21" s="58"/>
      <c r="B21" s="59" t="s">
        <v>1674</v>
      </c>
      <c r="C21" s="60">
        <f>A124816920R_Latest</f>
        <v>5.375</v>
      </c>
      <c r="D21" s="60">
        <f>A124814760C_Latest</f>
        <v>4.2839999999999998</v>
      </c>
      <c r="E21" s="60">
        <f>A124818000K_Latest</f>
        <v>1.33</v>
      </c>
      <c r="F21" s="60">
        <f>A124819080R_Latest</f>
        <v>0.60299999999999998</v>
      </c>
      <c r="G21" s="60">
        <f>A124815840W_Latest</f>
        <v>11.592000000000001</v>
      </c>
      <c r="H21" s="60">
        <f>A124815841X_Latest</f>
        <v>10</v>
      </c>
      <c r="I21" s="61"/>
      <c r="J21" s="62"/>
      <c r="K21" s="62"/>
      <c r="L21" s="62"/>
    </row>
    <row r="22" spans="1:12">
      <c r="A22" s="53" t="s">
        <v>1675</v>
      </c>
      <c r="B22" s="63"/>
      <c r="C22" s="63"/>
      <c r="D22" s="63"/>
      <c r="E22" s="63"/>
      <c r="F22" s="63"/>
      <c r="G22" s="63"/>
      <c r="H22" s="63"/>
      <c r="I22" s="64"/>
      <c r="J22" s="62"/>
      <c r="K22" s="62"/>
      <c r="L22" s="62"/>
    </row>
    <row r="23" spans="1:12">
      <c r="A23" s="58"/>
      <c r="B23" s="59" t="s">
        <v>1676</v>
      </c>
      <c r="C23" s="60">
        <f>A124817344W_Latest</f>
        <v>130.709</v>
      </c>
      <c r="D23" s="60">
        <f>A124815184K_Latest</f>
        <v>139.76599999999999</v>
      </c>
      <c r="E23" s="60">
        <f>A124818424R_Latest</f>
        <v>48.34</v>
      </c>
      <c r="F23" s="60">
        <f>A124819504J_Latest</f>
        <v>21.532</v>
      </c>
      <c r="G23" s="60">
        <f>A124816264C_Latest</f>
        <v>340.34699999999998</v>
      </c>
      <c r="H23" s="60">
        <f>A124816265F_Latest</f>
        <v>10</v>
      </c>
      <c r="I23" s="61"/>
      <c r="J23" s="62"/>
      <c r="K23" s="62"/>
      <c r="L23" s="62"/>
    </row>
    <row r="24" spans="1:12">
      <c r="A24" s="58"/>
      <c r="B24" s="59" t="s">
        <v>1677</v>
      </c>
      <c r="C24" s="60">
        <f>A124817216C_Latest</f>
        <v>68.724999999999994</v>
      </c>
      <c r="D24" s="60">
        <f>A124815056T_Latest</f>
        <v>91.04</v>
      </c>
      <c r="E24" s="60">
        <f>A124818296J_Latest</f>
        <v>39.264000000000003</v>
      </c>
      <c r="F24" s="60">
        <f>A124819376A_Latest</f>
        <v>10.75</v>
      </c>
      <c r="G24" s="60">
        <f>A124816136K_Latest</f>
        <v>209.78</v>
      </c>
      <c r="H24" s="60">
        <f>A124816137L_Latest</f>
        <v>13</v>
      </c>
      <c r="I24" s="61"/>
      <c r="J24" s="62"/>
      <c r="K24" s="62"/>
      <c r="L24" s="62"/>
    </row>
    <row r="25" spans="1:12">
      <c r="A25" s="58"/>
      <c r="B25" s="59" t="s">
        <v>1678</v>
      </c>
      <c r="C25" s="60">
        <f>A124817432W_Latest</f>
        <v>45.993000000000002</v>
      </c>
      <c r="D25" s="60">
        <f>A124815272K_Latest</f>
        <v>70.242999999999995</v>
      </c>
      <c r="E25" s="60">
        <f>A124818512R_Latest</f>
        <v>30.812999999999999</v>
      </c>
      <c r="F25" s="60">
        <f>A124819592V_Latest</f>
        <v>11.103999999999999</v>
      </c>
      <c r="G25" s="60">
        <f>A124816352C_Latest</f>
        <v>158.15299999999999</v>
      </c>
      <c r="H25" s="60">
        <f>A124816353F_Latest</f>
        <v>12</v>
      </c>
      <c r="I25" s="61"/>
      <c r="J25" s="62"/>
      <c r="K25" s="62"/>
      <c r="L25" s="62"/>
    </row>
    <row r="26" spans="1:12">
      <c r="A26" s="58"/>
      <c r="B26" s="59" t="s">
        <v>1679</v>
      </c>
      <c r="C26" s="60">
        <f>A124816928J_Latest</f>
        <v>51.587000000000003</v>
      </c>
      <c r="D26" s="60">
        <f>A124814768W_Latest</f>
        <v>66.093000000000004</v>
      </c>
      <c r="E26" s="60">
        <f>A124818008C_Latest</f>
        <v>29.242999999999999</v>
      </c>
      <c r="F26" s="60">
        <f>A124819088J_Latest</f>
        <v>8.3710000000000004</v>
      </c>
      <c r="G26" s="60">
        <f>A124815848R_Latest</f>
        <v>155.29300000000001</v>
      </c>
      <c r="H26" s="60">
        <f>A124815849T_Latest</f>
        <v>11</v>
      </c>
      <c r="I26" s="61"/>
      <c r="J26" s="62"/>
      <c r="K26" s="62"/>
      <c r="L26" s="62"/>
    </row>
    <row r="27" spans="1:12">
      <c r="A27" s="58"/>
      <c r="B27" s="59" t="s">
        <v>1680</v>
      </c>
      <c r="C27" s="60">
        <f>A124816520C_Latest</f>
        <v>45.387</v>
      </c>
      <c r="D27" s="60">
        <f>A124814360T_Latest</f>
        <v>37.78</v>
      </c>
      <c r="E27" s="60">
        <f>A124817600W_Latest</f>
        <v>19.166</v>
      </c>
      <c r="F27" s="60">
        <f>A124818680A_Latest</f>
        <v>10.188000000000001</v>
      </c>
      <c r="G27" s="60">
        <f>A124815440K_Latest</f>
        <v>112.521</v>
      </c>
      <c r="H27" s="60">
        <f>A124815441L_Latest</f>
        <v>10</v>
      </c>
      <c r="I27" s="61"/>
      <c r="J27" s="62"/>
      <c r="K27" s="62"/>
      <c r="L27" s="62"/>
    </row>
    <row r="28" spans="1:12">
      <c r="A28" s="58"/>
      <c r="B28" s="59" t="s">
        <v>1681</v>
      </c>
      <c r="C28" s="60">
        <f>A124816664R_Latest</f>
        <v>18.372</v>
      </c>
      <c r="D28" s="60">
        <f>A124814504T_Latest</f>
        <v>11.166</v>
      </c>
      <c r="E28" s="60">
        <f>A124817744J_Latest</f>
        <v>5.08</v>
      </c>
      <c r="F28" s="60">
        <f>A124818824A_Latest</f>
        <v>1.538</v>
      </c>
      <c r="G28" s="60">
        <f>A124815584W_Latest</f>
        <v>36.155999999999999</v>
      </c>
      <c r="H28" s="60">
        <f>A124815585X_Latest</f>
        <v>9</v>
      </c>
      <c r="I28" s="61"/>
      <c r="J28" s="65"/>
      <c r="K28" s="58"/>
      <c r="L28" s="66"/>
    </row>
    <row r="29" spans="1:12">
      <c r="A29" s="53" t="s">
        <v>1682</v>
      </c>
      <c r="B29" s="63"/>
      <c r="C29" s="63"/>
      <c r="D29" s="63"/>
      <c r="E29" s="63"/>
      <c r="F29" s="63"/>
      <c r="G29" s="63"/>
      <c r="H29" s="63"/>
      <c r="I29" s="64"/>
      <c r="J29" s="62"/>
      <c r="K29" s="62"/>
      <c r="L29" s="62"/>
    </row>
    <row r="30" spans="1:12">
      <c r="A30" s="67"/>
      <c r="B30" s="59" t="s">
        <v>1683</v>
      </c>
      <c r="C30" s="60">
        <f>A124817072C_Latest</f>
        <v>301.80500000000001</v>
      </c>
      <c r="D30" s="60">
        <f>A124814912C_Latest</f>
        <v>353.30799999999999</v>
      </c>
      <c r="E30" s="60">
        <f>A124818152W_Latest</f>
        <v>132.34800000000001</v>
      </c>
      <c r="F30" s="60">
        <f>A124819232R_Latest</f>
        <v>40.377000000000002</v>
      </c>
      <c r="G30" s="60">
        <f>A124815992J_Latest</f>
        <v>827.83900000000006</v>
      </c>
      <c r="H30" s="60">
        <f>A124815993K_Latest</f>
        <v>10.965</v>
      </c>
      <c r="I30" s="61"/>
      <c r="J30" s="65"/>
      <c r="K30" s="58"/>
      <c r="L30" s="66"/>
    </row>
    <row r="31" spans="1:12">
      <c r="A31" s="67"/>
      <c r="B31" s="68" t="s">
        <v>1684</v>
      </c>
      <c r="C31" s="60">
        <f>A124816672R_Latest</f>
        <v>115.413</v>
      </c>
      <c r="D31" s="60">
        <f>A124814512T_Latest</f>
        <v>132.899</v>
      </c>
      <c r="E31" s="60">
        <f>A124817752J_Latest</f>
        <v>40.335000000000001</v>
      </c>
      <c r="F31" s="60">
        <f>A124818832A_Latest</f>
        <v>4.74</v>
      </c>
      <c r="G31" s="60">
        <f>A124815592W_Latest</f>
        <v>293.387</v>
      </c>
      <c r="H31" s="60">
        <f>A124815593X_Latest</f>
        <v>10</v>
      </c>
      <c r="I31" s="61"/>
      <c r="J31" s="67"/>
      <c r="K31" s="67"/>
      <c r="L31" s="67"/>
    </row>
    <row r="32" spans="1:12">
      <c r="A32" s="67"/>
      <c r="B32" s="68" t="s">
        <v>1685</v>
      </c>
      <c r="C32" s="60">
        <f>A124817080C_Latest</f>
        <v>186.392</v>
      </c>
      <c r="D32" s="60">
        <f>A124814920C_Latest</f>
        <v>220.40899999999999</v>
      </c>
      <c r="E32" s="60">
        <f>A124818160W_Latest</f>
        <v>92.013999999999996</v>
      </c>
      <c r="F32" s="60">
        <f>A124819240R_Latest</f>
        <v>35.637</v>
      </c>
      <c r="G32" s="60">
        <f>A124816000X_Latest</f>
        <v>534.452</v>
      </c>
      <c r="H32" s="60">
        <f>A124816001A_Latest</f>
        <v>11</v>
      </c>
      <c r="I32" s="61"/>
      <c r="J32" s="65"/>
      <c r="K32" s="69"/>
      <c r="L32" s="66"/>
    </row>
    <row r="33" spans="1:12">
      <c r="A33" s="67"/>
      <c r="B33" s="59" t="s">
        <v>1686</v>
      </c>
      <c r="C33" s="60">
        <f>A124817088W_Latest</f>
        <v>58.968000000000004</v>
      </c>
      <c r="D33" s="60">
        <f>A124814928W_Latest</f>
        <v>62.78</v>
      </c>
      <c r="E33" s="60">
        <f>A124818168R_Latest</f>
        <v>39.557000000000002</v>
      </c>
      <c r="F33" s="60">
        <f>A124819248J_Latest</f>
        <v>23.106999999999999</v>
      </c>
      <c r="G33" s="60">
        <f>A124816008T_Latest</f>
        <v>184.41200000000001</v>
      </c>
      <c r="H33" s="60">
        <f>A124816009V_Latest</f>
        <v>13</v>
      </c>
      <c r="I33" s="61"/>
      <c r="J33" s="62"/>
      <c r="K33" s="62"/>
      <c r="L33" s="67"/>
    </row>
    <row r="34" spans="1:12">
      <c r="A34" s="70" t="s">
        <v>1687</v>
      </c>
      <c r="B34" s="59"/>
      <c r="C34" s="60"/>
      <c r="D34" s="60"/>
      <c r="E34" s="60"/>
      <c r="F34" s="60"/>
      <c r="G34" s="60"/>
      <c r="H34" s="60"/>
      <c r="I34" s="61"/>
      <c r="J34" s="62"/>
      <c r="K34" s="62"/>
      <c r="L34" s="67"/>
    </row>
    <row r="35" spans="1:12">
      <c r="A35" s="71"/>
      <c r="B35" s="59" t="s">
        <v>1688</v>
      </c>
      <c r="C35" s="60">
        <f>A124817440W_Latest</f>
        <v>0.93400000000000005</v>
      </c>
      <c r="D35" s="60">
        <f>A124815280K_Latest</f>
        <v>2.1080000000000001</v>
      </c>
      <c r="E35" s="60">
        <f>A124818520R_Latest</f>
        <v>2.4870000000000001</v>
      </c>
      <c r="F35" s="60">
        <f>A124819600J_Latest</f>
        <v>8.8689999999999998</v>
      </c>
      <c r="G35" s="60">
        <f>A124816360C_Latest</f>
        <v>14.398</v>
      </c>
      <c r="H35" s="60">
        <f>A124816361F_Latest</f>
        <v>35</v>
      </c>
      <c r="I35" s="61"/>
      <c r="J35" s="62"/>
      <c r="K35" s="62"/>
      <c r="L35" s="67"/>
    </row>
    <row r="36" spans="1:12">
      <c r="A36" s="71"/>
      <c r="B36" s="59" t="s">
        <v>1689</v>
      </c>
      <c r="C36" s="60">
        <f>A124816528W_Latest</f>
        <v>79.947999999999993</v>
      </c>
      <c r="D36" s="60">
        <f>A124814368K_Latest</f>
        <v>61.259</v>
      </c>
      <c r="E36" s="60">
        <f>A124817608R_Latest</f>
        <v>14.848000000000001</v>
      </c>
      <c r="F36" s="60">
        <f>A124818688V_Latest</f>
        <v>35.213999999999999</v>
      </c>
      <c r="G36" s="60">
        <f>A124815448C_Latest</f>
        <v>191.26900000000001</v>
      </c>
      <c r="H36" s="60">
        <f>A124815449F_Latest</f>
        <v>11</v>
      </c>
      <c r="I36" s="61"/>
      <c r="J36" s="62"/>
      <c r="K36" s="62"/>
      <c r="L36" s="67"/>
    </row>
    <row r="37" spans="1:12">
      <c r="A37" s="71"/>
      <c r="B37" s="59" t="s">
        <v>1659</v>
      </c>
      <c r="C37" s="60">
        <f>A124817352W_Latest</f>
        <v>111.831</v>
      </c>
      <c r="D37" s="60">
        <f>A124815192K_Latest</f>
        <v>94.412999999999997</v>
      </c>
      <c r="E37" s="60">
        <f>A124818432R_Latest</f>
        <v>96.004999999999995</v>
      </c>
      <c r="F37" s="60">
        <f>A124819512J_Latest</f>
        <v>12.785</v>
      </c>
      <c r="G37" s="60">
        <f>A124816272C_Latest</f>
        <v>315.03399999999999</v>
      </c>
      <c r="H37" s="60">
        <f>A124816273F_Latest</f>
        <v>12</v>
      </c>
      <c r="I37" s="61"/>
      <c r="J37" s="62"/>
      <c r="K37" s="62"/>
      <c r="L37" s="67"/>
    </row>
    <row r="38" spans="1:12">
      <c r="A38" s="71"/>
      <c r="B38" s="59" t="s">
        <v>1660</v>
      </c>
      <c r="C38" s="60">
        <f>A124817360W_Latest</f>
        <v>90.635000000000005</v>
      </c>
      <c r="D38" s="60">
        <f>A124815200X_Latest</f>
        <v>208.54</v>
      </c>
      <c r="E38" s="60">
        <f>A124818440R_Latest</f>
        <v>53.122</v>
      </c>
      <c r="F38" s="60">
        <f>A124819520J_Latest</f>
        <v>5.4020000000000001</v>
      </c>
      <c r="G38" s="60">
        <f>A124816280C_Latest</f>
        <v>357.69900000000001</v>
      </c>
      <c r="H38" s="60">
        <f>A124816281F_Latest</f>
        <v>13</v>
      </c>
      <c r="I38" s="61"/>
      <c r="J38" s="62"/>
      <c r="K38" s="62"/>
      <c r="L38" s="67"/>
    </row>
    <row r="39" spans="1:12">
      <c r="A39" s="71"/>
      <c r="B39" s="59" t="s">
        <v>1690</v>
      </c>
      <c r="C39" s="60">
        <f>A124816536W_Latest</f>
        <v>77.424999999999997</v>
      </c>
      <c r="D39" s="60">
        <f>A124814376K_Latest</f>
        <v>49.768000000000001</v>
      </c>
      <c r="E39" s="60">
        <f>A124817616R_Latest</f>
        <v>5.4450000000000003</v>
      </c>
      <c r="F39" s="60">
        <f>A124818696V_Latest</f>
        <v>1.2130000000000001</v>
      </c>
      <c r="G39" s="60">
        <f>A124815456C_Latest</f>
        <v>133.851</v>
      </c>
      <c r="H39" s="60">
        <f>A124815457F_Latest</f>
        <v>8</v>
      </c>
      <c r="I39" s="61"/>
      <c r="J39" s="62"/>
      <c r="K39" s="62"/>
      <c r="L39" s="67"/>
    </row>
    <row r="40" spans="1:12">
      <c r="A40" s="53" t="s">
        <v>1691</v>
      </c>
      <c r="B40" s="72"/>
      <c r="C40" s="72"/>
      <c r="D40" s="72"/>
      <c r="E40" s="72"/>
      <c r="F40" s="72"/>
      <c r="G40" s="72"/>
      <c r="H40" s="72"/>
      <c r="I40" s="64"/>
      <c r="J40" s="62"/>
      <c r="K40" s="62"/>
      <c r="L40" s="62"/>
    </row>
    <row r="41" spans="1:12">
      <c r="A41" s="73"/>
      <c r="B41" s="59" t="s">
        <v>1692</v>
      </c>
      <c r="C41" s="74">
        <f>A124816936J_Latest</f>
        <v>45.098999999999997</v>
      </c>
      <c r="D41" s="74">
        <f>A124814776W_Latest</f>
        <v>62.811999999999998</v>
      </c>
      <c r="E41" s="74">
        <f>A124818016C_Latest</f>
        <v>24.515999999999998</v>
      </c>
      <c r="F41" s="74">
        <f>A124819096J_Latest</f>
        <v>13.206</v>
      </c>
      <c r="G41" s="74">
        <f>A124815856R_Latest</f>
        <v>145.63300000000001</v>
      </c>
      <c r="H41" s="74">
        <f>A124815857T_Latest</f>
        <v>13</v>
      </c>
      <c r="I41" s="61"/>
      <c r="J41" s="62"/>
      <c r="K41" s="62"/>
      <c r="L41" s="62"/>
    </row>
    <row r="42" spans="1:12">
      <c r="A42" s="73"/>
      <c r="B42" s="59" t="s">
        <v>1693</v>
      </c>
      <c r="C42" s="74">
        <f>A124817096W_Latest</f>
        <v>254.45099999999999</v>
      </c>
      <c r="D42" s="74">
        <f>A124814936W_Latest</f>
        <v>268.66800000000001</v>
      </c>
      <c r="E42" s="74">
        <f>A124818176R_Latest</f>
        <v>116.084</v>
      </c>
      <c r="F42" s="74">
        <f>A124819256J_Latest</f>
        <v>38.49</v>
      </c>
      <c r="G42" s="74">
        <f>A124816016T_Latest</f>
        <v>677.69399999999996</v>
      </c>
      <c r="H42" s="74">
        <f>A124816017V_Latest</f>
        <v>10</v>
      </c>
      <c r="I42" s="61"/>
      <c r="J42" s="62"/>
      <c r="K42" s="62"/>
      <c r="L42" s="62"/>
    </row>
    <row r="43" spans="1:12">
      <c r="A43" s="73"/>
      <c r="B43" s="59" t="s">
        <v>1694</v>
      </c>
      <c r="C43" s="74">
        <f>A124817448R_Latest</f>
        <v>47.881999999999998</v>
      </c>
      <c r="D43" s="74">
        <f>A124815288C_Latest</f>
        <v>65.150000000000006</v>
      </c>
      <c r="E43" s="74">
        <f>A124818528J_Latest</f>
        <v>19.18</v>
      </c>
      <c r="F43" s="74">
        <f>A124819608A_Latest</f>
        <v>8.8030000000000008</v>
      </c>
      <c r="G43" s="74">
        <f>A124816368W_Latest</f>
        <v>141.01599999999999</v>
      </c>
      <c r="H43" s="74">
        <f>A124816369X_Latest</f>
        <v>11</v>
      </c>
      <c r="I43" s="64"/>
      <c r="J43" s="62"/>
      <c r="K43" s="62"/>
      <c r="L43" s="62"/>
    </row>
    <row r="44" spans="1:12">
      <c r="A44" s="75"/>
      <c r="B44" s="59" t="s">
        <v>1695</v>
      </c>
      <c r="C44" s="74">
        <f>A124816544W_Latest</f>
        <v>13.340999999999999</v>
      </c>
      <c r="D44" s="74">
        <f>A124814384K_Latest</f>
        <v>19.457999999999998</v>
      </c>
      <c r="E44" s="74">
        <f>A124817624R_Latest</f>
        <v>12.124000000000001</v>
      </c>
      <c r="F44" s="74">
        <f>A124818704J_Latest</f>
        <v>2.984</v>
      </c>
      <c r="G44" s="74">
        <f>A124815464C_Latest</f>
        <v>47.906999999999996</v>
      </c>
      <c r="H44" s="74">
        <f>A124815465F_Latest</f>
        <v>15</v>
      </c>
      <c r="I44" s="61"/>
      <c r="J44" s="76"/>
      <c r="K44" s="76"/>
      <c r="L44" s="76"/>
    </row>
    <row r="45" spans="1:12">
      <c r="A45" s="53" t="s">
        <v>1696</v>
      </c>
      <c r="B45" s="72"/>
      <c r="C45" s="72"/>
      <c r="D45" s="72"/>
      <c r="E45" s="72"/>
      <c r="F45" s="72"/>
      <c r="G45" s="72"/>
      <c r="H45" s="72"/>
      <c r="I45" s="61"/>
      <c r="J45" s="65"/>
      <c r="K45" s="69"/>
      <c r="L45" s="77"/>
    </row>
    <row r="46" spans="1:12">
      <c r="A46" s="73"/>
      <c r="B46" s="59" t="s">
        <v>1697</v>
      </c>
      <c r="C46" s="74">
        <f>A124817224C_Latest</f>
        <v>57.731999999999999</v>
      </c>
      <c r="D46" s="74">
        <f>A124815064T_Latest</f>
        <v>93.796000000000006</v>
      </c>
      <c r="E46" s="74">
        <f>A124818304W_Latest</f>
        <v>30.157</v>
      </c>
      <c r="F46" s="74">
        <f>A124819384A_Latest</f>
        <v>14.847</v>
      </c>
      <c r="G46" s="74">
        <f>A124816144K_Latest</f>
        <v>196.53299999999999</v>
      </c>
      <c r="H46" s="74">
        <f>A124816145L_Latest</f>
        <v>12</v>
      </c>
      <c r="I46" s="61"/>
      <c r="J46" s="65"/>
      <c r="K46" s="58"/>
      <c r="L46" s="76"/>
    </row>
    <row r="47" spans="1:12">
      <c r="A47" s="73"/>
      <c r="B47" s="59" t="s">
        <v>1698</v>
      </c>
      <c r="C47" s="74">
        <f>A124817232C_Latest</f>
        <v>223.047</v>
      </c>
      <c r="D47" s="74">
        <f>A124815072T_Latest</f>
        <v>215.256</v>
      </c>
      <c r="E47" s="74">
        <f>A124818312W_Latest</f>
        <v>92.44</v>
      </c>
      <c r="F47" s="74">
        <f>A124819392A_Latest</f>
        <v>28.792999999999999</v>
      </c>
      <c r="G47" s="74">
        <f>A124816152K_Latest</f>
        <v>559.53700000000003</v>
      </c>
      <c r="H47" s="74">
        <f>A124816153L_Latest</f>
        <v>10</v>
      </c>
      <c r="I47" s="61"/>
      <c r="J47" s="65"/>
      <c r="K47" s="58"/>
      <c r="L47" s="77"/>
    </row>
    <row r="48" spans="1:12">
      <c r="A48" s="73"/>
      <c r="B48" s="59" t="s">
        <v>1699</v>
      </c>
      <c r="C48" s="74">
        <f>A124816784J_Latest</f>
        <v>61.726999999999997</v>
      </c>
      <c r="D48" s="74">
        <f>A124814624K_Latest</f>
        <v>87.52</v>
      </c>
      <c r="E48" s="74">
        <f>A124817864A_Latest</f>
        <v>35.268000000000001</v>
      </c>
      <c r="F48" s="74">
        <f>A124818944V_Latest</f>
        <v>15.71</v>
      </c>
      <c r="G48" s="74">
        <f>A124815704C_Latest</f>
        <v>200.22499999999999</v>
      </c>
      <c r="H48" s="74">
        <f>A124815705F_Latest</f>
        <v>12.332000000000001</v>
      </c>
      <c r="I48" s="64"/>
      <c r="J48" s="63"/>
      <c r="K48" s="63"/>
      <c r="L48" s="63"/>
    </row>
    <row r="49" spans="1:12">
      <c r="A49" s="73"/>
      <c r="B49" s="59" t="s">
        <v>1695</v>
      </c>
      <c r="C49" s="74">
        <f>A124816552W_Latest</f>
        <v>18.265999999999998</v>
      </c>
      <c r="D49" s="74">
        <f>A124814392K_Latest</f>
        <v>19.515999999999998</v>
      </c>
      <c r="E49" s="74">
        <f>A124817632R_Latest</f>
        <v>14.041</v>
      </c>
      <c r="F49" s="74">
        <f>A124818712J_Latest</f>
        <v>4.133</v>
      </c>
      <c r="G49" s="74">
        <f>A124815472C_Latest</f>
        <v>55.956000000000003</v>
      </c>
      <c r="H49" s="74">
        <f>A124815473F_Latest</f>
        <v>14</v>
      </c>
      <c r="I49" s="61"/>
      <c r="J49" s="65"/>
      <c r="K49" s="58"/>
      <c r="L49" s="66"/>
    </row>
    <row r="50" spans="1:12">
      <c r="A50" s="53" t="s">
        <v>1700</v>
      </c>
      <c r="B50" s="78"/>
      <c r="C50" s="78"/>
      <c r="D50" s="78"/>
      <c r="E50" s="78"/>
      <c r="F50" s="78"/>
      <c r="G50" s="78"/>
      <c r="H50" s="78"/>
      <c r="I50" s="61"/>
      <c r="J50" s="65"/>
      <c r="K50" s="58"/>
      <c r="L50" s="66"/>
    </row>
    <row r="51" spans="1:12">
      <c r="A51" s="73"/>
      <c r="B51" s="59" t="s">
        <v>1701</v>
      </c>
      <c r="C51" s="74">
        <f>A124816944J_Latest</f>
        <v>77.626999999999995</v>
      </c>
      <c r="D51" s="74">
        <f>A124814784W_Latest</f>
        <v>138.21100000000001</v>
      </c>
      <c r="E51" s="74">
        <f>A124818024C_Latest</f>
        <v>61.103000000000002</v>
      </c>
      <c r="F51" s="74">
        <f>A124819104W_Latest</f>
        <v>20.722000000000001</v>
      </c>
      <c r="G51" s="74">
        <f>A124815864R_Latest</f>
        <v>297.66399999999999</v>
      </c>
      <c r="H51" s="74">
        <f>A124815865T_Latest</f>
        <v>13</v>
      </c>
      <c r="I51" s="61"/>
      <c r="J51" s="65"/>
      <c r="K51" s="58"/>
      <c r="L51" s="66"/>
    </row>
    <row r="52" spans="1:12">
      <c r="A52" s="73"/>
      <c r="B52" s="59" t="s">
        <v>1702</v>
      </c>
      <c r="C52" s="74">
        <f>A124816680R_Latest</f>
        <v>89.724000000000004</v>
      </c>
      <c r="D52" s="74">
        <f>A124814520T_Latest</f>
        <v>141.05699999999999</v>
      </c>
      <c r="E52" s="74">
        <f>A124817760J_Latest</f>
        <v>75.798000000000002</v>
      </c>
      <c r="F52" s="74">
        <f>A124818840A_Latest</f>
        <v>31.448</v>
      </c>
      <c r="G52" s="74">
        <f>A124815600K_Latest</f>
        <v>338.02699999999999</v>
      </c>
      <c r="H52" s="74">
        <f>A124815601L_Latest</f>
        <v>14</v>
      </c>
      <c r="I52" s="61"/>
      <c r="J52" s="65"/>
      <c r="K52" s="58"/>
      <c r="L52" s="66"/>
    </row>
    <row r="53" spans="1:12">
      <c r="A53" s="73"/>
      <c r="B53" s="59" t="s">
        <v>1703</v>
      </c>
      <c r="C53" s="74">
        <f>A124816952J_Latest</f>
        <v>82.481999999999999</v>
      </c>
      <c r="D53" s="74">
        <f>A124814792W_Latest</f>
        <v>124.809</v>
      </c>
      <c r="E53" s="74">
        <f>A124818032C_Latest</f>
        <v>67.403999999999996</v>
      </c>
      <c r="F53" s="74">
        <f>A124819112W_Latest</f>
        <v>29.966000000000001</v>
      </c>
      <c r="G53" s="74">
        <f>A124815872R_Latest</f>
        <v>304.66000000000003</v>
      </c>
      <c r="H53" s="74">
        <f>A124815873T_Latest</f>
        <v>15</v>
      </c>
      <c r="I53" s="64"/>
      <c r="J53" s="65"/>
      <c r="K53" s="58"/>
      <c r="L53" s="66"/>
    </row>
    <row r="54" spans="1:12">
      <c r="A54" s="73"/>
      <c r="B54" s="59" t="s">
        <v>1704</v>
      </c>
      <c r="C54" s="74">
        <f>A124816792J_Latest</f>
        <v>50.295000000000002</v>
      </c>
      <c r="D54" s="74">
        <f>A124814632K_Latest</f>
        <v>80.995999999999995</v>
      </c>
      <c r="E54" s="74">
        <f>A124817872A_Latest</f>
        <v>42.835000000000001</v>
      </c>
      <c r="F54" s="74">
        <f>A124818952V_Latest</f>
        <v>22.887</v>
      </c>
      <c r="G54" s="74">
        <f>A124815712C_Latest</f>
        <v>197.01300000000001</v>
      </c>
      <c r="H54" s="74">
        <f>A124815713F_Latest</f>
        <v>14.782999999999999</v>
      </c>
      <c r="I54" s="61"/>
      <c r="J54" s="65"/>
      <c r="K54" s="58"/>
      <c r="L54" s="66"/>
    </row>
    <row r="55" spans="1:12">
      <c r="A55" s="73"/>
      <c r="B55" s="59" t="s">
        <v>1705</v>
      </c>
      <c r="C55" s="74">
        <f>A124816960J_Latest</f>
        <v>64.704999999999998</v>
      </c>
      <c r="D55" s="74">
        <f>A124814800K_Latest</f>
        <v>106.46899999999999</v>
      </c>
      <c r="E55" s="74">
        <f>A124818040C_Latest</f>
        <v>48.853000000000002</v>
      </c>
      <c r="F55" s="74">
        <f>A124819120W_Latest</f>
        <v>21.803999999999998</v>
      </c>
      <c r="G55" s="74">
        <f>A124815880R_Latest</f>
        <v>241.83199999999999</v>
      </c>
      <c r="H55" s="74">
        <f>A124815881T_Latest</f>
        <v>14</v>
      </c>
      <c r="I55" s="61"/>
      <c r="J55" s="65"/>
      <c r="K55" s="58"/>
      <c r="L55" s="66"/>
    </row>
    <row r="56" spans="1:12">
      <c r="A56" s="73"/>
      <c r="B56" s="59" t="s">
        <v>1706</v>
      </c>
      <c r="C56" s="74">
        <f>A124817104K_Latest</f>
        <v>13.147</v>
      </c>
      <c r="D56" s="74">
        <f>A124814944W_Latest</f>
        <v>22.388999999999999</v>
      </c>
      <c r="E56" s="74">
        <f>A124818184R_Latest</f>
        <v>13.603999999999999</v>
      </c>
      <c r="F56" s="74">
        <f>A124819264J_Latest</f>
        <v>5.2949999999999999</v>
      </c>
      <c r="G56" s="74">
        <f>A124816024T_Latest</f>
        <v>54.433999999999997</v>
      </c>
      <c r="H56" s="74">
        <f>A124816025V_Latest</f>
        <v>15</v>
      </c>
      <c r="I56" s="61"/>
      <c r="J56" s="65"/>
      <c r="K56" s="58"/>
      <c r="L56" s="66"/>
    </row>
    <row r="57" spans="1:12">
      <c r="A57" s="73"/>
      <c r="B57" s="59" t="s">
        <v>1707</v>
      </c>
      <c r="C57" s="74">
        <f>A124816968A_Latest</f>
        <v>18.021000000000001</v>
      </c>
      <c r="D57" s="74">
        <f>A124814808C_Latest</f>
        <v>28.715</v>
      </c>
      <c r="E57" s="74">
        <f>A124818048W_Latest</f>
        <v>13.654999999999999</v>
      </c>
      <c r="F57" s="74">
        <f>A124819128R_Latest</f>
        <v>10.956</v>
      </c>
      <c r="G57" s="74">
        <f>A124815888J_Latest</f>
        <v>71.346999999999994</v>
      </c>
      <c r="H57" s="74">
        <f>A124815889K_Latest</f>
        <v>14</v>
      </c>
      <c r="I57" s="61"/>
      <c r="J57" s="65"/>
      <c r="K57" s="58"/>
      <c r="L57" s="66"/>
    </row>
    <row r="58" spans="1:12">
      <c r="A58" s="73"/>
      <c r="B58" s="59" t="s">
        <v>1708</v>
      </c>
      <c r="C58" s="74">
        <f>A124816800W_Latest</f>
        <v>22.562999999999999</v>
      </c>
      <c r="D58" s="74">
        <f>A124814640K_Latest</f>
        <v>43.601999999999997</v>
      </c>
      <c r="E58" s="74">
        <f>A124817880A_Latest</f>
        <v>22.204999999999998</v>
      </c>
      <c r="F58" s="74">
        <f>A124818960V_Latest</f>
        <v>12.679</v>
      </c>
      <c r="G58" s="74">
        <f>A124815720C_Latest</f>
        <v>101.04900000000001</v>
      </c>
      <c r="H58" s="74">
        <f>A124815721F_Latest</f>
        <v>15</v>
      </c>
      <c r="I58" s="64"/>
      <c r="J58" s="65"/>
      <c r="K58" s="58"/>
      <c r="L58" s="66"/>
    </row>
    <row r="59" spans="1:12">
      <c r="A59" s="75"/>
      <c r="B59" s="59" t="s">
        <v>1709</v>
      </c>
      <c r="C59" s="74">
        <f>A124817240C_Latest</f>
        <v>19.643000000000001</v>
      </c>
      <c r="D59" s="74">
        <f>A124815080T_Latest</f>
        <v>33.29</v>
      </c>
      <c r="E59" s="74">
        <f>A124818320W_Latest</f>
        <v>18.588999999999999</v>
      </c>
      <c r="F59" s="74">
        <f>A124819400R_Latest</f>
        <v>13.071</v>
      </c>
      <c r="G59" s="74">
        <f>A124816160K_Latest</f>
        <v>84.593000000000004</v>
      </c>
      <c r="H59" s="74">
        <f>A124816161L_Latest</f>
        <v>15</v>
      </c>
      <c r="I59" s="64"/>
      <c r="J59" s="57"/>
      <c r="K59" s="57"/>
      <c r="L59" s="57"/>
    </row>
    <row r="60" spans="1:12">
      <c r="A60" s="73"/>
      <c r="B60" s="59" t="s">
        <v>1710</v>
      </c>
      <c r="C60" s="74">
        <f>A124817112K_Latest</f>
        <v>110.911</v>
      </c>
      <c r="D60" s="74">
        <f>A124814952W_Latest</f>
        <v>164.285</v>
      </c>
      <c r="E60" s="74">
        <f>A124818192R_Latest</f>
        <v>84.754000000000005</v>
      </c>
      <c r="F60" s="74">
        <f>A124819272J_Latest</f>
        <v>34.253999999999998</v>
      </c>
      <c r="G60" s="74">
        <f>A124816032T_Latest</f>
        <v>394.20400000000001</v>
      </c>
      <c r="H60" s="74">
        <f>A124816033V_Latest</f>
        <v>14</v>
      </c>
      <c r="I60" s="61"/>
      <c r="J60" s="65"/>
      <c r="K60" s="58"/>
      <c r="L60" s="66"/>
    </row>
    <row r="61" spans="1:12">
      <c r="A61" s="73"/>
      <c r="B61" s="59" t="s">
        <v>1711</v>
      </c>
      <c r="C61" s="74">
        <f>A124817120K_Latest</f>
        <v>25.911999999999999</v>
      </c>
      <c r="D61" s="74">
        <f>A124814960W_Latest</f>
        <v>50.078000000000003</v>
      </c>
      <c r="E61" s="74">
        <f>A124818200C_Latest</f>
        <v>32.284999999999997</v>
      </c>
      <c r="F61" s="74">
        <f>A124819280J_Latest</f>
        <v>15.074</v>
      </c>
      <c r="G61" s="74">
        <f>A124816040T_Latest</f>
        <v>123.349</v>
      </c>
      <c r="H61" s="74">
        <f>A124816041V_Latest</f>
        <v>15</v>
      </c>
      <c r="I61" s="61"/>
      <c r="J61" s="65"/>
      <c r="K61" s="58"/>
      <c r="L61" s="66"/>
    </row>
    <row r="62" spans="1:12">
      <c r="A62" s="73"/>
      <c r="B62" s="59" t="s">
        <v>1712</v>
      </c>
      <c r="C62" s="74">
        <f>A124817456R_Latest</f>
        <v>33.643999999999998</v>
      </c>
      <c r="D62" s="74">
        <f>A124815296C_Latest</f>
        <v>50.402999999999999</v>
      </c>
      <c r="E62" s="74">
        <f>A124818536J_Latest</f>
        <v>25.888000000000002</v>
      </c>
      <c r="F62" s="74">
        <f>A124819616A_Latest</f>
        <v>11.712999999999999</v>
      </c>
      <c r="G62" s="74">
        <f>A124816376W_Latest</f>
        <v>121.649</v>
      </c>
      <c r="H62" s="74">
        <f>A124816377X_Latest</f>
        <v>14</v>
      </c>
      <c r="I62" s="61"/>
      <c r="J62" s="65"/>
      <c r="K62" s="58"/>
      <c r="L62" s="66"/>
    </row>
    <row r="63" spans="1:12">
      <c r="A63" s="73"/>
      <c r="B63" s="59" t="s">
        <v>1713</v>
      </c>
      <c r="C63" s="74">
        <f>A124816560W_Latest</f>
        <v>217.483</v>
      </c>
      <c r="D63" s="74">
        <f>A124814400X_Latest</f>
        <v>213.386</v>
      </c>
      <c r="E63" s="74">
        <f>A124817640R_Latest</f>
        <v>68.677999999999997</v>
      </c>
      <c r="F63" s="74">
        <f>A124818720J_Latest</f>
        <v>23.109000000000002</v>
      </c>
      <c r="G63" s="74">
        <f>A124815480C_Latest</f>
        <v>522.65700000000004</v>
      </c>
      <c r="H63" s="74">
        <f>A124815481F_Latest</f>
        <v>10</v>
      </c>
      <c r="I63" s="61"/>
      <c r="J63" s="65"/>
      <c r="K63" s="58"/>
      <c r="L63" s="66"/>
    </row>
    <row r="64" spans="1:12">
      <c r="A64" s="53" t="s">
        <v>1662</v>
      </c>
      <c r="B64" s="78"/>
      <c r="C64" s="79">
        <f>A124816976A_Latest</f>
        <v>360.77300000000002</v>
      </c>
      <c r="D64" s="79">
        <f>A124814816C_Latest</f>
        <v>416.089</v>
      </c>
      <c r="E64" s="79">
        <f>A124818056W_Latest</f>
        <v>171.905</v>
      </c>
      <c r="F64" s="79">
        <f>A124819136R_Latest</f>
        <v>63.484000000000002</v>
      </c>
      <c r="G64" s="79">
        <f>A124815896J_Latest</f>
        <v>1012.251</v>
      </c>
      <c r="H64" s="79">
        <f>A124815897K_Latest</f>
        <v>11</v>
      </c>
      <c r="I64" s="61"/>
      <c r="J64" s="65"/>
      <c r="K64" s="58"/>
      <c r="L64" s="66"/>
    </row>
    <row r="65" spans="1:12">
      <c r="A65" s="49" t="s">
        <v>1714</v>
      </c>
      <c r="B65" s="50"/>
      <c r="C65" s="50"/>
      <c r="D65" s="50"/>
      <c r="E65" s="50"/>
      <c r="F65" s="50"/>
      <c r="G65" s="50"/>
      <c r="H65" s="50"/>
      <c r="I65" s="61"/>
      <c r="J65" s="65"/>
      <c r="K65" s="58"/>
      <c r="L65" s="66"/>
    </row>
    <row r="66" spans="1:12">
      <c r="A66" s="53" t="s">
        <v>1666</v>
      </c>
      <c r="B66" s="54"/>
      <c r="C66" s="57"/>
      <c r="D66" s="57"/>
      <c r="E66" s="57"/>
      <c r="F66" s="57"/>
      <c r="G66" s="57"/>
      <c r="H66" s="57"/>
      <c r="I66" s="61"/>
      <c r="J66" s="80"/>
      <c r="K66" s="58"/>
      <c r="L66" s="66"/>
    </row>
    <row r="67" spans="1:12">
      <c r="A67" s="58"/>
      <c r="B67" s="59" t="s">
        <v>1667</v>
      </c>
      <c r="C67" s="60">
        <f>A124816688J_Latest</f>
        <v>43.765999999999998</v>
      </c>
      <c r="D67" s="60">
        <f>A124814528K_Latest</f>
        <v>51.844999999999999</v>
      </c>
      <c r="E67" s="60">
        <f>A124817768A_Latest</f>
        <v>28.742999999999999</v>
      </c>
      <c r="F67" s="60">
        <f>A124818848V_Latest</f>
        <v>10.765000000000001</v>
      </c>
      <c r="G67" s="60">
        <f>A124815608C_Latest</f>
        <v>135.11799999999999</v>
      </c>
      <c r="H67" s="60">
        <f>A124815609F_Latest</f>
        <v>12</v>
      </c>
      <c r="I67" s="61"/>
      <c r="J67" s="80"/>
      <c r="K67" s="58"/>
      <c r="L67" s="66"/>
    </row>
    <row r="68" spans="1:12">
      <c r="A68" s="58"/>
      <c r="B68" s="59" t="s">
        <v>1668</v>
      </c>
      <c r="C68" s="60">
        <f>A124817128C_Latest</f>
        <v>39.956000000000003</v>
      </c>
      <c r="D68" s="60">
        <f>A124814968R_Latest</f>
        <v>40.185000000000002</v>
      </c>
      <c r="E68" s="60">
        <f>A124818208W_Latest</f>
        <v>29.161999999999999</v>
      </c>
      <c r="F68" s="60">
        <f>A124819288A_Latest</f>
        <v>10.958</v>
      </c>
      <c r="G68" s="60">
        <f>A124816048K_Latest</f>
        <v>120.262</v>
      </c>
      <c r="H68" s="60">
        <f>A124816049L_Latest</f>
        <v>13</v>
      </c>
      <c r="I68" s="61"/>
      <c r="J68" s="65"/>
      <c r="K68" s="58"/>
      <c r="L68" s="66"/>
    </row>
    <row r="69" spans="1:12">
      <c r="A69" s="58"/>
      <c r="B69" s="59" t="s">
        <v>1669</v>
      </c>
      <c r="C69" s="60">
        <f>A124817136C_Latest</f>
        <v>20.390999999999998</v>
      </c>
      <c r="D69" s="60">
        <f>A124814976R_Latest</f>
        <v>41.595999999999997</v>
      </c>
      <c r="E69" s="60">
        <f>A124818216W_Latest</f>
        <v>15.397</v>
      </c>
      <c r="F69" s="60">
        <f>A124819296A_Latest</f>
        <v>7.8070000000000004</v>
      </c>
      <c r="G69" s="60">
        <f>A124816056K_Latest</f>
        <v>85.19</v>
      </c>
      <c r="H69" s="60">
        <f>A124816057L_Latest</f>
        <v>14</v>
      </c>
      <c r="I69" s="61"/>
      <c r="J69" s="65"/>
      <c r="K69" s="58"/>
      <c r="L69" s="66"/>
    </row>
    <row r="70" spans="1:12">
      <c r="A70" s="58"/>
      <c r="B70" s="59" t="s">
        <v>1670</v>
      </c>
      <c r="C70" s="60">
        <f>A124816808R_Latest</f>
        <v>9.7189999999999994</v>
      </c>
      <c r="D70" s="60">
        <f>A124814648C_Latest</f>
        <v>10.784000000000001</v>
      </c>
      <c r="E70" s="60">
        <f>A124817888V_Latest</f>
        <v>6.1890000000000001</v>
      </c>
      <c r="F70" s="60">
        <f>A124818968L_Latest</f>
        <v>2.6749999999999998</v>
      </c>
      <c r="G70" s="60">
        <f>A124815728W_Latest</f>
        <v>29.367000000000001</v>
      </c>
      <c r="H70" s="60">
        <f>A124815729X_Latest</f>
        <v>13</v>
      </c>
      <c r="I70" s="64"/>
      <c r="J70" s="65"/>
      <c r="K70" s="58"/>
      <c r="L70" s="66"/>
    </row>
    <row r="71" spans="1:12">
      <c r="A71" s="58"/>
      <c r="B71" s="59" t="s">
        <v>1671</v>
      </c>
      <c r="C71" s="60">
        <f>A124816568R_Latest</f>
        <v>11.247999999999999</v>
      </c>
      <c r="D71" s="60">
        <f>A124814408T_Latest</f>
        <v>14.137</v>
      </c>
      <c r="E71" s="60">
        <f>A124817648J_Latest</f>
        <v>4.3360000000000003</v>
      </c>
      <c r="F71" s="60">
        <f>A124818728A_Latest</f>
        <v>3.391</v>
      </c>
      <c r="G71" s="60">
        <f>A124815488W_Latest</f>
        <v>33.113</v>
      </c>
      <c r="H71" s="60">
        <f>A124815489X_Latest</f>
        <v>10</v>
      </c>
      <c r="I71" s="61"/>
      <c r="J71" s="65"/>
      <c r="K71" s="58"/>
      <c r="L71" s="66"/>
    </row>
    <row r="72" spans="1:12">
      <c r="A72" s="58"/>
      <c r="B72" s="59" t="s">
        <v>1672</v>
      </c>
      <c r="C72" s="60">
        <f>A124817464R_Latest</f>
        <v>2.4079999999999999</v>
      </c>
      <c r="D72" s="60">
        <f>A124815304T_Latest</f>
        <v>4.5890000000000004</v>
      </c>
      <c r="E72" s="60">
        <f>A124818544J_Latest</f>
        <v>2.8439999999999999</v>
      </c>
      <c r="F72" s="60">
        <f>A124819624A_Latest</f>
        <v>0.79700000000000004</v>
      </c>
      <c r="G72" s="60">
        <f>A124816384W_Latest</f>
        <v>10.638999999999999</v>
      </c>
      <c r="H72" s="60">
        <f>A124816385X_Latest</f>
        <v>14</v>
      </c>
      <c r="I72" s="61"/>
      <c r="J72" s="65"/>
      <c r="K72" s="58"/>
      <c r="L72" s="66"/>
    </row>
    <row r="73" spans="1:12">
      <c r="A73" s="58"/>
      <c r="B73" s="59" t="s">
        <v>1673</v>
      </c>
      <c r="C73" s="60">
        <f>A124816984A_Latest</f>
        <v>0.44800000000000001</v>
      </c>
      <c r="D73" s="60">
        <f>A124814824C_Latest</f>
        <v>0.79</v>
      </c>
      <c r="E73" s="60">
        <f>A124818064W_Latest</f>
        <v>0.63500000000000001</v>
      </c>
      <c r="F73" s="60">
        <f>A124819144R_Latest</f>
        <v>0.313</v>
      </c>
      <c r="G73" s="60">
        <f>A124815904W_Latest</f>
        <v>2.1869999999999998</v>
      </c>
      <c r="H73" s="60">
        <f>A124815905X_Latest</f>
        <v>15.803000000000001</v>
      </c>
      <c r="I73" s="61"/>
      <c r="J73" s="65"/>
      <c r="K73" s="58"/>
      <c r="L73" s="66"/>
    </row>
    <row r="74" spans="1:12">
      <c r="A74" s="58"/>
      <c r="B74" s="59" t="s">
        <v>1674</v>
      </c>
      <c r="C74" s="60">
        <f>A124817248W_Latest</f>
        <v>2.2570000000000001</v>
      </c>
      <c r="D74" s="60">
        <f>A124815088K_Latest</f>
        <v>2.323</v>
      </c>
      <c r="E74" s="60">
        <f>A124818328R_Latest</f>
        <v>1.1120000000000001</v>
      </c>
      <c r="F74" s="60">
        <f>A124819408J_Latest</f>
        <v>0.60299999999999998</v>
      </c>
      <c r="G74" s="60">
        <f>A124816168C_Latest</f>
        <v>6.2949999999999999</v>
      </c>
      <c r="H74" s="60">
        <f>A124816169F_Latest</f>
        <v>10.304</v>
      </c>
      <c r="I74" s="61"/>
      <c r="J74" s="65"/>
      <c r="K74" s="58"/>
      <c r="L74" s="66"/>
    </row>
    <row r="75" spans="1:12">
      <c r="A75" s="53" t="s">
        <v>1675</v>
      </c>
      <c r="B75" s="63"/>
      <c r="C75" s="63"/>
      <c r="D75" s="63"/>
      <c r="E75" s="63"/>
      <c r="F75" s="63"/>
      <c r="G75" s="63"/>
      <c r="H75" s="63"/>
      <c r="I75" s="64"/>
      <c r="J75" s="65"/>
      <c r="K75" s="58"/>
      <c r="L75" s="66"/>
    </row>
    <row r="76" spans="1:12">
      <c r="A76" s="58"/>
      <c r="B76" s="59" t="s">
        <v>1676</v>
      </c>
      <c r="C76" s="60">
        <f>A124817472R_Latest</f>
        <v>56.067</v>
      </c>
      <c r="D76" s="60">
        <f>A124815312T_Latest</f>
        <v>67.715000000000003</v>
      </c>
      <c r="E76" s="60">
        <f>A124818552J_Latest</f>
        <v>24.486999999999998</v>
      </c>
      <c r="F76" s="60">
        <f>A124819632A_Latest</f>
        <v>10.278</v>
      </c>
      <c r="G76" s="60">
        <f>A124816392W_Latest</f>
        <v>158.54599999999999</v>
      </c>
      <c r="H76" s="60">
        <f>A124816393X_Latest</f>
        <v>10</v>
      </c>
      <c r="I76" s="61"/>
      <c r="J76" s="65"/>
      <c r="K76" s="58"/>
      <c r="L76" s="66"/>
    </row>
    <row r="77" spans="1:12">
      <c r="A77" s="58"/>
      <c r="B77" s="59" t="s">
        <v>1677</v>
      </c>
      <c r="C77" s="60">
        <f>A124816576R_Latest</f>
        <v>26.49</v>
      </c>
      <c r="D77" s="60">
        <f>A124814416T_Latest</f>
        <v>34.811999999999998</v>
      </c>
      <c r="E77" s="60">
        <f>A124817656J_Latest</f>
        <v>19.064</v>
      </c>
      <c r="F77" s="60">
        <f>A124818736A_Latest</f>
        <v>7.8860000000000001</v>
      </c>
      <c r="G77" s="60">
        <f>A124815496W_Latest</f>
        <v>88.251999999999995</v>
      </c>
      <c r="H77" s="60">
        <f>A124815497X_Latest</f>
        <v>14</v>
      </c>
      <c r="I77" s="61"/>
      <c r="J77" s="65"/>
      <c r="K77" s="58"/>
      <c r="L77" s="66"/>
    </row>
    <row r="78" spans="1:12">
      <c r="A78" s="58"/>
      <c r="B78" s="59" t="s">
        <v>1678</v>
      </c>
      <c r="C78" s="60">
        <f>A124816816R_Latest</f>
        <v>11.278</v>
      </c>
      <c r="D78" s="60">
        <f>A124814656C_Latest</f>
        <v>22.626000000000001</v>
      </c>
      <c r="E78" s="60">
        <f>A124817896V_Latest</f>
        <v>12.432</v>
      </c>
      <c r="F78" s="60">
        <f>A124818976L_Latest</f>
        <v>6.0039999999999996</v>
      </c>
      <c r="G78" s="60">
        <f>A124815736W_Latest</f>
        <v>52.34</v>
      </c>
      <c r="H78" s="60">
        <f>A124815737X_Latest</f>
        <v>13.856</v>
      </c>
      <c r="I78" s="64"/>
      <c r="J78" s="65"/>
      <c r="K78" s="58"/>
      <c r="L78" s="66"/>
    </row>
    <row r="79" spans="1:12">
      <c r="A79" s="58"/>
      <c r="B79" s="59" t="s">
        <v>1679</v>
      </c>
      <c r="C79" s="60">
        <f>A124817144C_Latest</f>
        <v>13.891</v>
      </c>
      <c r="D79" s="60">
        <f>A124814984R_Latest</f>
        <v>20.986999999999998</v>
      </c>
      <c r="E79" s="60">
        <f>A124818224W_Latest</f>
        <v>17.052</v>
      </c>
      <c r="F79" s="60">
        <f>A124819304R_Latest</f>
        <v>5.1159999999999997</v>
      </c>
      <c r="G79" s="60">
        <f>A124816064K_Latest</f>
        <v>57.046999999999997</v>
      </c>
      <c r="H79" s="60">
        <f>A124816065L_Latest</f>
        <v>15</v>
      </c>
      <c r="I79" s="61"/>
      <c r="J79" s="65"/>
      <c r="K79" s="58"/>
      <c r="L79" s="66"/>
    </row>
    <row r="80" spans="1:12">
      <c r="A80" s="58"/>
      <c r="B80" s="59" t="s">
        <v>1680</v>
      </c>
      <c r="C80" s="60">
        <f>A124816824R_Latest</f>
        <v>13.786</v>
      </c>
      <c r="D80" s="60">
        <f>A124814664C_Latest</f>
        <v>15.803000000000001</v>
      </c>
      <c r="E80" s="60">
        <f>A124817904J_Latest</f>
        <v>10.951000000000001</v>
      </c>
      <c r="F80" s="60">
        <f>A124818984L_Latest</f>
        <v>7.0750000000000002</v>
      </c>
      <c r="G80" s="60">
        <f>A124815744W_Latest</f>
        <v>47.615000000000002</v>
      </c>
      <c r="H80" s="60">
        <f>A124815745X_Latest</f>
        <v>15</v>
      </c>
      <c r="I80" s="61"/>
      <c r="J80" s="65"/>
      <c r="K80" s="58"/>
      <c r="L80" s="66"/>
    </row>
    <row r="81" spans="1:12">
      <c r="A81" s="58"/>
      <c r="B81" s="59" t="s">
        <v>1681</v>
      </c>
      <c r="C81" s="60">
        <f>A124817368R_Latest</f>
        <v>8.6809999999999992</v>
      </c>
      <c r="D81" s="60">
        <f>A124815208T_Latest</f>
        <v>4.3079999999999998</v>
      </c>
      <c r="E81" s="60">
        <f>A124818448J_Latest</f>
        <v>4.4329999999999998</v>
      </c>
      <c r="F81" s="60">
        <f>A124819528A_Latest</f>
        <v>0.95</v>
      </c>
      <c r="G81" s="60">
        <f>A124816288W_Latest</f>
        <v>18.372</v>
      </c>
      <c r="H81" s="60">
        <f>A124816289X_Latest</f>
        <v>10</v>
      </c>
      <c r="I81" s="61"/>
      <c r="J81" s="65"/>
      <c r="K81" s="58"/>
      <c r="L81" s="66"/>
    </row>
    <row r="82" spans="1:12">
      <c r="A82" s="53" t="s">
        <v>1682</v>
      </c>
      <c r="B82" s="63"/>
      <c r="C82" s="63"/>
      <c r="D82" s="63"/>
      <c r="E82" s="63"/>
      <c r="F82" s="63"/>
      <c r="G82" s="63"/>
      <c r="H82" s="63"/>
      <c r="I82" s="61"/>
      <c r="J82" s="65"/>
      <c r="K82" s="58"/>
      <c r="L82" s="66"/>
    </row>
    <row r="83" spans="1:12">
      <c r="A83" s="67"/>
      <c r="B83" s="59" t="s">
        <v>1683</v>
      </c>
      <c r="C83" s="60">
        <f>A124816584R_Latest</f>
        <v>104.152</v>
      </c>
      <c r="D83" s="60">
        <f>A124814424T_Latest</f>
        <v>133.58000000000001</v>
      </c>
      <c r="E83" s="60">
        <f>A124817664J_Latest</f>
        <v>61.863999999999997</v>
      </c>
      <c r="F83" s="60">
        <f>A124818744A_Latest</f>
        <v>21.538</v>
      </c>
      <c r="G83" s="60">
        <f>A124815504K_Latest</f>
        <v>321.13400000000001</v>
      </c>
      <c r="H83" s="60">
        <f>A124815505L_Latest</f>
        <v>12</v>
      </c>
      <c r="I83" s="64"/>
      <c r="J83" s="65"/>
      <c r="K83" s="58"/>
      <c r="L83" s="66"/>
    </row>
    <row r="84" spans="1:12">
      <c r="A84" s="67"/>
      <c r="B84" s="68" t="s">
        <v>1684</v>
      </c>
      <c r="C84" s="60">
        <f>A124817376R_Latest</f>
        <v>36.22</v>
      </c>
      <c r="D84" s="60">
        <f>A124815216T_Latest</f>
        <v>43.784999999999997</v>
      </c>
      <c r="E84" s="60">
        <f>A124818456J_Latest</f>
        <v>15.365</v>
      </c>
      <c r="F84" s="60">
        <f>A124819536A_Latest</f>
        <v>2.3090000000000002</v>
      </c>
      <c r="G84" s="60">
        <f>A124816296W_Latest</f>
        <v>97.677999999999997</v>
      </c>
      <c r="H84" s="60">
        <f>A124816297X_Latest</f>
        <v>10</v>
      </c>
      <c r="I84" s="61"/>
      <c r="J84" s="65"/>
      <c r="K84" s="58"/>
      <c r="L84" s="66"/>
    </row>
    <row r="85" spans="1:12">
      <c r="A85" s="67"/>
      <c r="B85" s="68" t="s">
        <v>1685</v>
      </c>
      <c r="C85" s="60">
        <f>A124816992A_Latest</f>
        <v>67.933000000000007</v>
      </c>
      <c r="D85" s="60">
        <f>A124814832C_Latest</f>
        <v>89.795000000000002</v>
      </c>
      <c r="E85" s="60">
        <f>A124818072W_Latest</f>
        <v>46.499000000000002</v>
      </c>
      <c r="F85" s="60">
        <f>A124819152R_Latest</f>
        <v>19.228999999999999</v>
      </c>
      <c r="G85" s="60">
        <f>A124815912W_Latest</f>
        <v>223.45599999999999</v>
      </c>
      <c r="H85" s="60">
        <f>A124815913X_Latest</f>
        <v>13</v>
      </c>
      <c r="I85" s="61"/>
      <c r="J85" s="65"/>
      <c r="K85" s="58"/>
      <c r="L85" s="66"/>
    </row>
    <row r="86" spans="1:12">
      <c r="A86" s="67"/>
      <c r="B86" s="59" t="s">
        <v>1686</v>
      </c>
      <c r="C86" s="60">
        <f>A124816696J_Latest</f>
        <v>26.04</v>
      </c>
      <c r="D86" s="60">
        <f>A124814536K_Latest</f>
        <v>32.670999999999999</v>
      </c>
      <c r="E86" s="60">
        <f>A124817776A_Latest</f>
        <v>26.555</v>
      </c>
      <c r="F86" s="60">
        <f>A124818856V_Latest</f>
        <v>15.771000000000001</v>
      </c>
      <c r="G86" s="60">
        <f>A124815616C_Latest</f>
        <v>101.03700000000001</v>
      </c>
      <c r="H86" s="60">
        <f>A124815617F_Latest</f>
        <v>15</v>
      </c>
      <c r="I86" s="61"/>
      <c r="J86" s="65"/>
      <c r="K86" s="58"/>
      <c r="L86" s="66"/>
    </row>
    <row r="87" spans="1:12">
      <c r="A87" s="70" t="s">
        <v>1687</v>
      </c>
      <c r="B87" s="59"/>
      <c r="C87" s="60"/>
      <c r="D87" s="60"/>
      <c r="E87" s="60"/>
      <c r="F87" s="60"/>
      <c r="G87" s="60"/>
      <c r="H87" s="60"/>
      <c r="I87" s="61"/>
      <c r="J87" s="62"/>
      <c r="K87" s="62"/>
      <c r="L87" s="67"/>
    </row>
    <row r="88" spans="1:12">
      <c r="A88" s="71"/>
      <c r="B88" s="59" t="s">
        <v>1688</v>
      </c>
      <c r="C88" s="60">
        <f>A124817256W_Latest</f>
        <v>0.35099999999999998</v>
      </c>
      <c r="D88" s="60">
        <f>A124815096K_Latest</f>
        <v>1.2490000000000001</v>
      </c>
      <c r="E88" s="60">
        <f>A124818336R_Latest</f>
        <v>0.70199999999999996</v>
      </c>
      <c r="F88" s="60">
        <f>A124819416J_Latest</f>
        <v>4.6189999999999998</v>
      </c>
      <c r="G88" s="60">
        <f>A124816176C_Latest</f>
        <v>6.92</v>
      </c>
      <c r="H88" s="60">
        <f>A124816177F_Latest</f>
        <v>35</v>
      </c>
      <c r="I88" s="61"/>
      <c r="J88" s="62"/>
      <c r="K88" s="62"/>
      <c r="L88" s="67"/>
    </row>
    <row r="89" spans="1:12">
      <c r="A89" s="71"/>
      <c r="B89" s="59" t="s">
        <v>1689</v>
      </c>
      <c r="C89" s="60">
        <f>A124817480R_Latest</f>
        <v>25.975999999999999</v>
      </c>
      <c r="D89" s="60">
        <f>A124815320T_Latest</f>
        <v>19.678999999999998</v>
      </c>
      <c r="E89" s="60">
        <f>A124818560J_Latest</f>
        <v>4.202</v>
      </c>
      <c r="F89" s="60">
        <f>A124819640A_Latest</f>
        <v>19.721</v>
      </c>
      <c r="G89" s="60">
        <f>A124816400K_Latest</f>
        <v>69.576999999999998</v>
      </c>
      <c r="H89" s="60">
        <f>A124816401L_Latest</f>
        <v>13</v>
      </c>
      <c r="I89" s="61"/>
      <c r="J89" s="62"/>
      <c r="K89" s="62"/>
      <c r="L89" s="67"/>
    </row>
    <row r="90" spans="1:12">
      <c r="A90" s="71"/>
      <c r="B90" s="59" t="s">
        <v>1659</v>
      </c>
      <c r="C90" s="60">
        <f>A124816704W_Latest</f>
        <v>37.31</v>
      </c>
      <c r="D90" s="60">
        <f>A124814544K_Latest</f>
        <v>24.838000000000001</v>
      </c>
      <c r="E90" s="60">
        <f>A124817784A_Latest</f>
        <v>47.875</v>
      </c>
      <c r="F90" s="60">
        <f>A124818864V_Latest</f>
        <v>8.827</v>
      </c>
      <c r="G90" s="60">
        <f>A124815624C_Latest</f>
        <v>118.85</v>
      </c>
      <c r="H90" s="60">
        <f>A124815625F_Latest</f>
        <v>16</v>
      </c>
      <c r="I90" s="61"/>
      <c r="J90" s="62"/>
      <c r="K90" s="62"/>
      <c r="L90" s="67"/>
    </row>
    <row r="91" spans="1:12">
      <c r="A91" s="71"/>
      <c r="B91" s="59" t="s">
        <v>1660</v>
      </c>
      <c r="C91" s="60">
        <f>A124817000T_Latest</f>
        <v>26.808</v>
      </c>
      <c r="D91" s="60">
        <f>A124814840C_Latest</f>
        <v>92.539000000000001</v>
      </c>
      <c r="E91" s="60">
        <f>A124818080W_Latest</f>
        <v>30.754000000000001</v>
      </c>
      <c r="F91" s="60">
        <f>A124819160R_Latest</f>
        <v>3.6320000000000001</v>
      </c>
      <c r="G91" s="60">
        <f>A124815920W_Latest</f>
        <v>153.733</v>
      </c>
      <c r="H91" s="60">
        <f>A124815921X_Latest</f>
        <v>15</v>
      </c>
      <c r="I91" s="61"/>
      <c r="J91" s="62"/>
      <c r="K91" s="62"/>
      <c r="L91" s="67"/>
    </row>
    <row r="92" spans="1:12">
      <c r="A92" s="71"/>
      <c r="B92" s="59" t="s">
        <v>1690</v>
      </c>
      <c r="C92" s="60">
        <f>A124817384R_Latest</f>
        <v>39.747999999999998</v>
      </c>
      <c r="D92" s="60">
        <f>A124815224T_Latest</f>
        <v>27.946000000000002</v>
      </c>
      <c r="E92" s="60">
        <f>A124818464J_Latest</f>
        <v>4.8849999999999998</v>
      </c>
      <c r="F92" s="60">
        <f>A124819544A_Latest</f>
        <v>0.51100000000000001</v>
      </c>
      <c r="G92" s="60">
        <f>A124816304K_Latest</f>
        <v>73.09</v>
      </c>
      <c r="H92" s="60">
        <f>A124816305L_Latest</f>
        <v>8</v>
      </c>
      <c r="I92" s="61"/>
      <c r="J92" s="62"/>
      <c r="K92" s="62"/>
      <c r="L92" s="67"/>
    </row>
    <row r="93" spans="1:12">
      <c r="A93" s="53" t="s">
        <v>1691</v>
      </c>
      <c r="B93" s="72"/>
      <c r="C93" s="72"/>
      <c r="D93" s="72"/>
      <c r="E93" s="72"/>
      <c r="F93" s="72"/>
      <c r="G93" s="72"/>
      <c r="H93" s="72"/>
      <c r="I93" s="61"/>
      <c r="J93" s="65"/>
      <c r="K93" s="58"/>
      <c r="L93" s="66"/>
    </row>
    <row r="94" spans="1:12">
      <c r="A94" s="73"/>
      <c r="B94" s="59" t="s">
        <v>1692</v>
      </c>
      <c r="C94" s="74">
        <f>A124817392R_Latest</f>
        <v>17.491</v>
      </c>
      <c r="D94" s="74">
        <f>A124815232T_Latest</f>
        <v>33.808</v>
      </c>
      <c r="E94" s="74">
        <f>A124818472J_Latest</f>
        <v>13.170999999999999</v>
      </c>
      <c r="F94" s="74">
        <f>A124819552A_Latest</f>
        <v>10.247999999999999</v>
      </c>
      <c r="G94" s="74">
        <f>A124816312K_Latest</f>
        <v>74.716999999999999</v>
      </c>
      <c r="H94" s="74">
        <f>A124816313L_Latest</f>
        <v>15</v>
      </c>
      <c r="I94" s="64"/>
      <c r="J94" s="65"/>
      <c r="K94" s="58"/>
      <c r="L94" s="66"/>
    </row>
    <row r="95" spans="1:12">
      <c r="A95" s="73"/>
      <c r="B95" s="59" t="s">
        <v>1693</v>
      </c>
      <c r="C95" s="74">
        <f>A124817488J_Latest</f>
        <v>81.09</v>
      </c>
      <c r="D95" s="74">
        <f>A124815328K_Latest</f>
        <v>95.667000000000002</v>
      </c>
      <c r="E95" s="74">
        <f>A124818568A_Latest</f>
        <v>59.723999999999997</v>
      </c>
      <c r="F95" s="74">
        <f>A124819648V_Latest</f>
        <v>18.358000000000001</v>
      </c>
      <c r="G95" s="74">
        <f>A124816408C_Latest</f>
        <v>254.84</v>
      </c>
      <c r="H95" s="74">
        <f>A124816409F_Latest</f>
        <v>13</v>
      </c>
      <c r="I95" s="61"/>
      <c r="J95" s="65"/>
      <c r="K95" s="58"/>
      <c r="L95" s="66"/>
    </row>
    <row r="96" spans="1:12">
      <c r="A96" s="73"/>
      <c r="B96" s="59" t="s">
        <v>1694</v>
      </c>
      <c r="C96" s="74">
        <f>A124817496J_Latest</f>
        <v>25.378</v>
      </c>
      <c r="D96" s="74">
        <f>A124815336K_Latest</f>
        <v>27.234999999999999</v>
      </c>
      <c r="E96" s="74">
        <f>A124818576A_Latest</f>
        <v>9.2100000000000009</v>
      </c>
      <c r="F96" s="74">
        <f>A124819656V_Latest</f>
        <v>6.7149999999999999</v>
      </c>
      <c r="G96" s="74">
        <f>A124816416C_Latest</f>
        <v>68.537999999999997</v>
      </c>
      <c r="H96" s="74">
        <f>A124816417F_Latest</f>
        <v>10.42</v>
      </c>
      <c r="I96" s="61"/>
      <c r="J96" s="65"/>
      <c r="K96" s="58"/>
      <c r="L96" s="66"/>
    </row>
    <row r="97" spans="1:12">
      <c r="A97" s="75"/>
      <c r="B97" s="59" t="s">
        <v>1695</v>
      </c>
      <c r="C97" s="74">
        <f>A124816592R_Latest</f>
        <v>6.2329999999999997</v>
      </c>
      <c r="D97" s="74">
        <f>A124814432T_Latest</f>
        <v>9.5410000000000004</v>
      </c>
      <c r="E97" s="74">
        <f>A124817672J_Latest</f>
        <v>6.3129999999999997</v>
      </c>
      <c r="F97" s="74">
        <f>A124818752A_Latest</f>
        <v>1.9890000000000001</v>
      </c>
      <c r="G97" s="74">
        <f>A124815512K_Latest</f>
        <v>24.077000000000002</v>
      </c>
      <c r="H97" s="74">
        <f>A124815513L_Latest</f>
        <v>16</v>
      </c>
      <c r="I97" s="61"/>
      <c r="J97" s="65"/>
      <c r="K97" s="58"/>
      <c r="L97" s="66"/>
    </row>
    <row r="98" spans="1:12">
      <c r="A98" s="53" t="s">
        <v>1696</v>
      </c>
      <c r="B98" s="72"/>
      <c r="C98" s="72"/>
      <c r="D98" s="72"/>
      <c r="E98" s="72"/>
      <c r="F98" s="72"/>
      <c r="G98" s="72"/>
      <c r="H98" s="72"/>
      <c r="I98" s="81"/>
      <c r="J98" s="82"/>
      <c r="K98" s="83"/>
      <c r="L98" s="84"/>
    </row>
    <row r="99" spans="1:12">
      <c r="A99" s="73"/>
      <c r="B99" s="59" t="s">
        <v>1697</v>
      </c>
      <c r="C99" s="74">
        <f>A124816712W_Latest</f>
        <v>24.62</v>
      </c>
      <c r="D99" s="74">
        <f>A124814552K_Latest</f>
        <v>45.737000000000002</v>
      </c>
      <c r="E99" s="74">
        <f>A124817792A_Latest</f>
        <v>15.89</v>
      </c>
      <c r="F99" s="74">
        <f>A124818872V_Latest</f>
        <v>10.026999999999999</v>
      </c>
      <c r="G99" s="74">
        <f>A124815632C_Latest</f>
        <v>96.274000000000001</v>
      </c>
      <c r="H99" s="74">
        <f>A124815633F_Latest</f>
        <v>13.16</v>
      </c>
      <c r="I99" s="64"/>
      <c r="J99" s="65"/>
      <c r="K99" s="58"/>
      <c r="L99" s="66"/>
    </row>
    <row r="100" spans="1:12">
      <c r="A100" s="73"/>
      <c r="B100" s="59" t="s">
        <v>1698</v>
      </c>
      <c r="C100" s="74">
        <f>A124816832R_Latest</f>
        <v>67.805000000000007</v>
      </c>
      <c r="D100" s="74">
        <f>A124814672C_Latest</f>
        <v>77.772000000000006</v>
      </c>
      <c r="E100" s="74">
        <f>A124817912J_Latest</f>
        <v>50.930999999999997</v>
      </c>
      <c r="F100" s="74">
        <f>A124818992L_Latest</f>
        <v>14.308999999999999</v>
      </c>
      <c r="G100" s="74">
        <f>A124815752W_Latest</f>
        <v>210.816</v>
      </c>
      <c r="H100" s="74">
        <f>A124815753X_Latest</f>
        <v>13</v>
      </c>
      <c r="I100" s="64"/>
      <c r="J100" s="57"/>
      <c r="K100" s="57"/>
      <c r="L100" s="57"/>
    </row>
    <row r="101" spans="1:12">
      <c r="A101" s="73"/>
      <c r="B101" s="59" t="s">
        <v>1699</v>
      </c>
      <c r="C101" s="74">
        <f>A124816600C_Latest</f>
        <v>29.062999999999999</v>
      </c>
      <c r="D101" s="74">
        <f>A124814440T_Latest</f>
        <v>33.158000000000001</v>
      </c>
      <c r="E101" s="74">
        <f>A124817680J_Latest</f>
        <v>15.888</v>
      </c>
      <c r="F101" s="74">
        <f>A124818760A_Latest</f>
        <v>9.8439999999999994</v>
      </c>
      <c r="G101" s="74">
        <f>A124815520K_Latest</f>
        <v>87.953999999999994</v>
      </c>
      <c r="H101" s="74">
        <f>A124815521L_Latest</f>
        <v>12</v>
      </c>
      <c r="I101" s="61"/>
      <c r="J101" s="65"/>
      <c r="K101" s="58"/>
      <c r="L101" s="66"/>
    </row>
    <row r="102" spans="1:12">
      <c r="A102" s="73"/>
      <c r="B102" s="59" t="s">
        <v>1695</v>
      </c>
      <c r="C102" s="74">
        <f>A124816720W_Latest</f>
        <v>8.7040000000000006</v>
      </c>
      <c r="D102" s="74">
        <f>A124814560K_Latest</f>
        <v>9.5839999999999996</v>
      </c>
      <c r="E102" s="74">
        <f>A124817800R_Latest</f>
        <v>5.7089999999999996</v>
      </c>
      <c r="F102" s="74">
        <f>A124818880V_Latest</f>
        <v>3.13</v>
      </c>
      <c r="G102" s="74">
        <f>A124815640C_Latest</f>
        <v>27.126999999999999</v>
      </c>
      <c r="H102" s="74">
        <f>A124815641F_Latest</f>
        <v>14.997</v>
      </c>
      <c r="I102" s="61"/>
      <c r="J102" s="65"/>
      <c r="K102" s="58"/>
      <c r="L102" s="66"/>
    </row>
    <row r="103" spans="1:12">
      <c r="A103" s="53" t="s">
        <v>1700</v>
      </c>
      <c r="B103" s="78"/>
      <c r="C103" s="78"/>
      <c r="D103" s="78"/>
      <c r="E103" s="78"/>
      <c r="F103" s="78"/>
      <c r="G103" s="78"/>
      <c r="H103" s="78"/>
      <c r="I103" s="61"/>
      <c r="J103" s="65"/>
      <c r="K103" s="58"/>
      <c r="L103" s="66"/>
    </row>
    <row r="104" spans="1:12">
      <c r="A104" s="73"/>
      <c r="B104" s="59" t="s">
        <v>1701</v>
      </c>
      <c r="C104" s="74">
        <f>A124816608W_Latest</f>
        <v>26.331</v>
      </c>
      <c r="D104" s="74">
        <f>A124814448K_Latest</f>
        <v>53.511000000000003</v>
      </c>
      <c r="E104" s="74">
        <f>A124817688A_Latest</f>
        <v>29.84</v>
      </c>
      <c r="F104" s="74">
        <f>A124818768V_Latest</f>
        <v>10.38</v>
      </c>
      <c r="G104" s="74">
        <f>A124815528C_Latest</f>
        <v>120.062</v>
      </c>
      <c r="H104" s="74">
        <f>A124815529F_Latest</f>
        <v>15</v>
      </c>
      <c r="I104" s="61"/>
      <c r="J104" s="65"/>
      <c r="K104" s="58"/>
      <c r="L104" s="66"/>
    </row>
    <row r="105" spans="1:12">
      <c r="A105" s="73"/>
      <c r="B105" s="59" t="s">
        <v>1702</v>
      </c>
      <c r="C105" s="74">
        <f>A124817504W_Latest</f>
        <v>34.46</v>
      </c>
      <c r="D105" s="74">
        <f>A124815344K_Latest</f>
        <v>57.533999999999999</v>
      </c>
      <c r="E105" s="74">
        <f>A124818584A_Latest</f>
        <v>34.58</v>
      </c>
      <c r="F105" s="74">
        <f>A124819664V_Latest</f>
        <v>18.361000000000001</v>
      </c>
      <c r="G105" s="74">
        <f>A124816424C_Latest</f>
        <v>144.935</v>
      </c>
      <c r="H105" s="74">
        <f>A124816425F_Latest</f>
        <v>15</v>
      </c>
      <c r="I105" s="61"/>
      <c r="J105" s="65"/>
      <c r="K105" s="58"/>
      <c r="L105" s="66"/>
    </row>
    <row r="106" spans="1:12">
      <c r="A106" s="73"/>
      <c r="B106" s="59" t="s">
        <v>1703</v>
      </c>
      <c r="C106" s="74">
        <f>A124817512W_Latest</f>
        <v>29.850999999999999</v>
      </c>
      <c r="D106" s="74">
        <f>A124815352K_Latest</f>
        <v>52.017000000000003</v>
      </c>
      <c r="E106" s="74">
        <f>A124818592A_Latest</f>
        <v>31.593</v>
      </c>
      <c r="F106" s="74">
        <f>A124819672V_Latest</f>
        <v>16.315000000000001</v>
      </c>
      <c r="G106" s="74">
        <f>A124816432C_Latest</f>
        <v>129.77500000000001</v>
      </c>
      <c r="H106" s="74">
        <f>A124816433F_Latest</f>
        <v>15.497</v>
      </c>
      <c r="I106" s="61"/>
      <c r="J106" s="65"/>
      <c r="K106" s="58"/>
      <c r="L106" s="66"/>
    </row>
    <row r="107" spans="1:12">
      <c r="A107" s="73"/>
      <c r="B107" s="59" t="s">
        <v>1704</v>
      </c>
      <c r="C107" s="74">
        <f>A124817152C_Latest</f>
        <v>18.391999999999999</v>
      </c>
      <c r="D107" s="74">
        <f>A124814992R_Latest</f>
        <v>35.354999999999997</v>
      </c>
      <c r="E107" s="74">
        <f>A124818232W_Latest</f>
        <v>19.087</v>
      </c>
      <c r="F107" s="74">
        <f>A124819312R_Latest</f>
        <v>12.878</v>
      </c>
      <c r="G107" s="74">
        <f>A124816072K_Latest</f>
        <v>85.712000000000003</v>
      </c>
      <c r="H107" s="74">
        <f>A124816073L_Latest</f>
        <v>15</v>
      </c>
      <c r="I107" s="61"/>
      <c r="J107" s="65"/>
      <c r="K107" s="58"/>
      <c r="L107" s="66"/>
    </row>
    <row r="108" spans="1:12">
      <c r="A108" s="73"/>
      <c r="B108" s="59" t="s">
        <v>1705</v>
      </c>
      <c r="C108" s="74">
        <f>A124817264W_Latest</f>
        <v>25.407</v>
      </c>
      <c r="D108" s="74">
        <f>A124815104X_Latest</f>
        <v>47.411999999999999</v>
      </c>
      <c r="E108" s="74">
        <f>A124818344R_Latest</f>
        <v>21.484000000000002</v>
      </c>
      <c r="F108" s="74">
        <f>A124819424J_Latest</f>
        <v>15.04</v>
      </c>
      <c r="G108" s="74">
        <f>A124816184C_Latest</f>
        <v>109.343</v>
      </c>
      <c r="H108" s="74">
        <f>A124816185F_Latest</f>
        <v>15</v>
      </c>
      <c r="I108" s="61"/>
      <c r="J108" s="65"/>
      <c r="K108" s="58"/>
      <c r="L108" s="66"/>
    </row>
    <row r="109" spans="1:12">
      <c r="A109" s="73"/>
      <c r="B109" s="59" t="s">
        <v>1706</v>
      </c>
      <c r="C109" s="74">
        <f>A124816616W_Latest</f>
        <v>4.2210000000000001</v>
      </c>
      <c r="D109" s="74">
        <f>A124814456K_Latest</f>
        <v>7.6130000000000004</v>
      </c>
      <c r="E109" s="74">
        <f>A124817696A_Latest</f>
        <v>7.7510000000000003</v>
      </c>
      <c r="F109" s="74">
        <f>A124818776V_Latest</f>
        <v>2.0680000000000001</v>
      </c>
      <c r="G109" s="74">
        <f>A124815536C_Latest</f>
        <v>21.652999999999999</v>
      </c>
      <c r="H109" s="74">
        <f>A124815537F_Latest</f>
        <v>16.638000000000002</v>
      </c>
      <c r="I109" s="64"/>
      <c r="J109" s="65"/>
      <c r="K109" s="58"/>
      <c r="L109" s="66"/>
    </row>
    <row r="110" spans="1:12">
      <c r="A110" s="73"/>
      <c r="B110" s="59" t="s">
        <v>1707</v>
      </c>
      <c r="C110" s="74">
        <f>A124816840R_Latest</f>
        <v>7.2880000000000003</v>
      </c>
      <c r="D110" s="74">
        <f>A124814680C_Latest</f>
        <v>14.856</v>
      </c>
      <c r="E110" s="74">
        <f>A124817920J_Latest</f>
        <v>5.9870000000000001</v>
      </c>
      <c r="F110" s="74">
        <f>A124819000C_Latest</f>
        <v>7.2709999999999999</v>
      </c>
      <c r="G110" s="74">
        <f>A124815760W_Latest</f>
        <v>35.402000000000001</v>
      </c>
      <c r="H110" s="74">
        <f>A124815761X_Latest</f>
        <v>15</v>
      </c>
      <c r="I110" s="61"/>
      <c r="J110" s="62"/>
      <c r="K110" s="62"/>
      <c r="L110" s="62"/>
    </row>
    <row r="111" spans="1:12">
      <c r="A111" s="73"/>
      <c r="B111" s="59" t="s">
        <v>1708</v>
      </c>
      <c r="C111" s="74">
        <f>A124817160C_Latest</f>
        <v>6.7649999999999997</v>
      </c>
      <c r="D111" s="74">
        <f>A124815000F_Latest</f>
        <v>23.399000000000001</v>
      </c>
      <c r="E111" s="74">
        <f>A124818240W_Latest</f>
        <v>11.031000000000001</v>
      </c>
      <c r="F111" s="74">
        <f>A124819320R_Latest</f>
        <v>6.0720000000000001</v>
      </c>
      <c r="G111" s="74">
        <f>A124816080K_Latest</f>
        <v>47.267000000000003</v>
      </c>
      <c r="H111" s="74">
        <f>A124816081L_Latest</f>
        <v>15</v>
      </c>
      <c r="I111" s="61"/>
      <c r="J111" s="62"/>
      <c r="K111" s="62"/>
      <c r="L111" s="62"/>
    </row>
    <row r="112" spans="1:12">
      <c r="A112" s="75"/>
      <c r="B112" s="59" t="s">
        <v>1709</v>
      </c>
      <c r="C112" s="74">
        <f>A124816624W_Latest</f>
        <v>7.891</v>
      </c>
      <c r="D112" s="74">
        <f>A124814464K_Latest</f>
        <v>13.967000000000001</v>
      </c>
      <c r="E112" s="74">
        <f>A124817704R_Latest</f>
        <v>7.4859999999999998</v>
      </c>
      <c r="F112" s="74">
        <f>A124818784V_Latest</f>
        <v>8.1189999999999998</v>
      </c>
      <c r="G112" s="74">
        <f>A124815544C_Latest</f>
        <v>37.462000000000003</v>
      </c>
      <c r="H112" s="74">
        <f>A124815545F_Latest</f>
        <v>16.132999999999999</v>
      </c>
      <c r="I112" s="61"/>
      <c r="J112" s="62"/>
      <c r="K112" s="62"/>
      <c r="L112" s="62"/>
    </row>
    <row r="113" spans="1:12">
      <c r="A113" s="73"/>
      <c r="B113" s="59" t="s">
        <v>1710</v>
      </c>
      <c r="C113" s="74">
        <f>A124816848J_Latest</f>
        <v>40.813000000000002</v>
      </c>
      <c r="D113" s="74">
        <f>A124814688W_Latest</f>
        <v>68.375</v>
      </c>
      <c r="E113" s="74">
        <f>A124817928A_Latest</f>
        <v>41.515000000000001</v>
      </c>
      <c r="F113" s="74">
        <f>A124819008W_Latest</f>
        <v>18.812999999999999</v>
      </c>
      <c r="G113" s="74">
        <f>A124815768R_Latest</f>
        <v>169.51400000000001</v>
      </c>
      <c r="H113" s="74">
        <f>A124815769T_Latest</f>
        <v>15</v>
      </c>
      <c r="I113" s="61"/>
      <c r="J113" s="62"/>
      <c r="K113" s="62"/>
      <c r="L113" s="62"/>
    </row>
    <row r="114" spans="1:12">
      <c r="A114" s="73"/>
      <c r="B114" s="59" t="s">
        <v>1711</v>
      </c>
      <c r="C114" s="74">
        <f>A124817168W_Latest</f>
        <v>8.9090000000000007</v>
      </c>
      <c r="D114" s="74">
        <f>A124815008X_Latest</f>
        <v>25.765000000000001</v>
      </c>
      <c r="E114" s="74">
        <f>A124818248R_Latest</f>
        <v>18.201000000000001</v>
      </c>
      <c r="F114" s="74">
        <f>A124819328J_Latest</f>
        <v>7.8040000000000003</v>
      </c>
      <c r="G114" s="74">
        <f>A124816088C_Latest</f>
        <v>60.679000000000002</v>
      </c>
      <c r="H114" s="74">
        <f>A124816089F_Latest</f>
        <v>17</v>
      </c>
      <c r="I114" s="61"/>
      <c r="J114" s="62"/>
      <c r="K114" s="62"/>
      <c r="L114" s="62"/>
    </row>
    <row r="115" spans="1:12">
      <c r="A115" s="73"/>
      <c r="B115" s="59" t="s">
        <v>1712</v>
      </c>
      <c r="C115" s="74">
        <f>A124817272W_Latest</f>
        <v>13.222</v>
      </c>
      <c r="D115" s="74">
        <f>A124815112X_Latest</f>
        <v>26.114000000000001</v>
      </c>
      <c r="E115" s="74">
        <f>A124818352R_Latest</f>
        <v>12.009</v>
      </c>
      <c r="F115" s="74">
        <f>A124819432J_Latest</f>
        <v>6.2770000000000001</v>
      </c>
      <c r="G115" s="74">
        <f>A124816192C_Latest</f>
        <v>57.622</v>
      </c>
      <c r="H115" s="74">
        <f>A124816193F_Latest</f>
        <v>15</v>
      </c>
      <c r="I115" s="61"/>
      <c r="J115" s="65"/>
      <c r="K115" s="58"/>
      <c r="L115" s="66"/>
    </row>
    <row r="116" spans="1:12">
      <c r="A116" s="73"/>
      <c r="B116" s="59" t="s">
        <v>1713</v>
      </c>
      <c r="C116" s="74">
        <f>A124817280W_Latest</f>
        <v>79.102000000000004</v>
      </c>
      <c r="D116" s="74">
        <f>A124815120X_Latest</f>
        <v>79.102999999999994</v>
      </c>
      <c r="E116" s="74">
        <f>A124818360R_Latest</f>
        <v>38.207000000000001</v>
      </c>
      <c r="F116" s="74">
        <f>A124819440J_Latest</f>
        <v>14.304</v>
      </c>
      <c r="G116" s="74">
        <f>A124816200T_Latest</f>
        <v>210.71600000000001</v>
      </c>
      <c r="H116" s="74">
        <f>A124816201V_Latest</f>
        <v>10</v>
      </c>
      <c r="I116" s="64"/>
      <c r="J116" s="80"/>
      <c r="K116" s="58"/>
      <c r="L116" s="66"/>
    </row>
    <row r="117" spans="1:12">
      <c r="A117" s="53" t="s">
        <v>1662</v>
      </c>
      <c r="B117" s="78"/>
      <c r="C117" s="79">
        <f>A124816632W_Latest</f>
        <v>130.19200000000001</v>
      </c>
      <c r="D117" s="79">
        <f>A124814472K_Latest</f>
        <v>166.251</v>
      </c>
      <c r="E117" s="79">
        <f>A124817712R_Latest</f>
        <v>88.418000000000006</v>
      </c>
      <c r="F117" s="79">
        <f>A124818792V_Latest</f>
        <v>37.31</v>
      </c>
      <c r="G117" s="79">
        <f>A124815552C_Latest</f>
        <v>422.17099999999999</v>
      </c>
      <c r="H117" s="79">
        <f>A124815553F_Latest</f>
        <v>13</v>
      </c>
      <c r="I117" s="61"/>
      <c r="J117" s="65"/>
      <c r="K117" s="58"/>
      <c r="L117" s="66"/>
    </row>
    <row r="118" spans="1:12">
      <c r="A118" s="49" t="s">
        <v>1715</v>
      </c>
      <c r="B118" s="50"/>
      <c r="C118" s="50"/>
      <c r="D118" s="50"/>
      <c r="E118" s="50"/>
      <c r="F118" s="50"/>
      <c r="G118" s="50"/>
      <c r="H118" s="50"/>
      <c r="I118" s="61"/>
      <c r="J118" s="65"/>
      <c r="K118" s="58"/>
      <c r="L118" s="66"/>
    </row>
    <row r="119" spans="1:12">
      <c r="A119" s="53" t="s">
        <v>1666</v>
      </c>
      <c r="B119" s="54"/>
      <c r="C119" s="57"/>
      <c r="D119" s="57"/>
      <c r="E119" s="57"/>
      <c r="F119" s="57"/>
      <c r="G119" s="57"/>
      <c r="H119" s="57"/>
      <c r="I119" s="61"/>
      <c r="J119" s="65"/>
      <c r="K119" s="58"/>
      <c r="L119" s="66"/>
    </row>
    <row r="120" spans="1:12">
      <c r="A120" s="58"/>
      <c r="B120" s="59" t="s">
        <v>1667</v>
      </c>
      <c r="C120" s="60">
        <f>A124817008K_Latest</f>
        <v>64.430999999999997</v>
      </c>
      <c r="D120" s="60">
        <f>A124814848W_Latest</f>
        <v>78.319000000000003</v>
      </c>
      <c r="E120" s="60">
        <f>A124818088R_Latest</f>
        <v>25.876000000000001</v>
      </c>
      <c r="F120" s="60">
        <f>A124819168J_Latest</f>
        <v>7.6050000000000004</v>
      </c>
      <c r="G120" s="60">
        <f>A124815928R_Latest</f>
        <v>176.233</v>
      </c>
      <c r="H120" s="60">
        <f>A124815929T_Latest</f>
        <v>10</v>
      </c>
      <c r="I120" s="61"/>
      <c r="J120" s="65"/>
      <c r="K120" s="58"/>
      <c r="L120" s="66"/>
    </row>
    <row r="121" spans="1:12">
      <c r="A121" s="58"/>
      <c r="B121" s="59" t="s">
        <v>1668</v>
      </c>
      <c r="C121" s="60">
        <f>A124816856J_Latest</f>
        <v>67.06</v>
      </c>
      <c r="D121" s="60">
        <f>A124814696W_Latest</f>
        <v>49.61</v>
      </c>
      <c r="E121" s="60">
        <f>A124817936A_Latest</f>
        <v>23.765999999999998</v>
      </c>
      <c r="F121" s="60">
        <f>A124819016W_Latest</f>
        <v>10.602</v>
      </c>
      <c r="G121" s="60">
        <f>A124815776R_Latest</f>
        <v>151.03700000000001</v>
      </c>
      <c r="H121" s="60">
        <f>A124815777T_Latest</f>
        <v>10</v>
      </c>
      <c r="I121" s="61"/>
      <c r="J121" s="65"/>
      <c r="K121" s="58"/>
      <c r="L121" s="66"/>
    </row>
    <row r="122" spans="1:12">
      <c r="A122" s="58"/>
      <c r="B122" s="59" t="s">
        <v>1669</v>
      </c>
      <c r="C122" s="60">
        <f>A124817016K_Latest</f>
        <v>44.451999999999998</v>
      </c>
      <c r="D122" s="60">
        <f>A124814856W_Latest</f>
        <v>65.495999999999995</v>
      </c>
      <c r="E122" s="60">
        <f>A124818096R_Latest</f>
        <v>16.577999999999999</v>
      </c>
      <c r="F122" s="60">
        <f>A124819176J_Latest</f>
        <v>3.778</v>
      </c>
      <c r="G122" s="60">
        <f>A124815936R_Latest</f>
        <v>130.304</v>
      </c>
      <c r="H122" s="60">
        <f>A124815937T_Latest</f>
        <v>10</v>
      </c>
      <c r="I122" s="61"/>
      <c r="J122" s="65"/>
      <c r="K122" s="58"/>
      <c r="L122" s="66"/>
    </row>
    <row r="123" spans="1:12">
      <c r="A123" s="58"/>
      <c r="B123" s="59" t="s">
        <v>1670</v>
      </c>
      <c r="C123" s="60">
        <f>A124817024K_Latest</f>
        <v>18.009</v>
      </c>
      <c r="D123" s="60">
        <f>A124814864W_Latest</f>
        <v>19.547999999999998</v>
      </c>
      <c r="E123" s="60">
        <f>A124818104C_Latest</f>
        <v>5.0709999999999997</v>
      </c>
      <c r="F123" s="60">
        <f>A124819184J_Latest</f>
        <v>0.51300000000000001</v>
      </c>
      <c r="G123" s="60">
        <f>A124815944R_Latest</f>
        <v>43.140999999999998</v>
      </c>
      <c r="H123" s="60">
        <f>A124815945T_Latest</f>
        <v>10</v>
      </c>
      <c r="I123" s="61"/>
      <c r="J123" s="65"/>
      <c r="K123" s="58"/>
      <c r="L123" s="66"/>
    </row>
    <row r="124" spans="1:12">
      <c r="A124" s="58"/>
      <c r="B124" s="59" t="s">
        <v>1671</v>
      </c>
      <c r="C124" s="60">
        <f>A124816728R_Latest</f>
        <v>28.254000000000001</v>
      </c>
      <c r="D124" s="60">
        <f>A124814568C_Latest</f>
        <v>28.611000000000001</v>
      </c>
      <c r="E124" s="60">
        <f>A124817808J_Latest</f>
        <v>8.4290000000000003</v>
      </c>
      <c r="F124" s="60">
        <f>A124818888L_Latest</f>
        <v>2.8690000000000002</v>
      </c>
      <c r="G124" s="60">
        <f>A124815648W_Latest</f>
        <v>68.162999999999997</v>
      </c>
      <c r="H124" s="60">
        <f>A124815649X_Latest</f>
        <v>10</v>
      </c>
      <c r="I124" s="61"/>
      <c r="J124" s="65"/>
      <c r="K124" s="58"/>
      <c r="L124" s="66"/>
    </row>
    <row r="125" spans="1:12">
      <c r="A125" s="58"/>
      <c r="B125" s="59" t="s">
        <v>1672</v>
      </c>
      <c r="C125" s="60">
        <f>A124817400C_Latest</f>
        <v>4.7149999999999999</v>
      </c>
      <c r="D125" s="60">
        <f>A124815240T_Latest</f>
        <v>5.1470000000000002</v>
      </c>
      <c r="E125" s="60">
        <f>A124818480J_Latest</f>
        <v>3.0379999999999998</v>
      </c>
      <c r="F125" s="60">
        <f>A124819560A_Latest</f>
        <v>0.432</v>
      </c>
      <c r="G125" s="60">
        <f>A124816320K_Latest</f>
        <v>13.332000000000001</v>
      </c>
      <c r="H125" s="60">
        <f>A124816321L_Latest</f>
        <v>11.896000000000001</v>
      </c>
      <c r="I125" s="61"/>
      <c r="J125" s="85"/>
      <c r="K125" s="86"/>
      <c r="L125" s="87"/>
    </row>
    <row r="126" spans="1:12">
      <c r="A126" s="58"/>
      <c r="B126" s="59" t="s">
        <v>1673</v>
      </c>
      <c r="C126" s="60">
        <f>A124816864J_Latest</f>
        <v>0.54100000000000004</v>
      </c>
      <c r="D126" s="60">
        <f>A124814704K_Latest</f>
        <v>1.145</v>
      </c>
      <c r="E126" s="60">
        <f>A124817944A_Latest</f>
        <v>0.51100000000000001</v>
      </c>
      <c r="F126" s="60">
        <f>A124819024W_Latest</f>
        <v>0.375</v>
      </c>
      <c r="G126" s="60">
        <f>A124815784R_Latest</f>
        <v>2.5720000000000001</v>
      </c>
      <c r="H126" s="60">
        <f>A124815785T_Latest</f>
        <v>16</v>
      </c>
      <c r="I126" s="61"/>
      <c r="J126" s="63"/>
      <c r="K126" s="63"/>
      <c r="L126" s="63"/>
    </row>
    <row r="127" spans="1:12">
      <c r="A127" s="58"/>
      <c r="B127" s="59" t="s">
        <v>1674</v>
      </c>
      <c r="C127" s="60">
        <f>A124816736R_Latest</f>
        <v>3.1179999999999999</v>
      </c>
      <c r="D127" s="60">
        <f>A124814576C_Latest</f>
        <v>1.9610000000000001</v>
      </c>
      <c r="E127" s="60">
        <f>A124817816J_Latest</f>
        <v>0.218</v>
      </c>
      <c r="F127" s="60">
        <f>A124818896L_Latest</f>
        <v>0</v>
      </c>
      <c r="G127" s="60">
        <f>A124815656W_Latest</f>
        <v>5.2969999999999997</v>
      </c>
      <c r="H127" s="60">
        <f>A124815657X_Latest</f>
        <v>8</v>
      </c>
      <c r="I127" s="61"/>
      <c r="J127" s="63"/>
      <c r="K127" s="63"/>
      <c r="L127" s="63"/>
    </row>
    <row r="128" spans="1:12">
      <c r="A128" s="53" t="s">
        <v>1675</v>
      </c>
      <c r="B128" s="63"/>
      <c r="C128" s="63"/>
      <c r="D128" s="63"/>
      <c r="E128" s="63"/>
      <c r="F128" s="63"/>
      <c r="G128" s="63"/>
      <c r="H128" s="63"/>
      <c r="I128" s="61"/>
      <c r="J128" s="63"/>
      <c r="K128" s="63"/>
      <c r="L128" s="63"/>
    </row>
    <row r="129" spans="1:12">
      <c r="A129" s="58"/>
      <c r="B129" s="59" t="s">
        <v>1676</v>
      </c>
      <c r="C129" s="60">
        <f>A124816872J_Latest</f>
        <v>74.643000000000001</v>
      </c>
      <c r="D129" s="60">
        <f>A124814712K_Latest</f>
        <v>72.051000000000002</v>
      </c>
      <c r="E129" s="60">
        <f>A124817952A_Latest</f>
        <v>23.852</v>
      </c>
      <c r="F129" s="60">
        <f>A124819032W_Latest</f>
        <v>11.254</v>
      </c>
      <c r="G129" s="60">
        <f>A124815792R_Latest</f>
        <v>181.80099999999999</v>
      </c>
      <c r="H129" s="60">
        <f>A124815793T_Latest</f>
        <v>10</v>
      </c>
      <c r="I129" s="64"/>
      <c r="J129" s="63"/>
      <c r="K129" s="63"/>
      <c r="L129" s="63"/>
    </row>
    <row r="130" spans="1:12">
      <c r="A130" s="58"/>
      <c r="B130" s="59" t="s">
        <v>1677</v>
      </c>
      <c r="C130" s="60">
        <f>A124817408W_Latest</f>
        <v>42.234999999999999</v>
      </c>
      <c r="D130" s="60">
        <f>A124815248K_Latest</f>
        <v>56.228999999999999</v>
      </c>
      <c r="E130" s="60">
        <f>A124818488A_Latest</f>
        <v>20.201000000000001</v>
      </c>
      <c r="F130" s="60">
        <f>A124819568V_Latest</f>
        <v>2.8639999999999999</v>
      </c>
      <c r="G130" s="60">
        <f>A124816328C_Latest</f>
        <v>121.52800000000001</v>
      </c>
      <c r="H130" s="60">
        <f>A124816329F_Latest</f>
        <v>11</v>
      </c>
      <c r="I130" s="61"/>
      <c r="J130" s="63"/>
      <c r="K130" s="63"/>
      <c r="L130" s="63"/>
    </row>
    <row r="131" spans="1:12">
      <c r="A131" s="58"/>
      <c r="B131" s="59" t="s">
        <v>1678</v>
      </c>
      <c r="C131" s="60">
        <f>A124816880J_Latest</f>
        <v>34.715000000000003</v>
      </c>
      <c r="D131" s="60">
        <f>A124814720K_Latest</f>
        <v>47.616999999999997</v>
      </c>
      <c r="E131" s="60">
        <f>A124817960A_Latest</f>
        <v>18.381</v>
      </c>
      <c r="F131" s="60">
        <f>A124819040W_Latest</f>
        <v>5.0999999999999996</v>
      </c>
      <c r="G131" s="60">
        <f>A124815800C_Latest</f>
        <v>105.813</v>
      </c>
      <c r="H131" s="60">
        <f>A124815801F_Latest</f>
        <v>11</v>
      </c>
      <c r="I131" s="61"/>
      <c r="J131" s="63"/>
      <c r="K131" s="63"/>
      <c r="L131" s="63"/>
    </row>
    <row r="132" spans="1:12">
      <c r="A132" s="58"/>
      <c r="B132" s="59" t="s">
        <v>1679</v>
      </c>
      <c r="C132" s="60">
        <f>A124817520W_Latest</f>
        <v>37.695999999999998</v>
      </c>
      <c r="D132" s="60">
        <f>A124815360K_Latest</f>
        <v>45.106000000000002</v>
      </c>
      <c r="E132" s="60">
        <f>A124818600R_Latest</f>
        <v>12.19</v>
      </c>
      <c r="F132" s="60">
        <f>A124819680V_Latest</f>
        <v>3.254</v>
      </c>
      <c r="G132" s="60">
        <f>A124816440C_Latest</f>
        <v>98.245999999999995</v>
      </c>
      <c r="H132" s="60">
        <f>A124816441F_Latest</f>
        <v>10</v>
      </c>
      <c r="I132" s="61"/>
      <c r="J132" s="63"/>
      <c r="K132" s="63"/>
      <c r="L132" s="63"/>
    </row>
    <row r="133" spans="1:12">
      <c r="A133" s="58"/>
      <c r="B133" s="59" t="s">
        <v>1680</v>
      </c>
      <c r="C133" s="60">
        <f>A124817416W_Latest</f>
        <v>31.600999999999999</v>
      </c>
      <c r="D133" s="60">
        <f>A124815256K_Latest</f>
        <v>21.977</v>
      </c>
      <c r="E133" s="60">
        <f>A124818496A_Latest</f>
        <v>8.2149999999999999</v>
      </c>
      <c r="F133" s="60">
        <f>A124819576V_Latest</f>
        <v>3.113</v>
      </c>
      <c r="G133" s="60">
        <f>A124816336C_Latest</f>
        <v>64.906999999999996</v>
      </c>
      <c r="H133" s="60">
        <f>A124816337F_Latest</f>
        <v>10</v>
      </c>
      <c r="I133" s="61"/>
      <c r="J133" s="63"/>
      <c r="K133" s="63"/>
      <c r="L133" s="63"/>
    </row>
    <row r="134" spans="1:12">
      <c r="A134" s="58"/>
      <c r="B134" s="59" t="s">
        <v>1681</v>
      </c>
      <c r="C134" s="60">
        <f>A124816744R_Latest</f>
        <v>9.6920000000000002</v>
      </c>
      <c r="D134" s="60">
        <f>A124814584C_Latest</f>
        <v>6.8579999999999997</v>
      </c>
      <c r="E134" s="60">
        <f>A124817824J_Latest</f>
        <v>0.64700000000000002</v>
      </c>
      <c r="F134" s="60">
        <f>A124818904A_Latest</f>
        <v>0.58799999999999997</v>
      </c>
      <c r="G134" s="60">
        <f>A124815664W_Latest</f>
        <v>17.783999999999999</v>
      </c>
      <c r="H134" s="60">
        <f>A124815665X_Latest</f>
        <v>8</v>
      </c>
      <c r="I134" s="64"/>
      <c r="J134" s="63"/>
      <c r="K134" s="63"/>
      <c r="L134" s="63"/>
    </row>
    <row r="135" spans="1:12">
      <c r="A135" s="53" t="s">
        <v>1682</v>
      </c>
      <c r="B135" s="63"/>
      <c r="C135" s="63"/>
      <c r="D135" s="63"/>
      <c r="E135" s="63"/>
      <c r="F135" s="63"/>
      <c r="G135" s="63"/>
      <c r="H135" s="63"/>
      <c r="I135" s="61"/>
      <c r="J135" s="63"/>
      <c r="K135" s="63"/>
      <c r="L135" s="63"/>
    </row>
    <row r="136" spans="1:12">
      <c r="A136" s="67"/>
      <c r="B136" s="59" t="s">
        <v>1683</v>
      </c>
      <c r="C136" s="60">
        <f>A124816888A_Latest</f>
        <v>197.65299999999999</v>
      </c>
      <c r="D136" s="60">
        <f>A124814728C_Latest</f>
        <v>219.72900000000001</v>
      </c>
      <c r="E136" s="60">
        <f>A124817968V_Latest</f>
        <v>70.484999999999999</v>
      </c>
      <c r="F136" s="60">
        <f>A124819048R_Latest</f>
        <v>18.838000000000001</v>
      </c>
      <c r="G136" s="60">
        <f>A124815808W_Latest</f>
        <v>506.70499999999998</v>
      </c>
      <c r="H136" s="60">
        <f>A124815809X_Latest</f>
        <v>10</v>
      </c>
      <c r="I136" s="61"/>
      <c r="J136" s="63"/>
      <c r="K136" s="63"/>
      <c r="L136" s="63"/>
    </row>
    <row r="137" spans="1:12">
      <c r="A137" s="67"/>
      <c r="B137" s="68" t="s">
        <v>1684</v>
      </c>
      <c r="C137" s="60">
        <f>A124817032K_Latest</f>
        <v>79.192999999999998</v>
      </c>
      <c r="D137" s="60">
        <f>A124814872W_Latest</f>
        <v>89.114000000000004</v>
      </c>
      <c r="E137" s="60">
        <f>A124818112C_Latest</f>
        <v>24.97</v>
      </c>
      <c r="F137" s="60">
        <f>A124819192J_Latest</f>
        <v>2.431</v>
      </c>
      <c r="G137" s="60">
        <f>A124815952R_Latest</f>
        <v>195.708</v>
      </c>
      <c r="H137" s="60">
        <f>A124815953T_Latest</f>
        <v>10</v>
      </c>
      <c r="I137" s="64"/>
      <c r="J137" s="63"/>
      <c r="K137" s="63"/>
      <c r="L137" s="63"/>
    </row>
    <row r="138" spans="1:12">
      <c r="A138" s="67"/>
      <c r="B138" s="68" t="s">
        <v>1685</v>
      </c>
      <c r="C138" s="60">
        <f>A124816752R_Latest</f>
        <v>118.459</v>
      </c>
      <c r="D138" s="60">
        <f>A124814592C_Latest</f>
        <v>130.614</v>
      </c>
      <c r="E138" s="60">
        <f>A124817832J_Latest</f>
        <v>45.515000000000001</v>
      </c>
      <c r="F138" s="60">
        <f>A124818912A_Latest</f>
        <v>16.408000000000001</v>
      </c>
      <c r="G138" s="60">
        <f>A124815672W_Latest</f>
        <v>310.99599999999998</v>
      </c>
      <c r="H138" s="60">
        <f>A124815673X_Latest</f>
        <v>10</v>
      </c>
      <c r="I138" s="61"/>
      <c r="J138" s="63"/>
      <c r="K138" s="63"/>
      <c r="L138" s="63"/>
    </row>
    <row r="139" spans="1:12">
      <c r="A139" s="67"/>
      <c r="B139" s="59" t="s">
        <v>1686</v>
      </c>
      <c r="C139" s="60">
        <f>A124817176W_Latest</f>
        <v>32.927999999999997</v>
      </c>
      <c r="D139" s="60">
        <f>A124815016X_Latest</f>
        <v>30.109000000000002</v>
      </c>
      <c r="E139" s="60">
        <f>A124818256R_Latest</f>
        <v>13.002000000000001</v>
      </c>
      <c r="F139" s="60">
        <f>A124819336J_Latest</f>
        <v>7.335</v>
      </c>
      <c r="G139" s="60">
        <f>A124816096C_Latest</f>
        <v>83.375</v>
      </c>
      <c r="H139" s="60">
        <f>A124816097F_Latest</f>
        <v>10</v>
      </c>
      <c r="I139" s="61"/>
      <c r="J139" s="63"/>
      <c r="K139" s="63"/>
      <c r="L139" s="63"/>
    </row>
    <row r="140" spans="1:12">
      <c r="A140" s="70" t="s">
        <v>1687</v>
      </c>
      <c r="B140" s="59"/>
      <c r="C140" s="60"/>
      <c r="D140" s="60"/>
      <c r="E140" s="60"/>
      <c r="F140" s="60"/>
      <c r="G140" s="60"/>
      <c r="H140" s="60"/>
      <c r="I140" s="61"/>
      <c r="J140" s="62"/>
      <c r="K140" s="62"/>
      <c r="L140" s="67"/>
    </row>
    <row r="141" spans="1:12">
      <c r="A141" s="71"/>
      <c r="B141" s="59" t="s">
        <v>1688</v>
      </c>
      <c r="C141" s="60">
        <f>A124817528R_Latest</f>
        <v>0.58299999999999996</v>
      </c>
      <c r="D141" s="60">
        <f>A124815368C_Latest</f>
        <v>0.85899999999999999</v>
      </c>
      <c r="E141" s="60">
        <f>A124818608J_Latest</f>
        <v>1.7849999999999999</v>
      </c>
      <c r="F141" s="60">
        <f>A124819688L_Latest</f>
        <v>4.2510000000000003</v>
      </c>
      <c r="G141" s="60">
        <f>A124816448W_Latest</f>
        <v>7.4779999999999998</v>
      </c>
      <c r="H141" s="60">
        <f>A124816449X_Latest</f>
        <v>33.831000000000003</v>
      </c>
      <c r="I141" s="61"/>
      <c r="J141" s="62"/>
      <c r="K141" s="62"/>
      <c r="L141" s="67"/>
    </row>
    <row r="142" spans="1:12">
      <c r="A142" s="71"/>
      <c r="B142" s="59" t="s">
        <v>1689</v>
      </c>
      <c r="C142" s="60">
        <f>A124817536R_Latest</f>
        <v>53.972000000000001</v>
      </c>
      <c r="D142" s="60">
        <f>A124815376C_Latest</f>
        <v>41.581000000000003</v>
      </c>
      <c r="E142" s="60">
        <f>A124818616J_Latest</f>
        <v>10.646000000000001</v>
      </c>
      <c r="F142" s="60">
        <f>A124819696L_Latest</f>
        <v>15.493</v>
      </c>
      <c r="G142" s="60">
        <f>A124816456W_Latest</f>
        <v>121.691</v>
      </c>
      <c r="H142" s="60">
        <f>A124816457X_Latest</f>
        <v>11</v>
      </c>
      <c r="I142" s="61"/>
      <c r="J142" s="62"/>
      <c r="K142" s="62"/>
      <c r="L142" s="67"/>
    </row>
    <row r="143" spans="1:12">
      <c r="A143" s="71"/>
      <c r="B143" s="59" t="s">
        <v>1659</v>
      </c>
      <c r="C143" s="60">
        <f>A124817288R_Latest</f>
        <v>74.522000000000006</v>
      </c>
      <c r="D143" s="60">
        <f>A124815128T_Latest</f>
        <v>69.575000000000003</v>
      </c>
      <c r="E143" s="60">
        <f>A124818368J_Latest</f>
        <v>48.13</v>
      </c>
      <c r="F143" s="60">
        <f>A124819448A_Latest</f>
        <v>3.9580000000000002</v>
      </c>
      <c r="G143" s="60">
        <f>A124816208K_Latest</f>
        <v>196.184</v>
      </c>
      <c r="H143" s="60">
        <f>A124816209L_Latest</f>
        <v>10</v>
      </c>
      <c r="I143" s="61"/>
      <c r="J143" s="62"/>
      <c r="K143" s="62"/>
      <c r="L143" s="67"/>
    </row>
    <row r="144" spans="1:12">
      <c r="A144" s="71"/>
      <c r="B144" s="59" t="s">
        <v>1660</v>
      </c>
      <c r="C144" s="60">
        <f>A124817184W_Latest</f>
        <v>63.826999999999998</v>
      </c>
      <c r="D144" s="60">
        <f>A124815024X_Latest</f>
        <v>116.001</v>
      </c>
      <c r="E144" s="60">
        <f>A124818264R_Latest</f>
        <v>22.367000000000001</v>
      </c>
      <c r="F144" s="60">
        <f>A124819344J_Latest</f>
        <v>1.7709999999999999</v>
      </c>
      <c r="G144" s="60">
        <f>A124816104T_Latest</f>
        <v>203.96600000000001</v>
      </c>
      <c r="H144" s="60">
        <f>A124816105V_Latest</f>
        <v>12</v>
      </c>
      <c r="I144" s="61"/>
      <c r="J144" s="62"/>
      <c r="K144" s="62"/>
      <c r="L144" s="67"/>
    </row>
    <row r="145" spans="1:12">
      <c r="A145" s="71"/>
      <c r="B145" s="59" t="s">
        <v>1690</v>
      </c>
      <c r="C145" s="60">
        <f>A124817544R_Latest</f>
        <v>37.677</v>
      </c>
      <c r="D145" s="60">
        <f>A124815384C_Latest</f>
        <v>21.821999999999999</v>
      </c>
      <c r="E145" s="60">
        <f>A124818624J_Latest</f>
        <v>0.56000000000000005</v>
      </c>
      <c r="F145" s="60">
        <f>A124819704A_Latest</f>
        <v>0.70199999999999996</v>
      </c>
      <c r="G145" s="60">
        <f>A124816464W_Latest</f>
        <v>60.76</v>
      </c>
      <c r="H145" s="60">
        <f>A124816465X_Latest</f>
        <v>8</v>
      </c>
      <c r="I145" s="61"/>
      <c r="J145" s="62"/>
      <c r="K145" s="62"/>
      <c r="L145" s="67"/>
    </row>
    <row r="146" spans="1:12">
      <c r="A146" s="53" t="s">
        <v>1691</v>
      </c>
      <c r="B146" s="72"/>
      <c r="C146" s="72"/>
      <c r="D146" s="72"/>
      <c r="E146" s="72"/>
      <c r="F146" s="72"/>
      <c r="G146" s="72"/>
      <c r="H146" s="72"/>
      <c r="I146" s="61"/>
      <c r="J146" s="63"/>
      <c r="K146" s="63"/>
      <c r="L146" s="63"/>
    </row>
    <row r="147" spans="1:12">
      <c r="A147" s="73"/>
      <c r="B147" s="59" t="s">
        <v>1692</v>
      </c>
      <c r="C147" s="74">
        <f>A124816760R_Latest</f>
        <v>27.608000000000001</v>
      </c>
      <c r="D147" s="74">
        <f>A124814600T_Latest</f>
        <v>29.004999999999999</v>
      </c>
      <c r="E147" s="74">
        <f>A124817840J_Latest</f>
        <v>11.345000000000001</v>
      </c>
      <c r="F147" s="74">
        <f>A124818920A_Latest</f>
        <v>2.9580000000000002</v>
      </c>
      <c r="G147" s="74">
        <f>A124815680W_Latest</f>
        <v>70.915999999999997</v>
      </c>
      <c r="H147" s="74">
        <f>A124815681X_Latest</f>
        <v>10.686</v>
      </c>
      <c r="I147" s="61"/>
      <c r="J147" s="63"/>
      <c r="K147" s="63"/>
      <c r="L147" s="63"/>
    </row>
    <row r="148" spans="1:12">
      <c r="A148" s="73"/>
      <c r="B148" s="59" t="s">
        <v>1693</v>
      </c>
      <c r="C148" s="74">
        <f>A124817552R_Latest</f>
        <v>173.36099999999999</v>
      </c>
      <c r="D148" s="74">
        <f>A124815392C_Latest</f>
        <v>173.001</v>
      </c>
      <c r="E148" s="74">
        <f>A124818632J_Latest</f>
        <v>56.36</v>
      </c>
      <c r="F148" s="74">
        <f>A124819712A_Latest</f>
        <v>20.132000000000001</v>
      </c>
      <c r="G148" s="74">
        <f>A124816472W_Latest</f>
        <v>422.85500000000002</v>
      </c>
      <c r="H148" s="74">
        <f>A124816473X_Latest</f>
        <v>10</v>
      </c>
      <c r="I148" s="64"/>
      <c r="J148" s="63"/>
      <c r="K148" s="63"/>
      <c r="L148" s="63"/>
    </row>
    <row r="149" spans="1:12">
      <c r="A149" s="73"/>
      <c r="B149" s="59" t="s">
        <v>1694</v>
      </c>
      <c r="C149" s="74">
        <f>A124817040K_Latest</f>
        <v>22.504000000000001</v>
      </c>
      <c r="D149" s="74">
        <f>A124814880W_Latest</f>
        <v>37.914999999999999</v>
      </c>
      <c r="E149" s="74">
        <f>A124818120C_Latest</f>
        <v>9.9700000000000006</v>
      </c>
      <c r="F149" s="74">
        <f>A124819200W_Latest</f>
        <v>2.089</v>
      </c>
      <c r="G149" s="74">
        <f>A124815960R_Latest</f>
        <v>72.477999999999994</v>
      </c>
      <c r="H149" s="74">
        <f>A124815961T_Latest</f>
        <v>12</v>
      </c>
      <c r="I149" s="61"/>
      <c r="J149" s="63"/>
      <c r="K149" s="63"/>
      <c r="L149" s="63"/>
    </row>
    <row r="150" spans="1:12">
      <c r="A150" s="75"/>
      <c r="B150" s="59" t="s">
        <v>1695</v>
      </c>
      <c r="C150" s="74">
        <f>A124817192W_Latest</f>
        <v>7.1079999999999997</v>
      </c>
      <c r="D150" s="74">
        <f>A124815032X_Latest</f>
        <v>9.9169999999999998</v>
      </c>
      <c r="E150" s="74">
        <f>A124818272R_Latest</f>
        <v>5.8109999999999999</v>
      </c>
      <c r="F150" s="74">
        <f>A124819352J_Latest</f>
        <v>0.995</v>
      </c>
      <c r="G150" s="74">
        <f>A124816112T_Latest</f>
        <v>23.83</v>
      </c>
      <c r="H150" s="74">
        <f>A124816113V_Latest</f>
        <v>14</v>
      </c>
      <c r="I150" s="61"/>
      <c r="J150" s="63"/>
      <c r="K150" s="63"/>
      <c r="L150" s="63"/>
    </row>
    <row r="151" spans="1:12">
      <c r="A151" s="53" t="s">
        <v>1696</v>
      </c>
      <c r="B151" s="72"/>
      <c r="C151" s="72"/>
      <c r="D151" s="72"/>
      <c r="E151" s="72"/>
      <c r="F151" s="72"/>
      <c r="G151" s="72"/>
      <c r="H151" s="72"/>
      <c r="I151" s="61"/>
      <c r="J151" s="63"/>
      <c r="K151" s="63"/>
      <c r="L151" s="63"/>
    </row>
    <row r="152" spans="1:12">
      <c r="A152" s="73"/>
      <c r="B152" s="59" t="s">
        <v>1697</v>
      </c>
      <c r="C152" s="74">
        <f>A124816640W_Latest</f>
        <v>33.112000000000002</v>
      </c>
      <c r="D152" s="74">
        <f>A124814480K_Latest</f>
        <v>48.06</v>
      </c>
      <c r="E152" s="74">
        <f>A124817720R_Latest</f>
        <v>14.266999999999999</v>
      </c>
      <c r="F152" s="74">
        <f>A124818800J_Latest</f>
        <v>4.82</v>
      </c>
      <c r="G152" s="74">
        <f>A124815560C_Latest</f>
        <v>100.259</v>
      </c>
      <c r="H152" s="74">
        <f>A124815561F_Latest</f>
        <v>11</v>
      </c>
      <c r="I152" s="61"/>
      <c r="J152" s="63"/>
      <c r="K152" s="63"/>
      <c r="L152" s="63"/>
    </row>
    <row r="153" spans="1:12">
      <c r="A153" s="73"/>
      <c r="B153" s="59" t="s">
        <v>1698</v>
      </c>
      <c r="C153" s="74">
        <f>A124816896A_Latest</f>
        <v>155.24199999999999</v>
      </c>
      <c r="D153" s="74">
        <f>A124814736C_Latest</f>
        <v>137.48500000000001</v>
      </c>
      <c r="E153" s="74">
        <f>A124817976V_Latest</f>
        <v>41.509</v>
      </c>
      <c r="F153" s="74">
        <f>A124819056R_Latest</f>
        <v>14.484999999999999</v>
      </c>
      <c r="G153" s="74">
        <f>A124815816W_Latest</f>
        <v>348.721</v>
      </c>
      <c r="H153" s="74">
        <f>A124815817X_Latest</f>
        <v>10</v>
      </c>
      <c r="I153" s="64"/>
      <c r="J153" s="63"/>
      <c r="K153" s="63"/>
      <c r="L153" s="63"/>
    </row>
    <row r="154" spans="1:12">
      <c r="A154" s="73"/>
      <c r="B154" s="59" t="s">
        <v>1699</v>
      </c>
      <c r="C154" s="74">
        <f>A124816904R_Latest</f>
        <v>32.664000000000001</v>
      </c>
      <c r="D154" s="74">
        <f>A124814744C_Latest</f>
        <v>54.362000000000002</v>
      </c>
      <c r="E154" s="74">
        <f>A124817984V_Latest</f>
        <v>19.38</v>
      </c>
      <c r="F154" s="74">
        <f>A124819064R_Latest</f>
        <v>5.8659999999999997</v>
      </c>
      <c r="G154" s="74">
        <f>A124815824W_Latest</f>
        <v>112.271</v>
      </c>
      <c r="H154" s="74">
        <f>A124815825X_Latest</f>
        <v>13</v>
      </c>
      <c r="I154" s="61"/>
      <c r="J154" s="63"/>
      <c r="K154" s="63"/>
      <c r="L154" s="63"/>
    </row>
    <row r="155" spans="1:12">
      <c r="A155" s="73"/>
      <c r="B155" s="59" t="s">
        <v>1695</v>
      </c>
      <c r="C155" s="74">
        <f>A124817296R_Latest</f>
        <v>9.5619999999999994</v>
      </c>
      <c r="D155" s="74">
        <f>A124815136T_Latest</f>
        <v>9.9309999999999992</v>
      </c>
      <c r="E155" s="74">
        <f>A124818376J_Latest</f>
        <v>8.3309999999999995</v>
      </c>
      <c r="F155" s="74">
        <f>A124819456A_Latest</f>
        <v>1.0029999999999999</v>
      </c>
      <c r="G155" s="74">
        <f>A124816216K_Latest</f>
        <v>28.827999999999999</v>
      </c>
      <c r="H155" s="74">
        <f>A124816217L_Latest</f>
        <v>14</v>
      </c>
      <c r="I155" s="61"/>
      <c r="J155" s="63"/>
      <c r="K155" s="63"/>
      <c r="L155" s="63"/>
    </row>
    <row r="156" spans="1:12">
      <c r="A156" s="53" t="s">
        <v>1700</v>
      </c>
      <c r="B156" s="78"/>
      <c r="C156" s="78"/>
      <c r="D156" s="78"/>
      <c r="E156" s="78"/>
      <c r="F156" s="78"/>
      <c r="G156" s="78"/>
      <c r="H156" s="78"/>
      <c r="I156" s="61"/>
      <c r="J156" s="63"/>
      <c r="K156" s="63"/>
      <c r="L156" s="63"/>
    </row>
    <row r="157" spans="1:12">
      <c r="A157" s="73"/>
      <c r="B157" s="59" t="s">
        <v>1701</v>
      </c>
      <c r="C157" s="74">
        <f>A124817560R_Latest</f>
        <v>51.296999999999997</v>
      </c>
      <c r="D157" s="74">
        <f>A124815400T_Latest</f>
        <v>84.7</v>
      </c>
      <c r="E157" s="74">
        <f>A124818640J_Latest</f>
        <v>31.263000000000002</v>
      </c>
      <c r="F157" s="74">
        <f>A124819720A_Latest</f>
        <v>10.342000000000001</v>
      </c>
      <c r="G157" s="74">
        <f>A124816480W_Latest</f>
        <v>177.602</v>
      </c>
      <c r="H157" s="74">
        <f>A124816481X_Latest</f>
        <v>12</v>
      </c>
      <c r="I157" s="81"/>
      <c r="J157" s="63"/>
      <c r="K157" s="63"/>
      <c r="L157" s="63"/>
    </row>
    <row r="158" spans="1:12">
      <c r="A158" s="73"/>
      <c r="B158" s="59" t="s">
        <v>1702</v>
      </c>
      <c r="C158" s="74">
        <f>A124817304C_Latest</f>
        <v>55.264000000000003</v>
      </c>
      <c r="D158" s="74">
        <f>A124815144T_Latest</f>
        <v>83.522999999999996</v>
      </c>
      <c r="E158" s="74">
        <f>A124818384J_Latest</f>
        <v>41.218000000000004</v>
      </c>
      <c r="F158" s="74">
        <f>A124819464A_Latest</f>
        <v>13.087</v>
      </c>
      <c r="G158" s="74">
        <f>A124816224K_Latest</f>
        <v>193.09200000000001</v>
      </c>
      <c r="H158" s="74">
        <f>A124816225L_Latest</f>
        <v>13</v>
      </c>
      <c r="I158" s="61"/>
      <c r="J158" s="63"/>
      <c r="K158" s="63"/>
      <c r="L158" s="63"/>
    </row>
    <row r="159" spans="1:12">
      <c r="A159" s="73"/>
      <c r="B159" s="59" t="s">
        <v>1703</v>
      </c>
      <c r="C159" s="74">
        <f>A124817200K_Latest</f>
        <v>52.631</v>
      </c>
      <c r="D159" s="74">
        <f>A124815040X_Latest</f>
        <v>72.792000000000002</v>
      </c>
      <c r="E159" s="74">
        <f>A124818280R_Latest</f>
        <v>35.81</v>
      </c>
      <c r="F159" s="74">
        <f>A124819360J_Latest</f>
        <v>13.651</v>
      </c>
      <c r="G159" s="74">
        <f>A124816120T_Latest</f>
        <v>174.88499999999999</v>
      </c>
      <c r="H159" s="74">
        <f>A124816121V_Latest</f>
        <v>13</v>
      </c>
      <c r="I159" s="88"/>
      <c r="J159" s="63"/>
      <c r="K159" s="63"/>
      <c r="L159" s="63"/>
    </row>
    <row r="160" spans="1:12">
      <c r="A160" s="73"/>
      <c r="B160" s="59" t="s">
        <v>1704</v>
      </c>
      <c r="C160" s="74">
        <f>A124816648R_Latest</f>
        <v>31.902000000000001</v>
      </c>
      <c r="D160" s="74">
        <f>A124814488C_Latest</f>
        <v>45.64</v>
      </c>
      <c r="E160" s="74">
        <f>A124817728J_Latest</f>
        <v>23.748000000000001</v>
      </c>
      <c r="F160" s="74">
        <f>A124818808A_Latest</f>
        <v>10.009</v>
      </c>
      <c r="G160" s="74">
        <f>A124815568W_Latest</f>
        <v>111.3</v>
      </c>
      <c r="H160" s="74">
        <f>A124815569X_Latest</f>
        <v>13</v>
      </c>
      <c r="I160" s="88"/>
      <c r="J160" s="63"/>
      <c r="K160" s="63"/>
      <c r="L160" s="63"/>
    </row>
    <row r="161" spans="1:12">
      <c r="A161" s="73"/>
      <c r="B161" s="59" t="s">
        <v>1705</v>
      </c>
      <c r="C161" s="74">
        <f>A124817568J_Latest</f>
        <v>39.298000000000002</v>
      </c>
      <c r="D161" s="74">
        <f>A124815408K_Latest</f>
        <v>59.058</v>
      </c>
      <c r="E161" s="74">
        <f>A124818648A_Latest</f>
        <v>27.367999999999999</v>
      </c>
      <c r="F161" s="74">
        <f>A124819728V_Latest</f>
        <v>6.7649999999999997</v>
      </c>
      <c r="G161" s="74">
        <f>A124816488R_Latest</f>
        <v>132.489</v>
      </c>
      <c r="H161" s="74">
        <f>A124816489T_Latest</f>
        <v>12.821</v>
      </c>
      <c r="I161" s="88"/>
      <c r="J161" s="63"/>
      <c r="K161" s="63"/>
      <c r="L161" s="63"/>
    </row>
    <row r="162" spans="1:12">
      <c r="A162" s="73"/>
      <c r="B162" s="59" t="s">
        <v>1706</v>
      </c>
      <c r="C162" s="74">
        <f>A124816656R_Latest</f>
        <v>8.9260000000000002</v>
      </c>
      <c r="D162" s="74">
        <f>A124814496C_Latest</f>
        <v>14.775</v>
      </c>
      <c r="E162" s="74">
        <f>A124817736J_Latest</f>
        <v>5.8529999999999998</v>
      </c>
      <c r="F162" s="74">
        <f>A124818816A_Latest</f>
        <v>3.2269999999999999</v>
      </c>
      <c r="G162" s="74">
        <f>A124815576W_Latest</f>
        <v>32.780999999999999</v>
      </c>
      <c r="H162" s="74">
        <f>A124815577X_Latest</f>
        <v>14</v>
      </c>
      <c r="I162" s="88"/>
      <c r="J162" s="63"/>
      <c r="K162" s="63"/>
      <c r="L162" s="63"/>
    </row>
    <row r="163" spans="1:12">
      <c r="A163" s="73"/>
      <c r="B163" s="59" t="s">
        <v>1707</v>
      </c>
      <c r="C163" s="74">
        <f>A124817576J_Latest</f>
        <v>10.733000000000001</v>
      </c>
      <c r="D163" s="74">
        <f>A124815416K_Latest</f>
        <v>13.86</v>
      </c>
      <c r="E163" s="74">
        <f>A124818656A_Latest</f>
        <v>7.6680000000000001</v>
      </c>
      <c r="F163" s="74">
        <f>A124819736V_Latest</f>
        <v>3.6840000000000002</v>
      </c>
      <c r="G163" s="74">
        <f>A124816496R_Latest</f>
        <v>35.945</v>
      </c>
      <c r="H163" s="74">
        <f>A124816497T_Latest</f>
        <v>13</v>
      </c>
      <c r="I163" s="88"/>
      <c r="J163" s="63"/>
      <c r="K163" s="63"/>
      <c r="L163" s="63"/>
    </row>
    <row r="164" spans="1:12">
      <c r="A164" s="73"/>
      <c r="B164" s="59" t="s">
        <v>1708</v>
      </c>
      <c r="C164" s="74">
        <f>A124816768J_Latest</f>
        <v>15.798</v>
      </c>
      <c r="D164" s="74">
        <f>A124814608K_Latest</f>
        <v>20.202999999999999</v>
      </c>
      <c r="E164" s="74">
        <f>A124817848A_Latest</f>
        <v>11.173999999999999</v>
      </c>
      <c r="F164" s="74">
        <f>A124818928V_Latest</f>
        <v>6.6070000000000002</v>
      </c>
      <c r="G164" s="74">
        <f>A124815688R_Latest</f>
        <v>53.780999999999999</v>
      </c>
      <c r="H164" s="74">
        <f>A124815689T_Latest</f>
        <v>14</v>
      </c>
      <c r="I164" s="88"/>
      <c r="J164" s="63"/>
      <c r="K164" s="63"/>
      <c r="L164" s="63"/>
    </row>
    <row r="165" spans="1:12">
      <c r="A165" s="75"/>
      <c r="B165" s="59" t="s">
        <v>1709</v>
      </c>
      <c r="C165" s="74">
        <f>A124817312C_Latest</f>
        <v>11.752000000000001</v>
      </c>
      <c r="D165" s="74">
        <f>A124815152T_Latest</f>
        <v>19.323</v>
      </c>
      <c r="E165" s="74">
        <f>A124818392J_Latest</f>
        <v>11.103999999999999</v>
      </c>
      <c r="F165" s="74">
        <f>A124819472A_Latest</f>
        <v>4.952</v>
      </c>
      <c r="G165" s="74">
        <f>A124816232K_Latest</f>
        <v>47.131</v>
      </c>
      <c r="H165" s="74">
        <f>A124816233L_Latest</f>
        <v>15</v>
      </c>
      <c r="I165" s="88"/>
      <c r="J165" s="63"/>
      <c r="K165" s="63"/>
      <c r="L165" s="63"/>
    </row>
    <row r="166" spans="1:12">
      <c r="A166" s="73"/>
      <c r="B166" s="59" t="s">
        <v>1710</v>
      </c>
      <c r="C166" s="74">
        <f>A124816912R_Latest</f>
        <v>70.099000000000004</v>
      </c>
      <c r="D166" s="74">
        <f>A124814752C_Latest</f>
        <v>95.91</v>
      </c>
      <c r="E166" s="74">
        <f>A124817992V_Latest</f>
        <v>43.238999999999997</v>
      </c>
      <c r="F166" s="74">
        <f>A124819072R_Latest</f>
        <v>15.442</v>
      </c>
      <c r="G166" s="74">
        <f>A124815832W_Latest</f>
        <v>224.69</v>
      </c>
      <c r="H166" s="74">
        <f>A124815833X_Latest</f>
        <v>13</v>
      </c>
      <c r="I166" s="88"/>
      <c r="J166" s="63"/>
      <c r="K166" s="63"/>
      <c r="L166" s="63"/>
    </row>
    <row r="167" spans="1:12">
      <c r="A167" s="73"/>
      <c r="B167" s="59" t="s">
        <v>1711</v>
      </c>
      <c r="C167" s="74">
        <f>A124817424W_Latest</f>
        <v>17.003</v>
      </c>
      <c r="D167" s="74">
        <f>A124815264K_Latest</f>
        <v>24.312000000000001</v>
      </c>
      <c r="E167" s="74">
        <f>A124818504R_Latest</f>
        <v>14.084</v>
      </c>
      <c r="F167" s="74">
        <f>A124819584V_Latest</f>
        <v>7.2709999999999999</v>
      </c>
      <c r="G167" s="74">
        <f>A124816344C_Latest</f>
        <v>62.67</v>
      </c>
      <c r="H167" s="74">
        <f>A124816345F_Latest</f>
        <v>15</v>
      </c>
      <c r="I167" s="64"/>
      <c r="J167" s="63"/>
      <c r="K167" s="63"/>
      <c r="L167" s="63"/>
    </row>
    <row r="168" spans="1:12">
      <c r="A168" s="73"/>
      <c r="B168" s="59" t="s">
        <v>1712</v>
      </c>
      <c r="C168" s="74">
        <f>A124816776J_Latest</f>
        <v>20.420999999999999</v>
      </c>
      <c r="D168" s="74">
        <f>A124814616K_Latest</f>
        <v>24.289000000000001</v>
      </c>
      <c r="E168" s="74">
        <f>A124817856A_Latest</f>
        <v>13.88</v>
      </c>
      <c r="F168" s="74">
        <f>A124818936V_Latest</f>
        <v>5.4370000000000003</v>
      </c>
      <c r="G168" s="74">
        <f>A124815696R_Latest</f>
        <v>64.027000000000001</v>
      </c>
      <c r="H168" s="74">
        <f>A124815697T_Latest</f>
        <v>13</v>
      </c>
      <c r="I168" s="64"/>
      <c r="J168" s="63"/>
      <c r="K168" s="63"/>
      <c r="L168" s="63"/>
    </row>
    <row r="169" spans="1:12">
      <c r="A169" s="73"/>
      <c r="B169" s="59" t="s">
        <v>1713</v>
      </c>
      <c r="C169" s="74">
        <f>A124817584J_Latest</f>
        <v>138.381</v>
      </c>
      <c r="D169" s="74">
        <f>A124815424K_Latest</f>
        <v>134.28399999999999</v>
      </c>
      <c r="E169" s="74">
        <f>A124818664A_Latest</f>
        <v>30.471</v>
      </c>
      <c r="F169" s="74">
        <f>A124819744V_Latest</f>
        <v>8.8049999999999997</v>
      </c>
      <c r="G169" s="74">
        <f>A124816504C_Latest</f>
        <v>311.94099999999997</v>
      </c>
      <c r="H169" s="74">
        <f>A124816505F_Latest</f>
        <v>10</v>
      </c>
      <c r="I169" s="64"/>
      <c r="J169" s="63"/>
      <c r="K169" s="63"/>
      <c r="L169" s="63"/>
    </row>
    <row r="170" spans="1:12">
      <c r="A170" s="53" t="s">
        <v>1662</v>
      </c>
      <c r="B170" s="78"/>
      <c r="C170" s="79">
        <f>A124817592J_Latest</f>
        <v>230.58099999999999</v>
      </c>
      <c r="D170" s="79">
        <f>A124815432K_Latest</f>
        <v>249.83799999999999</v>
      </c>
      <c r="E170" s="79">
        <f>A124818672A_Latest</f>
        <v>83.486999999999995</v>
      </c>
      <c r="F170" s="79">
        <f>A124819752V_Latest</f>
        <v>26.173999999999999</v>
      </c>
      <c r="G170" s="79">
        <f>A124816512C_Latest</f>
        <v>590.07899999999995</v>
      </c>
      <c r="H170" s="79">
        <f>A124816513F_Latest</f>
        <v>10</v>
      </c>
      <c r="I170" s="64"/>
      <c r="J170" s="63"/>
      <c r="K170" s="63"/>
      <c r="L170" s="63"/>
    </row>
    <row r="171" spans="1:12">
      <c r="A171" s="53"/>
      <c r="B171" s="52"/>
      <c r="C171" s="60"/>
      <c r="D171" s="60"/>
      <c r="E171" s="60"/>
      <c r="F171" s="60"/>
      <c r="G171" s="60"/>
      <c r="H171" s="89"/>
      <c r="I171" s="64"/>
      <c r="J171" s="63"/>
      <c r="K171" s="63"/>
      <c r="L171" s="63"/>
    </row>
    <row r="172" spans="1:12">
      <c r="A172" s="63"/>
      <c r="B172" s="63"/>
      <c r="C172" s="63"/>
      <c r="D172" s="63"/>
      <c r="E172" s="63"/>
      <c r="F172" s="63"/>
      <c r="G172" s="63"/>
      <c r="H172" s="63"/>
      <c r="I172" s="64"/>
      <c r="J172" s="63"/>
      <c r="K172" s="63"/>
      <c r="L172" s="63"/>
    </row>
    <row r="173" spans="1:12">
      <c r="A173" s="30" t="s">
        <v>1716</v>
      </c>
      <c r="B173" s="63"/>
      <c r="C173" s="63"/>
      <c r="D173" s="63"/>
      <c r="E173" s="63"/>
      <c r="F173" s="63"/>
      <c r="G173" s="63"/>
      <c r="H173" s="63"/>
      <c r="I173" s="64"/>
      <c r="J173" s="63"/>
      <c r="K173" s="63"/>
      <c r="L173" s="63"/>
    </row>
  </sheetData>
  <mergeCells count="5">
    <mergeCell ref="B6:L6"/>
    <mergeCell ref="A8:H8"/>
    <mergeCell ref="A9:B9"/>
    <mergeCell ref="C9:G9"/>
    <mergeCell ref="H9:H10"/>
  </mergeCells>
  <hyperlinks>
    <hyperlink ref="A173" r:id="rId1" display="© Commonwealth of Australia 2015" xr:uid="{DCEDCC82-4B3D-4E3D-ACEA-1E56B0C684B4}"/>
  </hyperlinks>
  <pageMargins left="0.74803149606299213" right="0.74803149606299213" top="0.98425196850393704" bottom="0.98425196850393704" header="0.51181102362204722" footer="0.51181102362204722"/>
  <pageSetup paperSize="8" scale="68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rowBreaks count="2" manualBreakCount="2">
    <brk id="57" max="16383" man="1"/>
    <brk id="98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FF17-E50A-4F2A-8F5E-11812AC62914}">
  <sheetPr>
    <pageSetUpPr fitToPage="1"/>
  </sheetPr>
  <dimension ref="A1:L173"/>
  <sheetViews>
    <sheetView zoomScaleNormal="100" workbookViewId="0">
      <pane ySplit="11" topLeftCell="A12" activePane="bottomLeft" state="frozen"/>
      <selection activeCell="B6" sqref="B6:L6"/>
      <selection pane="bottomLeft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1633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1634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96" t="str">
        <f>Contents!B6</f>
        <v>Table 6. Number of extra weekly hours preferred by underemployed part-time workers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97" t="str">
        <f>Contents!C12</f>
        <v>Table 6.2 - Time Series IDs</v>
      </c>
      <c r="B8" s="97"/>
      <c r="C8" s="97"/>
      <c r="D8" s="97"/>
      <c r="E8" s="97"/>
      <c r="F8" s="97"/>
      <c r="G8" s="97"/>
      <c r="H8" s="97"/>
      <c r="I8" s="35"/>
      <c r="J8" s="36"/>
      <c r="K8" s="37"/>
      <c r="L8" s="37"/>
    </row>
    <row r="9" spans="1:12" ht="21" customHeight="1">
      <c r="A9" s="98"/>
      <c r="B9" s="98"/>
      <c r="C9" s="99" t="s">
        <v>1656</v>
      </c>
      <c r="D9" s="99"/>
      <c r="E9" s="99"/>
      <c r="F9" s="99"/>
      <c r="G9" s="99"/>
      <c r="H9" s="100" t="s">
        <v>1657</v>
      </c>
      <c r="I9" s="38"/>
      <c r="J9" s="39"/>
      <c r="K9" s="39"/>
      <c r="L9" s="39"/>
    </row>
    <row r="10" spans="1:12" ht="22.5">
      <c r="A10" s="40"/>
      <c r="B10" s="40"/>
      <c r="C10" s="41" t="s">
        <v>1658</v>
      </c>
      <c r="D10" s="41" t="s">
        <v>1659</v>
      </c>
      <c r="E10" s="41" t="s">
        <v>1660</v>
      </c>
      <c r="F10" s="41" t="s">
        <v>1661</v>
      </c>
      <c r="G10" s="42" t="s">
        <v>1662</v>
      </c>
      <c r="H10" s="101"/>
      <c r="I10" s="38"/>
      <c r="J10" s="43"/>
      <c r="K10" s="44"/>
      <c r="L10" s="45"/>
    </row>
    <row r="11" spans="1:12">
      <c r="A11" s="40"/>
      <c r="B11" s="40"/>
      <c r="C11" s="46" t="s">
        <v>1663</v>
      </c>
      <c r="D11" s="46" t="s">
        <v>1663</v>
      </c>
      <c r="E11" s="46" t="s">
        <v>1663</v>
      </c>
      <c r="F11" s="46" t="s">
        <v>1663</v>
      </c>
      <c r="G11" s="46" t="s">
        <v>1663</v>
      </c>
      <c r="H11" s="46" t="s">
        <v>1664</v>
      </c>
      <c r="I11" s="47"/>
      <c r="J11" s="48"/>
      <c r="K11" s="48"/>
      <c r="L11" s="48"/>
    </row>
    <row r="12" spans="1:12">
      <c r="A12" s="49" t="s">
        <v>1665</v>
      </c>
      <c r="B12" s="50"/>
      <c r="C12" s="50"/>
      <c r="D12" s="50"/>
      <c r="E12" s="50"/>
      <c r="F12" s="50"/>
      <c r="G12" s="50"/>
      <c r="H12" s="50"/>
      <c r="I12" s="51"/>
      <c r="J12" s="52"/>
      <c r="K12" s="52"/>
      <c r="L12" s="52"/>
    </row>
    <row r="13" spans="1:12">
      <c r="A13" s="53" t="s">
        <v>1666</v>
      </c>
      <c r="B13" s="54"/>
      <c r="C13" s="55"/>
      <c r="D13" s="55"/>
      <c r="E13" s="55"/>
      <c r="F13" s="55"/>
      <c r="G13" s="55"/>
      <c r="H13" s="55"/>
      <c r="I13" s="56"/>
      <c r="J13" s="57"/>
      <c r="K13" s="57"/>
      <c r="L13" s="57"/>
    </row>
    <row r="14" spans="1:12">
      <c r="A14" s="58"/>
      <c r="B14" s="59" t="s">
        <v>1667</v>
      </c>
      <c r="C14" s="19" t="s">
        <v>282</v>
      </c>
      <c r="D14" s="19" t="s">
        <v>283</v>
      </c>
      <c r="E14" s="19" t="s">
        <v>284</v>
      </c>
      <c r="F14" s="19" t="s">
        <v>285</v>
      </c>
      <c r="G14" s="19" t="s">
        <v>281</v>
      </c>
      <c r="H14" s="19" t="s">
        <v>286</v>
      </c>
      <c r="I14" s="61"/>
      <c r="J14" s="61"/>
      <c r="K14" s="61"/>
      <c r="L14" s="61"/>
    </row>
    <row r="15" spans="1:12">
      <c r="A15" s="58"/>
      <c r="B15" s="59" t="s">
        <v>1668</v>
      </c>
      <c r="C15" s="19" t="s">
        <v>300</v>
      </c>
      <c r="D15" s="19" t="s">
        <v>301</v>
      </c>
      <c r="E15" s="19" t="s">
        <v>302</v>
      </c>
      <c r="F15" s="19" t="s">
        <v>303</v>
      </c>
      <c r="G15" s="19" t="s">
        <v>299</v>
      </c>
      <c r="H15" s="19" t="s">
        <v>304</v>
      </c>
      <c r="I15" s="61"/>
      <c r="J15" s="61"/>
      <c r="K15" s="61"/>
      <c r="L15" s="61"/>
    </row>
    <row r="16" spans="1:12">
      <c r="A16" s="58"/>
      <c r="B16" s="59" t="s">
        <v>1669</v>
      </c>
      <c r="C16" s="19" t="s">
        <v>318</v>
      </c>
      <c r="D16" s="19" t="s">
        <v>319</v>
      </c>
      <c r="E16" s="19" t="s">
        <v>320</v>
      </c>
      <c r="F16" s="19" t="s">
        <v>321</v>
      </c>
      <c r="G16" s="19" t="s">
        <v>317</v>
      </c>
      <c r="H16" s="19" t="s">
        <v>322</v>
      </c>
      <c r="I16" s="61"/>
      <c r="J16" s="61"/>
      <c r="K16" s="61"/>
      <c r="L16" s="61"/>
    </row>
    <row r="17" spans="1:12">
      <c r="A17" s="58"/>
      <c r="B17" s="59" t="s">
        <v>1670</v>
      </c>
      <c r="C17" s="19" t="s">
        <v>336</v>
      </c>
      <c r="D17" s="19" t="s">
        <v>337</v>
      </c>
      <c r="E17" s="19" t="s">
        <v>338</v>
      </c>
      <c r="F17" s="19" t="s">
        <v>339</v>
      </c>
      <c r="G17" s="19" t="s">
        <v>335</v>
      </c>
      <c r="H17" s="19" t="s">
        <v>340</v>
      </c>
      <c r="I17" s="61"/>
      <c r="J17" s="61"/>
      <c r="K17" s="61"/>
      <c r="L17" s="61"/>
    </row>
    <row r="18" spans="1:12">
      <c r="A18" s="58"/>
      <c r="B18" s="59" t="s">
        <v>1671</v>
      </c>
      <c r="C18" s="19" t="s">
        <v>354</v>
      </c>
      <c r="D18" s="19" t="s">
        <v>355</v>
      </c>
      <c r="E18" s="19" t="s">
        <v>356</v>
      </c>
      <c r="F18" s="19" t="s">
        <v>357</v>
      </c>
      <c r="G18" s="19" t="s">
        <v>353</v>
      </c>
      <c r="H18" s="19" t="s">
        <v>358</v>
      </c>
      <c r="I18" s="61"/>
      <c r="J18" s="61"/>
      <c r="K18" s="61"/>
      <c r="L18" s="61"/>
    </row>
    <row r="19" spans="1:12">
      <c r="A19" s="58"/>
      <c r="B19" s="59" t="s">
        <v>1672</v>
      </c>
      <c r="C19" s="19" t="s">
        <v>372</v>
      </c>
      <c r="D19" s="19" t="s">
        <v>373</v>
      </c>
      <c r="E19" s="19" t="s">
        <v>374</v>
      </c>
      <c r="F19" s="19" t="s">
        <v>375</v>
      </c>
      <c r="G19" s="19" t="s">
        <v>371</v>
      </c>
      <c r="H19" s="19" t="s">
        <v>376</v>
      </c>
      <c r="I19" s="61"/>
      <c r="J19" s="61"/>
      <c r="K19" s="61"/>
      <c r="L19" s="61"/>
    </row>
    <row r="20" spans="1:12">
      <c r="A20" s="58"/>
      <c r="B20" s="59" t="s">
        <v>1673</v>
      </c>
      <c r="C20" s="19" t="s">
        <v>390</v>
      </c>
      <c r="D20" s="19" t="s">
        <v>391</v>
      </c>
      <c r="E20" s="19" t="s">
        <v>392</v>
      </c>
      <c r="F20" s="19" t="s">
        <v>393</v>
      </c>
      <c r="G20" s="19" t="s">
        <v>389</v>
      </c>
      <c r="H20" s="19" t="s">
        <v>394</v>
      </c>
      <c r="I20" s="61"/>
      <c r="J20" s="61"/>
      <c r="K20" s="61"/>
      <c r="L20" s="61"/>
    </row>
    <row r="21" spans="1:12">
      <c r="A21" s="58"/>
      <c r="B21" s="59" t="s">
        <v>1674</v>
      </c>
      <c r="C21" s="19" t="s">
        <v>408</v>
      </c>
      <c r="D21" s="19" t="s">
        <v>409</v>
      </c>
      <c r="E21" s="19" t="s">
        <v>410</v>
      </c>
      <c r="F21" s="19" t="s">
        <v>411</v>
      </c>
      <c r="G21" s="19" t="s">
        <v>407</v>
      </c>
      <c r="H21" s="19" t="s">
        <v>412</v>
      </c>
      <c r="I21" s="61"/>
      <c r="J21" s="61"/>
      <c r="K21" s="61"/>
      <c r="L21" s="61"/>
    </row>
    <row r="22" spans="1:12">
      <c r="A22" s="53" t="s">
        <v>1675</v>
      </c>
      <c r="B22" s="63"/>
      <c r="C22" s="19"/>
      <c r="D22" s="19"/>
      <c r="E22" s="19"/>
      <c r="F22" s="19"/>
      <c r="G22" s="19"/>
      <c r="H22" s="19"/>
      <c r="I22" s="61"/>
      <c r="J22" s="61"/>
      <c r="K22" s="61"/>
      <c r="L22" s="61"/>
    </row>
    <row r="23" spans="1:12">
      <c r="A23" s="58"/>
      <c r="B23" s="59" t="s">
        <v>1676</v>
      </c>
      <c r="C23" s="19" t="s">
        <v>426</v>
      </c>
      <c r="D23" s="19" t="s">
        <v>427</v>
      </c>
      <c r="E23" s="19" t="s">
        <v>428</v>
      </c>
      <c r="F23" s="19" t="s">
        <v>429</v>
      </c>
      <c r="G23" s="19" t="s">
        <v>425</v>
      </c>
      <c r="H23" s="19" t="s">
        <v>430</v>
      </c>
      <c r="I23" s="61"/>
      <c r="J23" s="61"/>
      <c r="K23" s="61"/>
      <c r="L23" s="61"/>
    </row>
    <row r="24" spans="1:12">
      <c r="A24" s="58"/>
      <c r="B24" s="59" t="s">
        <v>1677</v>
      </c>
      <c r="C24" s="19" t="s">
        <v>444</v>
      </c>
      <c r="D24" s="19" t="s">
        <v>445</v>
      </c>
      <c r="E24" s="19" t="s">
        <v>446</v>
      </c>
      <c r="F24" s="19" t="s">
        <v>447</v>
      </c>
      <c r="G24" s="19" t="s">
        <v>443</v>
      </c>
      <c r="H24" s="19" t="s">
        <v>448</v>
      </c>
      <c r="I24" s="61"/>
      <c r="J24" s="61"/>
      <c r="K24" s="61"/>
      <c r="L24" s="61"/>
    </row>
    <row r="25" spans="1:12">
      <c r="A25" s="58"/>
      <c r="B25" s="59" t="s">
        <v>1678</v>
      </c>
      <c r="C25" s="19" t="s">
        <v>462</v>
      </c>
      <c r="D25" s="19" t="s">
        <v>463</v>
      </c>
      <c r="E25" s="19" t="s">
        <v>464</v>
      </c>
      <c r="F25" s="19" t="s">
        <v>465</v>
      </c>
      <c r="G25" s="19" t="s">
        <v>461</v>
      </c>
      <c r="H25" s="19" t="s">
        <v>466</v>
      </c>
      <c r="I25" s="61"/>
      <c r="J25" s="61"/>
      <c r="K25" s="61"/>
      <c r="L25" s="61"/>
    </row>
    <row r="26" spans="1:12">
      <c r="A26" s="58"/>
      <c r="B26" s="59" t="s">
        <v>1679</v>
      </c>
      <c r="C26" s="19" t="s">
        <v>480</v>
      </c>
      <c r="D26" s="19" t="s">
        <v>481</v>
      </c>
      <c r="E26" s="19" t="s">
        <v>482</v>
      </c>
      <c r="F26" s="19" t="s">
        <v>483</v>
      </c>
      <c r="G26" s="19" t="s">
        <v>479</v>
      </c>
      <c r="H26" s="19" t="s">
        <v>484</v>
      </c>
      <c r="I26" s="61"/>
      <c r="J26" s="61"/>
      <c r="K26" s="61"/>
      <c r="L26" s="61"/>
    </row>
    <row r="27" spans="1:12">
      <c r="A27" s="58"/>
      <c r="B27" s="59" t="s">
        <v>1680</v>
      </c>
      <c r="C27" s="19" t="s">
        <v>498</v>
      </c>
      <c r="D27" s="19" t="s">
        <v>499</v>
      </c>
      <c r="E27" s="19" t="s">
        <v>500</v>
      </c>
      <c r="F27" s="19" t="s">
        <v>501</v>
      </c>
      <c r="G27" s="19" t="s">
        <v>497</v>
      </c>
      <c r="H27" s="19" t="s">
        <v>502</v>
      </c>
      <c r="I27" s="61"/>
      <c r="J27" s="61"/>
      <c r="K27" s="61"/>
      <c r="L27" s="61"/>
    </row>
    <row r="28" spans="1:12">
      <c r="A28" s="58"/>
      <c r="B28" s="59" t="s">
        <v>1681</v>
      </c>
      <c r="C28" s="19" t="s">
        <v>766</v>
      </c>
      <c r="D28" s="19" t="s">
        <v>767</v>
      </c>
      <c r="E28" s="19" t="s">
        <v>768</v>
      </c>
      <c r="F28" s="19" t="s">
        <v>769</v>
      </c>
      <c r="G28" s="19" t="s">
        <v>765</v>
      </c>
      <c r="H28" s="19" t="s">
        <v>770</v>
      </c>
      <c r="I28" s="61"/>
      <c r="J28" s="61"/>
      <c r="K28" s="61"/>
      <c r="L28" s="61"/>
    </row>
    <row r="29" spans="1:12">
      <c r="A29" s="53" t="s">
        <v>1682</v>
      </c>
      <c r="B29" s="63"/>
      <c r="C29" s="19"/>
      <c r="D29" s="19"/>
      <c r="E29" s="19"/>
      <c r="F29" s="19"/>
      <c r="G29" s="19"/>
      <c r="H29" s="19"/>
      <c r="I29" s="61"/>
      <c r="J29" s="61"/>
      <c r="K29" s="61"/>
      <c r="L29" s="61"/>
    </row>
    <row r="30" spans="1:12">
      <c r="A30" s="67"/>
      <c r="B30" s="59" t="s">
        <v>1683</v>
      </c>
      <c r="C30" s="19" t="s">
        <v>784</v>
      </c>
      <c r="D30" s="19" t="s">
        <v>785</v>
      </c>
      <c r="E30" s="19" t="s">
        <v>786</v>
      </c>
      <c r="F30" s="19" t="s">
        <v>787</v>
      </c>
      <c r="G30" s="19" t="s">
        <v>783</v>
      </c>
      <c r="H30" s="19" t="s">
        <v>788</v>
      </c>
      <c r="I30" s="61"/>
      <c r="J30" s="61"/>
      <c r="K30" s="61"/>
      <c r="L30" s="61"/>
    </row>
    <row r="31" spans="1:12">
      <c r="A31" s="67"/>
      <c r="B31" s="68" t="s">
        <v>1684</v>
      </c>
      <c r="C31" s="19" t="s">
        <v>802</v>
      </c>
      <c r="D31" s="19" t="s">
        <v>803</v>
      </c>
      <c r="E31" s="19" t="s">
        <v>804</v>
      </c>
      <c r="F31" s="19" t="s">
        <v>805</v>
      </c>
      <c r="G31" s="19" t="s">
        <v>801</v>
      </c>
      <c r="H31" s="19" t="s">
        <v>806</v>
      </c>
      <c r="I31" s="61"/>
      <c r="J31" s="61"/>
      <c r="K31" s="61"/>
      <c r="L31" s="61"/>
    </row>
    <row r="32" spans="1:12">
      <c r="A32" s="67"/>
      <c r="B32" s="68" t="s">
        <v>1685</v>
      </c>
      <c r="C32" s="19" t="s">
        <v>820</v>
      </c>
      <c r="D32" s="19" t="s">
        <v>821</v>
      </c>
      <c r="E32" s="19" t="s">
        <v>822</v>
      </c>
      <c r="F32" s="19" t="s">
        <v>823</v>
      </c>
      <c r="G32" s="19" t="s">
        <v>819</v>
      </c>
      <c r="H32" s="19" t="s">
        <v>824</v>
      </c>
      <c r="I32" s="61"/>
      <c r="J32" s="61"/>
      <c r="K32" s="61"/>
      <c r="L32" s="61"/>
    </row>
    <row r="33" spans="1:12">
      <c r="A33" s="67"/>
      <c r="B33" s="59" t="s">
        <v>1686</v>
      </c>
      <c r="C33" s="19" t="s">
        <v>838</v>
      </c>
      <c r="D33" s="19" t="s">
        <v>839</v>
      </c>
      <c r="E33" s="19" t="s">
        <v>840</v>
      </c>
      <c r="F33" s="19" t="s">
        <v>841</v>
      </c>
      <c r="G33" s="19" t="s">
        <v>837</v>
      </c>
      <c r="H33" s="19" t="s">
        <v>842</v>
      </c>
      <c r="I33" s="61"/>
      <c r="J33" s="61"/>
      <c r="K33" s="61"/>
      <c r="L33" s="61"/>
    </row>
    <row r="34" spans="1:12">
      <c r="A34" s="70" t="s">
        <v>1687</v>
      </c>
      <c r="B34" s="59"/>
      <c r="C34" s="19"/>
      <c r="D34" s="19"/>
      <c r="E34" s="19"/>
      <c r="F34" s="19"/>
      <c r="G34" s="19"/>
      <c r="H34" s="19"/>
      <c r="I34" s="61"/>
      <c r="J34" s="61"/>
      <c r="K34" s="61"/>
      <c r="L34" s="61"/>
    </row>
    <row r="35" spans="1:12">
      <c r="A35" s="71"/>
      <c r="B35" s="59" t="s">
        <v>1688</v>
      </c>
      <c r="C35" s="19" t="s">
        <v>856</v>
      </c>
      <c r="D35" s="19" t="s">
        <v>857</v>
      </c>
      <c r="E35" s="19" t="s">
        <v>858</v>
      </c>
      <c r="F35" s="19" t="s">
        <v>859</v>
      </c>
      <c r="G35" s="19" t="s">
        <v>855</v>
      </c>
      <c r="H35" s="19" t="s">
        <v>860</v>
      </c>
      <c r="I35" s="61"/>
      <c r="J35" s="61"/>
      <c r="K35" s="61"/>
      <c r="L35" s="61"/>
    </row>
    <row r="36" spans="1:12">
      <c r="A36" s="71"/>
      <c r="B36" s="59" t="s">
        <v>1689</v>
      </c>
      <c r="C36" s="19" t="s">
        <v>874</v>
      </c>
      <c r="D36" s="19" t="s">
        <v>875</v>
      </c>
      <c r="E36" s="19" t="s">
        <v>876</v>
      </c>
      <c r="F36" s="19" t="s">
        <v>877</v>
      </c>
      <c r="G36" s="19" t="s">
        <v>873</v>
      </c>
      <c r="H36" s="19" t="s">
        <v>878</v>
      </c>
      <c r="I36" s="61"/>
      <c r="J36" s="61"/>
      <c r="K36" s="61"/>
      <c r="L36" s="61"/>
    </row>
    <row r="37" spans="1:12">
      <c r="A37" s="71"/>
      <c r="B37" s="59" t="s">
        <v>1659</v>
      </c>
      <c r="C37" s="19" t="s">
        <v>892</v>
      </c>
      <c r="D37" s="19" t="s">
        <v>893</v>
      </c>
      <c r="E37" s="19" t="s">
        <v>894</v>
      </c>
      <c r="F37" s="19" t="s">
        <v>895</v>
      </c>
      <c r="G37" s="19" t="s">
        <v>891</v>
      </c>
      <c r="H37" s="19" t="s">
        <v>896</v>
      </c>
      <c r="I37" s="61"/>
      <c r="J37" s="61"/>
      <c r="K37" s="61"/>
      <c r="L37" s="61"/>
    </row>
    <row r="38" spans="1:12">
      <c r="A38" s="71"/>
      <c r="B38" s="59" t="s">
        <v>1660</v>
      </c>
      <c r="C38" s="19" t="s">
        <v>910</v>
      </c>
      <c r="D38" s="19" t="s">
        <v>911</v>
      </c>
      <c r="E38" s="19" t="s">
        <v>912</v>
      </c>
      <c r="F38" s="19" t="s">
        <v>913</v>
      </c>
      <c r="G38" s="19" t="s">
        <v>909</v>
      </c>
      <c r="H38" s="19" t="s">
        <v>914</v>
      </c>
      <c r="I38" s="61"/>
      <c r="J38" s="61"/>
      <c r="K38" s="61"/>
      <c r="L38" s="61"/>
    </row>
    <row r="39" spans="1:12">
      <c r="A39" s="71"/>
      <c r="B39" s="59" t="s">
        <v>1690</v>
      </c>
      <c r="C39" s="19" t="s">
        <v>928</v>
      </c>
      <c r="D39" s="19" t="s">
        <v>929</v>
      </c>
      <c r="E39" s="19" t="s">
        <v>930</v>
      </c>
      <c r="F39" s="19" t="s">
        <v>931</v>
      </c>
      <c r="G39" s="19" t="s">
        <v>927</v>
      </c>
      <c r="H39" s="19" t="s">
        <v>932</v>
      </c>
      <c r="I39" s="61"/>
      <c r="J39" s="61"/>
      <c r="K39" s="61"/>
      <c r="L39" s="61"/>
    </row>
    <row r="40" spans="1:12">
      <c r="A40" s="53" t="s">
        <v>1691</v>
      </c>
      <c r="B40" s="72"/>
      <c r="C40" s="19"/>
      <c r="D40" s="19"/>
      <c r="E40" s="19"/>
      <c r="F40" s="19"/>
      <c r="G40" s="19"/>
      <c r="H40" s="19"/>
      <c r="I40" s="61"/>
      <c r="J40" s="61"/>
      <c r="K40" s="61"/>
      <c r="L40" s="61"/>
    </row>
    <row r="41" spans="1:12">
      <c r="A41" s="73"/>
      <c r="B41" s="59" t="s">
        <v>1692</v>
      </c>
      <c r="C41" s="19" t="s">
        <v>946</v>
      </c>
      <c r="D41" s="19" t="s">
        <v>947</v>
      </c>
      <c r="E41" s="19" t="s">
        <v>948</v>
      </c>
      <c r="F41" s="19" t="s">
        <v>949</v>
      </c>
      <c r="G41" s="19" t="s">
        <v>945</v>
      </c>
      <c r="H41" s="19" t="s">
        <v>950</v>
      </c>
      <c r="I41" s="61"/>
      <c r="J41" s="61"/>
      <c r="K41" s="61"/>
      <c r="L41" s="61"/>
    </row>
    <row r="42" spans="1:12">
      <c r="A42" s="73"/>
      <c r="B42" s="59" t="s">
        <v>1693</v>
      </c>
      <c r="C42" s="19" t="s">
        <v>964</v>
      </c>
      <c r="D42" s="19" t="s">
        <v>965</v>
      </c>
      <c r="E42" s="19" t="s">
        <v>966</v>
      </c>
      <c r="F42" s="19" t="s">
        <v>967</v>
      </c>
      <c r="G42" s="19" t="s">
        <v>963</v>
      </c>
      <c r="H42" s="19" t="s">
        <v>968</v>
      </c>
      <c r="I42" s="61"/>
      <c r="J42" s="61"/>
      <c r="K42" s="61"/>
      <c r="L42" s="61"/>
    </row>
    <row r="43" spans="1:12">
      <c r="A43" s="73"/>
      <c r="B43" s="59" t="s">
        <v>1694</v>
      </c>
      <c r="C43" s="19" t="s">
        <v>982</v>
      </c>
      <c r="D43" s="19" t="s">
        <v>983</v>
      </c>
      <c r="E43" s="19" t="s">
        <v>984</v>
      </c>
      <c r="F43" s="19" t="s">
        <v>985</v>
      </c>
      <c r="G43" s="19" t="s">
        <v>981</v>
      </c>
      <c r="H43" s="19" t="s">
        <v>986</v>
      </c>
      <c r="I43" s="61"/>
      <c r="J43" s="61"/>
      <c r="K43" s="61"/>
      <c r="L43" s="61"/>
    </row>
    <row r="44" spans="1:12">
      <c r="A44" s="75"/>
      <c r="B44" s="59" t="s">
        <v>1695</v>
      </c>
      <c r="C44" s="19" t="s">
        <v>1000</v>
      </c>
      <c r="D44" s="19" t="s">
        <v>1001</v>
      </c>
      <c r="E44" s="19" t="s">
        <v>1002</v>
      </c>
      <c r="F44" s="19" t="s">
        <v>1003</v>
      </c>
      <c r="G44" s="19" t="s">
        <v>999</v>
      </c>
      <c r="H44" s="19" t="s">
        <v>1004</v>
      </c>
      <c r="I44" s="61"/>
      <c r="J44" s="61"/>
      <c r="K44" s="61"/>
      <c r="L44" s="61"/>
    </row>
    <row r="45" spans="1:12">
      <c r="A45" s="53" t="s">
        <v>1696</v>
      </c>
      <c r="B45" s="72"/>
      <c r="C45" s="19"/>
      <c r="D45" s="19"/>
      <c r="E45" s="19"/>
      <c r="F45" s="19"/>
      <c r="G45" s="19"/>
      <c r="H45" s="19"/>
      <c r="I45" s="61"/>
      <c r="J45" s="61"/>
      <c r="K45" s="61"/>
      <c r="L45" s="61"/>
    </row>
    <row r="46" spans="1:12">
      <c r="A46" s="73"/>
      <c r="B46" s="59" t="s">
        <v>1697</v>
      </c>
      <c r="C46" s="19" t="s">
        <v>1268</v>
      </c>
      <c r="D46" s="19" t="s">
        <v>1269</v>
      </c>
      <c r="E46" s="19" t="s">
        <v>1270</v>
      </c>
      <c r="F46" s="19" t="s">
        <v>1271</v>
      </c>
      <c r="G46" s="19" t="s">
        <v>1267</v>
      </c>
      <c r="H46" s="19" t="s">
        <v>1272</v>
      </c>
      <c r="I46" s="61"/>
      <c r="J46" s="61"/>
      <c r="K46" s="61"/>
      <c r="L46" s="61"/>
    </row>
    <row r="47" spans="1:12">
      <c r="A47" s="73"/>
      <c r="B47" s="59" t="s">
        <v>1698</v>
      </c>
      <c r="C47" s="19" t="s">
        <v>1286</v>
      </c>
      <c r="D47" s="19" t="s">
        <v>1287</v>
      </c>
      <c r="E47" s="19" t="s">
        <v>1288</v>
      </c>
      <c r="F47" s="19" t="s">
        <v>1289</v>
      </c>
      <c r="G47" s="19" t="s">
        <v>1285</v>
      </c>
      <c r="H47" s="19" t="s">
        <v>1290</v>
      </c>
      <c r="I47" s="61"/>
      <c r="J47" s="61"/>
      <c r="K47" s="61"/>
      <c r="L47" s="61"/>
    </row>
    <row r="48" spans="1:12">
      <c r="A48" s="73"/>
      <c r="B48" s="59" t="s">
        <v>1699</v>
      </c>
      <c r="C48" s="19" t="s">
        <v>1304</v>
      </c>
      <c r="D48" s="19" t="s">
        <v>1305</v>
      </c>
      <c r="E48" s="19" t="s">
        <v>1306</v>
      </c>
      <c r="F48" s="19" t="s">
        <v>1307</v>
      </c>
      <c r="G48" s="19" t="s">
        <v>1303</v>
      </c>
      <c r="H48" s="19" t="s">
        <v>1308</v>
      </c>
      <c r="I48" s="61"/>
      <c r="J48" s="61"/>
      <c r="K48" s="61"/>
      <c r="L48" s="61"/>
    </row>
    <row r="49" spans="1:12">
      <c r="A49" s="73"/>
      <c r="B49" s="59" t="s">
        <v>1695</v>
      </c>
      <c r="C49" s="19" t="s">
        <v>1322</v>
      </c>
      <c r="D49" s="19" t="s">
        <v>1323</v>
      </c>
      <c r="E49" s="19" t="s">
        <v>1324</v>
      </c>
      <c r="F49" s="19" t="s">
        <v>1325</v>
      </c>
      <c r="G49" s="19" t="s">
        <v>1321</v>
      </c>
      <c r="H49" s="19" t="s">
        <v>1326</v>
      </c>
      <c r="I49" s="61"/>
      <c r="J49" s="61"/>
      <c r="K49" s="61"/>
      <c r="L49" s="61"/>
    </row>
    <row r="50" spans="1:12">
      <c r="A50" s="53" t="s">
        <v>1700</v>
      </c>
      <c r="B50" s="78"/>
      <c r="C50" s="19"/>
      <c r="D50" s="19"/>
      <c r="E50" s="19"/>
      <c r="F50" s="19"/>
      <c r="G50" s="19"/>
      <c r="H50" s="19"/>
      <c r="I50" s="61"/>
      <c r="J50" s="61"/>
      <c r="K50" s="61"/>
      <c r="L50" s="61"/>
    </row>
    <row r="51" spans="1:12">
      <c r="A51" s="73"/>
      <c r="B51" s="59" t="s">
        <v>1701</v>
      </c>
      <c r="C51" s="19" t="s">
        <v>1340</v>
      </c>
      <c r="D51" s="19" t="s">
        <v>1341</v>
      </c>
      <c r="E51" s="19" t="s">
        <v>1342</v>
      </c>
      <c r="F51" s="19" t="s">
        <v>1343</v>
      </c>
      <c r="G51" s="19" t="s">
        <v>1339</v>
      </c>
      <c r="H51" s="19" t="s">
        <v>1344</v>
      </c>
      <c r="I51" s="61"/>
      <c r="J51" s="61"/>
      <c r="K51" s="61"/>
      <c r="L51" s="61"/>
    </row>
    <row r="52" spans="1:12">
      <c r="A52" s="73"/>
      <c r="B52" s="59" t="s">
        <v>1702</v>
      </c>
      <c r="C52" s="19" t="s">
        <v>1358</v>
      </c>
      <c r="D52" s="19" t="s">
        <v>1359</v>
      </c>
      <c r="E52" s="19" t="s">
        <v>1360</v>
      </c>
      <c r="F52" s="19" t="s">
        <v>1361</v>
      </c>
      <c r="G52" s="19" t="s">
        <v>1357</v>
      </c>
      <c r="H52" s="19" t="s">
        <v>1362</v>
      </c>
      <c r="I52" s="61"/>
      <c r="J52" s="61"/>
      <c r="K52" s="61"/>
      <c r="L52" s="61"/>
    </row>
    <row r="53" spans="1:12">
      <c r="A53" s="73"/>
      <c r="B53" s="59" t="s">
        <v>1703</v>
      </c>
      <c r="C53" s="19" t="s">
        <v>1376</v>
      </c>
      <c r="D53" s="19" t="s">
        <v>1377</v>
      </c>
      <c r="E53" s="19" t="s">
        <v>1378</v>
      </c>
      <c r="F53" s="19" t="s">
        <v>1379</v>
      </c>
      <c r="G53" s="19" t="s">
        <v>1375</v>
      </c>
      <c r="H53" s="19" t="s">
        <v>1380</v>
      </c>
      <c r="I53" s="61"/>
      <c r="J53" s="61"/>
      <c r="K53" s="61"/>
      <c r="L53" s="61"/>
    </row>
    <row r="54" spans="1:12">
      <c r="A54" s="73"/>
      <c r="B54" s="59" t="s">
        <v>1704</v>
      </c>
      <c r="C54" s="19" t="s">
        <v>1394</v>
      </c>
      <c r="D54" s="19" t="s">
        <v>1395</v>
      </c>
      <c r="E54" s="19" t="s">
        <v>1396</v>
      </c>
      <c r="F54" s="19" t="s">
        <v>1397</v>
      </c>
      <c r="G54" s="19" t="s">
        <v>1393</v>
      </c>
      <c r="H54" s="19" t="s">
        <v>1398</v>
      </c>
      <c r="I54" s="61"/>
      <c r="J54" s="61"/>
      <c r="K54" s="61"/>
      <c r="L54" s="61"/>
    </row>
    <row r="55" spans="1:12">
      <c r="A55" s="73"/>
      <c r="B55" s="59" t="s">
        <v>1705</v>
      </c>
      <c r="C55" s="19" t="s">
        <v>1412</v>
      </c>
      <c r="D55" s="19" t="s">
        <v>1413</v>
      </c>
      <c r="E55" s="19" t="s">
        <v>1414</v>
      </c>
      <c r="F55" s="19" t="s">
        <v>1415</v>
      </c>
      <c r="G55" s="19" t="s">
        <v>1411</v>
      </c>
      <c r="H55" s="19" t="s">
        <v>1416</v>
      </c>
      <c r="I55" s="61"/>
      <c r="J55" s="61"/>
      <c r="K55" s="61"/>
      <c r="L55" s="61"/>
    </row>
    <row r="56" spans="1:12">
      <c r="A56" s="73"/>
      <c r="B56" s="59" t="s">
        <v>1706</v>
      </c>
      <c r="C56" s="19" t="s">
        <v>1430</v>
      </c>
      <c r="D56" s="19" t="s">
        <v>1431</v>
      </c>
      <c r="E56" s="19" t="s">
        <v>1432</v>
      </c>
      <c r="F56" s="19" t="s">
        <v>1433</v>
      </c>
      <c r="G56" s="19" t="s">
        <v>1429</v>
      </c>
      <c r="H56" s="19" t="s">
        <v>1434</v>
      </c>
      <c r="I56" s="61"/>
      <c r="J56" s="61"/>
      <c r="K56" s="61"/>
      <c r="L56" s="61"/>
    </row>
    <row r="57" spans="1:12">
      <c r="A57" s="73"/>
      <c r="B57" s="59" t="s">
        <v>1707</v>
      </c>
      <c r="C57" s="19" t="s">
        <v>1448</v>
      </c>
      <c r="D57" s="19" t="s">
        <v>1449</v>
      </c>
      <c r="E57" s="19" t="s">
        <v>1450</v>
      </c>
      <c r="F57" s="19" t="s">
        <v>1451</v>
      </c>
      <c r="G57" s="19" t="s">
        <v>1447</v>
      </c>
      <c r="H57" s="19" t="s">
        <v>1452</v>
      </c>
      <c r="I57" s="61"/>
      <c r="J57" s="61"/>
      <c r="K57" s="61"/>
      <c r="L57" s="61"/>
    </row>
    <row r="58" spans="1:12">
      <c r="A58" s="73"/>
      <c r="B58" s="59" t="s">
        <v>1708</v>
      </c>
      <c r="C58" s="19" t="s">
        <v>1466</v>
      </c>
      <c r="D58" s="19" t="s">
        <v>1467</v>
      </c>
      <c r="E58" s="19" t="s">
        <v>1468</v>
      </c>
      <c r="F58" s="19" t="s">
        <v>1469</v>
      </c>
      <c r="G58" s="19" t="s">
        <v>1465</v>
      </c>
      <c r="H58" s="19" t="s">
        <v>1470</v>
      </c>
      <c r="I58" s="61"/>
      <c r="J58" s="61"/>
      <c r="K58" s="61"/>
      <c r="L58" s="61"/>
    </row>
    <row r="59" spans="1:12">
      <c r="A59" s="75"/>
      <c r="B59" s="59" t="s">
        <v>1709</v>
      </c>
      <c r="C59" s="19" t="s">
        <v>1484</v>
      </c>
      <c r="D59" s="19" t="s">
        <v>1485</v>
      </c>
      <c r="E59" s="19" t="s">
        <v>1486</v>
      </c>
      <c r="F59" s="19" t="s">
        <v>1487</v>
      </c>
      <c r="G59" s="19" t="s">
        <v>1483</v>
      </c>
      <c r="H59" s="19" t="s">
        <v>1488</v>
      </c>
      <c r="I59" s="61"/>
      <c r="J59" s="61"/>
      <c r="K59" s="61"/>
      <c r="L59" s="61"/>
    </row>
    <row r="60" spans="1:12">
      <c r="A60" s="73"/>
      <c r="B60" s="59" t="s">
        <v>1710</v>
      </c>
      <c r="C60" s="19" t="s">
        <v>1502</v>
      </c>
      <c r="D60" s="19" t="s">
        <v>1503</v>
      </c>
      <c r="E60" s="19" t="s">
        <v>1504</v>
      </c>
      <c r="F60" s="19" t="s">
        <v>1505</v>
      </c>
      <c r="G60" s="19" t="s">
        <v>1501</v>
      </c>
      <c r="H60" s="19" t="s">
        <v>1506</v>
      </c>
      <c r="I60" s="61"/>
      <c r="J60" s="61"/>
      <c r="K60" s="61"/>
      <c r="L60" s="61"/>
    </row>
    <row r="61" spans="1:12">
      <c r="A61" s="73"/>
      <c r="B61" s="59" t="s">
        <v>1711</v>
      </c>
      <c r="C61" s="19" t="s">
        <v>1580</v>
      </c>
      <c r="D61" s="19" t="s">
        <v>1581</v>
      </c>
      <c r="E61" s="19" t="s">
        <v>1582</v>
      </c>
      <c r="F61" s="19" t="s">
        <v>1583</v>
      </c>
      <c r="G61" s="19" t="s">
        <v>1579</v>
      </c>
      <c r="H61" s="19" t="s">
        <v>1584</v>
      </c>
      <c r="I61" s="61"/>
      <c r="J61" s="61"/>
      <c r="K61" s="61"/>
      <c r="L61" s="61"/>
    </row>
    <row r="62" spans="1:12">
      <c r="A62" s="73"/>
      <c r="B62" s="59" t="s">
        <v>1712</v>
      </c>
      <c r="C62" s="19" t="s">
        <v>1598</v>
      </c>
      <c r="D62" s="19" t="s">
        <v>1599</v>
      </c>
      <c r="E62" s="19" t="s">
        <v>1600</v>
      </c>
      <c r="F62" s="19" t="s">
        <v>1601</v>
      </c>
      <c r="G62" s="19" t="s">
        <v>1597</v>
      </c>
      <c r="H62" s="19" t="s">
        <v>1602</v>
      </c>
      <c r="I62" s="61"/>
      <c r="J62" s="61"/>
      <c r="K62" s="61"/>
      <c r="L62" s="61"/>
    </row>
    <row r="63" spans="1:12">
      <c r="A63" s="73"/>
      <c r="B63" s="59" t="s">
        <v>1713</v>
      </c>
      <c r="C63" s="19" t="s">
        <v>1616</v>
      </c>
      <c r="D63" s="19" t="s">
        <v>1617</v>
      </c>
      <c r="E63" s="19" t="s">
        <v>1618</v>
      </c>
      <c r="F63" s="19" t="s">
        <v>1619</v>
      </c>
      <c r="G63" s="19" t="s">
        <v>1615</v>
      </c>
      <c r="H63" s="19" t="s">
        <v>1620</v>
      </c>
      <c r="I63" s="61"/>
      <c r="J63" s="61"/>
      <c r="K63" s="61"/>
      <c r="L63" s="61"/>
    </row>
    <row r="64" spans="1:12">
      <c r="A64" s="53" t="s">
        <v>1662</v>
      </c>
      <c r="B64" s="78"/>
      <c r="C64" s="19" t="s">
        <v>263</v>
      </c>
      <c r="D64" s="19" t="s">
        <v>264</v>
      </c>
      <c r="E64" s="19" t="s">
        <v>265</v>
      </c>
      <c r="F64" s="19" t="s">
        <v>266</v>
      </c>
      <c r="G64" s="19" t="s">
        <v>262</v>
      </c>
      <c r="H64" s="19" t="s">
        <v>268</v>
      </c>
      <c r="I64" s="61"/>
      <c r="J64" s="61"/>
      <c r="K64" s="61"/>
      <c r="L64" s="61"/>
    </row>
    <row r="65" spans="1:12">
      <c r="A65" s="49" t="s">
        <v>1714</v>
      </c>
      <c r="B65" s="50"/>
      <c r="C65" s="90"/>
      <c r="D65" s="90"/>
      <c r="E65" s="90"/>
      <c r="F65" s="90"/>
      <c r="G65" s="90"/>
      <c r="H65" s="90"/>
      <c r="I65" s="61"/>
      <c r="J65" s="61"/>
      <c r="K65" s="61"/>
      <c r="L65" s="61"/>
    </row>
    <row r="66" spans="1:12">
      <c r="A66" s="53" t="s">
        <v>1666</v>
      </c>
      <c r="B66" s="54"/>
      <c r="C66" s="55"/>
      <c r="D66" s="55"/>
      <c r="E66" s="55"/>
      <c r="F66" s="55"/>
      <c r="G66" s="55"/>
      <c r="H66" s="55"/>
      <c r="I66" s="61"/>
      <c r="J66" s="61"/>
      <c r="K66" s="61"/>
      <c r="L66" s="61"/>
    </row>
    <row r="67" spans="1:12">
      <c r="A67" s="58"/>
      <c r="B67" s="59" t="s">
        <v>1667</v>
      </c>
      <c r="C67" s="19" t="s">
        <v>288</v>
      </c>
      <c r="D67" s="19" t="s">
        <v>289</v>
      </c>
      <c r="E67" s="19" t="s">
        <v>290</v>
      </c>
      <c r="F67" s="19" t="s">
        <v>291</v>
      </c>
      <c r="G67" s="19" t="s">
        <v>287</v>
      </c>
      <c r="H67" s="19" t="s">
        <v>292</v>
      </c>
      <c r="I67" s="61"/>
      <c r="J67" s="61"/>
      <c r="K67" s="61"/>
      <c r="L67" s="61"/>
    </row>
    <row r="68" spans="1:12">
      <c r="A68" s="58"/>
      <c r="B68" s="59" t="s">
        <v>1668</v>
      </c>
      <c r="C68" s="19" t="s">
        <v>306</v>
      </c>
      <c r="D68" s="19" t="s">
        <v>307</v>
      </c>
      <c r="E68" s="19" t="s">
        <v>308</v>
      </c>
      <c r="F68" s="19" t="s">
        <v>309</v>
      </c>
      <c r="G68" s="19" t="s">
        <v>305</v>
      </c>
      <c r="H68" s="19" t="s">
        <v>310</v>
      </c>
      <c r="I68" s="61"/>
      <c r="J68" s="61"/>
      <c r="K68" s="61"/>
      <c r="L68" s="61"/>
    </row>
    <row r="69" spans="1:12">
      <c r="A69" s="58"/>
      <c r="B69" s="59" t="s">
        <v>1669</v>
      </c>
      <c r="C69" s="19" t="s">
        <v>324</v>
      </c>
      <c r="D69" s="19" t="s">
        <v>325</v>
      </c>
      <c r="E69" s="19" t="s">
        <v>326</v>
      </c>
      <c r="F69" s="19" t="s">
        <v>327</v>
      </c>
      <c r="G69" s="19" t="s">
        <v>323</v>
      </c>
      <c r="H69" s="19" t="s">
        <v>328</v>
      </c>
      <c r="I69" s="61"/>
      <c r="J69" s="61"/>
      <c r="K69" s="61"/>
      <c r="L69" s="61"/>
    </row>
    <row r="70" spans="1:12">
      <c r="A70" s="58"/>
      <c r="B70" s="59" t="s">
        <v>1670</v>
      </c>
      <c r="C70" s="19" t="s">
        <v>342</v>
      </c>
      <c r="D70" s="19" t="s">
        <v>343</v>
      </c>
      <c r="E70" s="19" t="s">
        <v>344</v>
      </c>
      <c r="F70" s="19" t="s">
        <v>345</v>
      </c>
      <c r="G70" s="19" t="s">
        <v>341</v>
      </c>
      <c r="H70" s="19" t="s">
        <v>346</v>
      </c>
      <c r="I70" s="61"/>
      <c r="J70" s="61"/>
      <c r="K70" s="61"/>
      <c r="L70" s="61"/>
    </row>
    <row r="71" spans="1:12">
      <c r="A71" s="58"/>
      <c r="B71" s="59" t="s">
        <v>1671</v>
      </c>
      <c r="C71" s="19" t="s">
        <v>360</v>
      </c>
      <c r="D71" s="19" t="s">
        <v>361</v>
      </c>
      <c r="E71" s="19" t="s">
        <v>362</v>
      </c>
      <c r="F71" s="19" t="s">
        <v>363</v>
      </c>
      <c r="G71" s="19" t="s">
        <v>359</v>
      </c>
      <c r="H71" s="19" t="s">
        <v>364</v>
      </c>
      <c r="I71" s="61"/>
      <c r="J71" s="61"/>
      <c r="K71" s="61"/>
      <c r="L71" s="61"/>
    </row>
    <row r="72" spans="1:12">
      <c r="A72" s="58"/>
      <c r="B72" s="59" t="s">
        <v>1672</v>
      </c>
      <c r="C72" s="19" t="s">
        <v>378</v>
      </c>
      <c r="D72" s="19" t="s">
        <v>379</v>
      </c>
      <c r="E72" s="19" t="s">
        <v>380</v>
      </c>
      <c r="F72" s="19" t="s">
        <v>381</v>
      </c>
      <c r="G72" s="19" t="s">
        <v>377</v>
      </c>
      <c r="H72" s="19" t="s">
        <v>382</v>
      </c>
      <c r="I72" s="61"/>
      <c r="J72" s="61"/>
      <c r="K72" s="61"/>
      <c r="L72" s="61"/>
    </row>
    <row r="73" spans="1:12">
      <c r="A73" s="58"/>
      <c r="B73" s="59" t="s">
        <v>1673</v>
      </c>
      <c r="C73" s="19" t="s">
        <v>396</v>
      </c>
      <c r="D73" s="19" t="s">
        <v>397</v>
      </c>
      <c r="E73" s="19" t="s">
        <v>398</v>
      </c>
      <c r="F73" s="19" t="s">
        <v>399</v>
      </c>
      <c r="G73" s="19" t="s">
        <v>395</v>
      </c>
      <c r="H73" s="19" t="s">
        <v>400</v>
      </c>
      <c r="I73" s="61"/>
      <c r="J73" s="61"/>
      <c r="K73" s="61"/>
      <c r="L73" s="61"/>
    </row>
    <row r="74" spans="1:12">
      <c r="A74" s="58"/>
      <c r="B74" s="59" t="s">
        <v>1674</v>
      </c>
      <c r="C74" s="19" t="s">
        <v>414</v>
      </c>
      <c r="D74" s="19" t="s">
        <v>415</v>
      </c>
      <c r="E74" s="19" t="s">
        <v>416</v>
      </c>
      <c r="F74" s="19" t="s">
        <v>417</v>
      </c>
      <c r="G74" s="19" t="s">
        <v>413</v>
      </c>
      <c r="H74" s="19" t="s">
        <v>418</v>
      </c>
      <c r="I74" s="61"/>
      <c r="J74" s="61"/>
      <c r="K74" s="61"/>
      <c r="L74" s="61"/>
    </row>
    <row r="75" spans="1:12">
      <c r="A75" s="53" t="s">
        <v>1675</v>
      </c>
      <c r="B75" s="63"/>
      <c r="C75" s="19"/>
      <c r="D75" s="19"/>
      <c r="E75" s="19"/>
      <c r="F75" s="19"/>
      <c r="G75" s="19"/>
      <c r="H75" s="19"/>
      <c r="I75" s="61"/>
      <c r="J75" s="61"/>
      <c r="K75" s="61"/>
      <c r="L75" s="61"/>
    </row>
    <row r="76" spans="1:12">
      <c r="A76" s="58"/>
      <c r="B76" s="59" t="s">
        <v>1676</v>
      </c>
      <c r="C76" s="19" t="s">
        <v>432</v>
      </c>
      <c r="D76" s="19" t="s">
        <v>433</v>
      </c>
      <c r="E76" s="19" t="s">
        <v>434</v>
      </c>
      <c r="F76" s="19" t="s">
        <v>435</v>
      </c>
      <c r="G76" s="19" t="s">
        <v>431</v>
      </c>
      <c r="H76" s="19" t="s">
        <v>436</v>
      </c>
      <c r="I76" s="61"/>
      <c r="J76" s="61"/>
      <c r="K76" s="61"/>
      <c r="L76" s="61"/>
    </row>
    <row r="77" spans="1:12">
      <c r="A77" s="58"/>
      <c r="B77" s="59" t="s">
        <v>1677</v>
      </c>
      <c r="C77" s="19" t="s">
        <v>450</v>
      </c>
      <c r="D77" s="19" t="s">
        <v>451</v>
      </c>
      <c r="E77" s="19" t="s">
        <v>452</v>
      </c>
      <c r="F77" s="19" t="s">
        <v>453</v>
      </c>
      <c r="G77" s="19" t="s">
        <v>449</v>
      </c>
      <c r="H77" s="19" t="s">
        <v>454</v>
      </c>
      <c r="I77" s="61"/>
      <c r="J77" s="61"/>
      <c r="K77" s="61"/>
      <c r="L77" s="61"/>
    </row>
    <row r="78" spans="1:12">
      <c r="A78" s="58"/>
      <c r="B78" s="59" t="s">
        <v>1678</v>
      </c>
      <c r="C78" s="19" t="s">
        <v>468</v>
      </c>
      <c r="D78" s="19" t="s">
        <v>469</v>
      </c>
      <c r="E78" s="19" t="s">
        <v>470</v>
      </c>
      <c r="F78" s="19" t="s">
        <v>471</v>
      </c>
      <c r="G78" s="19" t="s">
        <v>467</v>
      </c>
      <c r="H78" s="19" t="s">
        <v>472</v>
      </c>
      <c r="I78" s="61"/>
      <c r="J78" s="61"/>
      <c r="K78" s="61"/>
      <c r="L78" s="61"/>
    </row>
    <row r="79" spans="1:12">
      <c r="A79" s="58"/>
      <c r="B79" s="59" t="s">
        <v>1679</v>
      </c>
      <c r="C79" s="19" t="s">
        <v>486</v>
      </c>
      <c r="D79" s="19" t="s">
        <v>487</v>
      </c>
      <c r="E79" s="19" t="s">
        <v>488</v>
      </c>
      <c r="F79" s="19" t="s">
        <v>489</v>
      </c>
      <c r="G79" s="19" t="s">
        <v>485</v>
      </c>
      <c r="H79" s="19" t="s">
        <v>490</v>
      </c>
      <c r="I79" s="61"/>
      <c r="J79" s="61"/>
      <c r="K79" s="61"/>
      <c r="L79" s="61"/>
    </row>
    <row r="80" spans="1:12">
      <c r="A80" s="58"/>
      <c r="B80" s="59" t="s">
        <v>1680</v>
      </c>
      <c r="C80" s="19" t="s">
        <v>504</v>
      </c>
      <c r="D80" s="19" t="s">
        <v>505</v>
      </c>
      <c r="E80" s="19" t="s">
        <v>506</v>
      </c>
      <c r="F80" s="19" t="s">
        <v>507</v>
      </c>
      <c r="G80" s="19" t="s">
        <v>503</v>
      </c>
      <c r="H80" s="19" t="s">
        <v>508</v>
      </c>
      <c r="I80" s="61"/>
      <c r="J80" s="61"/>
      <c r="K80" s="61"/>
      <c r="L80" s="61"/>
    </row>
    <row r="81" spans="1:12">
      <c r="A81" s="58"/>
      <c r="B81" s="59" t="s">
        <v>1681</v>
      </c>
      <c r="C81" s="19" t="s">
        <v>772</v>
      </c>
      <c r="D81" s="19" t="s">
        <v>773</v>
      </c>
      <c r="E81" s="19" t="s">
        <v>774</v>
      </c>
      <c r="F81" s="19" t="s">
        <v>775</v>
      </c>
      <c r="G81" s="19" t="s">
        <v>771</v>
      </c>
      <c r="H81" s="19" t="s">
        <v>776</v>
      </c>
      <c r="I81" s="61"/>
      <c r="J81" s="61"/>
      <c r="K81" s="61"/>
      <c r="L81" s="61"/>
    </row>
    <row r="82" spans="1:12">
      <c r="A82" s="53" t="s">
        <v>1682</v>
      </c>
      <c r="B82" s="63"/>
      <c r="C82" s="19"/>
      <c r="D82" s="19"/>
      <c r="E82" s="19"/>
      <c r="F82" s="19"/>
      <c r="G82" s="19"/>
      <c r="H82" s="19"/>
      <c r="I82" s="61"/>
      <c r="J82" s="61"/>
      <c r="K82" s="61"/>
      <c r="L82" s="61"/>
    </row>
    <row r="83" spans="1:12">
      <c r="A83" s="67"/>
      <c r="B83" s="59" t="s">
        <v>1683</v>
      </c>
      <c r="C83" s="19" t="s">
        <v>790</v>
      </c>
      <c r="D83" s="19" t="s">
        <v>791</v>
      </c>
      <c r="E83" s="19" t="s">
        <v>792</v>
      </c>
      <c r="F83" s="19" t="s">
        <v>793</v>
      </c>
      <c r="G83" s="19" t="s">
        <v>789</v>
      </c>
      <c r="H83" s="19" t="s">
        <v>794</v>
      </c>
      <c r="I83" s="61"/>
      <c r="J83" s="61"/>
      <c r="K83" s="61"/>
      <c r="L83" s="61"/>
    </row>
    <row r="84" spans="1:12">
      <c r="A84" s="67"/>
      <c r="B84" s="68" t="s">
        <v>1684</v>
      </c>
      <c r="C84" s="19" t="s">
        <v>808</v>
      </c>
      <c r="D84" s="19" t="s">
        <v>809</v>
      </c>
      <c r="E84" s="19" t="s">
        <v>810</v>
      </c>
      <c r="F84" s="19" t="s">
        <v>811</v>
      </c>
      <c r="G84" s="19" t="s">
        <v>807</v>
      </c>
      <c r="H84" s="19" t="s">
        <v>812</v>
      </c>
      <c r="I84" s="61"/>
      <c r="J84" s="61"/>
      <c r="K84" s="61"/>
      <c r="L84" s="61"/>
    </row>
    <row r="85" spans="1:12">
      <c r="A85" s="67"/>
      <c r="B85" s="68" t="s">
        <v>1685</v>
      </c>
      <c r="C85" s="19" t="s">
        <v>826</v>
      </c>
      <c r="D85" s="19" t="s">
        <v>827</v>
      </c>
      <c r="E85" s="19" t="s">
        <v>828</v>
      </c>
      <c r="F85" s="19" t="s">
        <v>829</v>
      </c>
      <c r="G85" s="19" t="s">
        <v>825</v>
      </c>
      <c r="H85" s="19" t="s">
        <v>830</v>
      </c>
      <c r="I85" s="61"/>
      <c r="J85" s="61"/>
      <c r="K85" s="61"/>
      <c r="L85" s="61"/>
    </row>
    <row r="86" spans="1:12">
      <c r="A86" s="67"/>
      <c r="B86" s="59" t="s">
        <v>1686</v>
      </c>
      <c r="C86" s="19" t="s">
        <v>844</v>
      </c>
      <c r="D86" s="19" t="s">
        <v>845</v>
      </c>
      <c r="E86" s="19" t="s">
        <v>846</v>
      </c>
      <c r="F86" s="19" t="s">
        <v>847</v>
      </c>
      <c r="G86" s="19" t="s">
        <v>843</v>
      </c>
      <c r="H86" s="19" t="s">
        <v>848</v>
      </c>
      <c r="I86" s="61"/>
      <c r="J86" s="61"/>
      <c r="K86" s="61"/>
      <c r="L86" s="61"/>
    </row>
    <row r="87" spans="1:12">
      <c r="A87" s="70" t="s">
        <v>1687</v>
      </c>
      <c r="B87" s="59"/>
      <c r="C87" s="19"/>
      <c r="D87" s="19"/>
      <c r="E87" s="19"/>
      <c r="F87" s="19"/>
      <c r="G87" s="19"/>
      <c r="H87" s="19"/>
      <c r="I87" s="61"/>
      <c r="J87" s="61"/>
      <c r="K87" s="61"/>
      <c r="L87" s="61"/>
    </row>
    <row r="88" spans="1:12">
      <c r="A88" s="71"/>
      <c r="B88" s="59" t="s">
        <v>1688</v>
      </c>
      <c r="C88" s="19" t="s">
        <v>862</v>
      </c>
      <c r="D88" s="19" t="s">
        <v>863</v>
      </c>
      <c r="E88" s="19" t="s">
        <v>864</v>
      </c>
      <c r="F88" s="19" t="s">
        <v>865</v>
      </c>
      <c r="G88" s="19" t="s">
        <v>861</v>
      </c>
      <c r="H88" s="19" t="s">
        <v>866</v>
      </c>
      <c r="I88" s="61"/>
      <c r="J88" s="61"/>
      <c r="K88" s="61"/>
      <c r="L88" s="61"/>
    </row>
    <row r="89" spans="1:12">
      <c r="A89" s="71"/>
      <c r="B89" s="59" t="s">
        <v>1689</v>
      </c>
      <c r="C89" s="19" t="s">
        <v>880</v>
      </c>
      <c r="D89" s="19" t="s">
        <v>881</v>
      </c>
      <c r="E89" s="19" t="s">
        <v>882</v>
      </c>
      <c r="F89" s="19" t="s">
        <v>883</v>
      </c>
      <c r="G89" s="19" t="s">
        <v>879</v>
      </c>
      <c r="H89" s="19" t="s">
        <v>884</v>
      </c>
      <c r="I89" s="61"/>
      <c r="J89" s="61"/>
      <c r="K89" s="61"/>
      <c r="L89" s="61"/>
    </row>
    <row r="90" spans="1:12">
      <c r="A90" s="71"/>
      <c r="B90" s="59" t="s">
        <v>1659</v>
      </c>
      <c r="C90" s="19" t="s">
        <v>898</v>
      </c>
      <c r="D90" s="19" t="s">
        <v>899</v>
      </c>
      <c r="E90" s="19" t="s">
        <v>900</v>
      </c>
      <c r="F90" s="19" t="s">
        <v>901</v>
      </c>
      <c r="G90" s="19" t="s">
        <v>897</v>
      </c>
      <c r="H90" s="19" t="s">
        <v>902</v>
      </c>
      <c r="I90" s="61"/>
      <c r="J90" s="61"/>
      <c r="K90" s="61"/>
      <c r="L90" s="61"/>
    </row>
    <row r="91" spans="1:12">
      <c r="A91" s="71"/>
      <c r="B91" s="59" t="s">
        <v>1660</v>
      </c>
      <c r="C91" s="19" t="s">
        <v>916</v>
      </c>
      <c r="D91" s="19" t="s">
        <v>917</v>
      </c>
      <c r="E91" s="19" t="s">
        <v>918</v>
      </c>
      <c r="F91" s="19" t="s">
        <v>919</v>
      </c>
      <c r="G91" s="19" t="s">
        <v>915</v>
      </c>
      <c r="H91" s="19" t="s">
        <v>920</v>
      </c>
      <c r="I91" s="61"/>
      <c r="J91" s="61"/>
      <c r="K91" s="61"/>
      <c r="L91" s="61"/>
    </row>
    <row r="92" spans="1:12">
      <c r="A92" s="71"/>
      <c r="B92" s="59" t="s">
        <v>1690</v>
      </c>
      <c r="C92" s="19" t="s">
        <v>934</v>
      </c>
      <c r="D92" s="19" t="s">
        <v>935</v>
      </c>
      <c r="E92" s="19" t="s">
        <v>936</v>
      </c>
      <c r="F92" s="19" t="s">
        <v>937</v>
      </c>
      <c r="G92" s="19" t="s">
        <v>933</v>
      </c>
      <c r="H92" s="19" t="s">
        <v>938</v>
      </c>
      <c r="I92" s="61"/>
      <c r="J92" s="61"/>
      <c r="K92" s="61"/>
      <c r="L92" s="61"/>
    </row>
    <row r="93" spans="1:12">
      <c r="A93" s="53" t="s">
        <v>1691</v>
      </c>
      <c r="B93" s="72"/>
      <c r="C93" s="19"/>
      <c r="D93" s="19"/>
      <c r="E93" s="19"/>
      <c r="F93" s="19"/>
      <c r="G93" s="19"/>
      <c r="H93" s="19"/>
      <c r="I93" s="61"/>
      <c r="J93" s="61"/>
      <c r="K93" s="61"/>
      <c r="L93" s="61"/>
    </row>
    <row r="94" spans="1:12">
      <c r="A94" s="73"/>
      <c r="B94" s="59" t="s">
        <v>1692</v>
      </c>
      <c r="C94" s="19" t="s">
        <v>952</v>
      </c>
      <c r="D94" s="19" t="s">
        <v>953</v>
      </c>
      <c r="E94" s="19" t="s">
        <v>954</v>
      </c>
      <c r="F94" s="19" t="s">
        <v>955</v>
      </c>
      <c r="G94" s="19" t="s">
        <v>951</v>
      </c>
      <c r="H94" s="19" t="s">
        <v>956</v>
      </c>
      <c r="I94" s="61"/>
      <c r="J94" s="61"/>
      <c r="K94" s="61"/>
      <c r="L94" s="61"/>
    </row>
    <row r="95" spans="1:12">
      <c r="A95" s="73"/>
      <c r="B95" s="59" t="s">
        <v>1693</v>
      </c>
      <c r="C95" s="19" t="s">
        <v>970</v>
      </c>
      <c r="D95" s="19" t="s">
        <v>971</v>
      </c>
      <c r="E95" s="19" t="s">
        <v>972</v>
      </c>
      <c r="F95" s="19" t="s">
        <v>973</v>
      </c>
      <c r="G95" s="19" t="s">
        <v>969</v>
      </c>
      <c r="H95" s="19" t="s">
        <v>974</v>
      </c>
      <c r="I95" s="61"/>
      <c r="J95" s="61"/>
      <c r="K95" s="61"/>
      <c r="L95" s="61"/>
    </row>
    <row r="96" spans="1:12">
      <c r="A96" s="73"/>
      <c r="B96" s="59" t="s">
        <v>1694</v>
      </c>
      <c r="C96" s="19" t="s">
        <v>988</v>
      </c>
      <c r="D96" s="19" t="s">
        <v>989</v>
      </c>
      <c r="E96" s="19" t="s">
        <v>990</v>
      </c>
      <c r="F96" s="19" t="s">
        <v>991</v>
      </c>
      <c r="G96" s="19" t="s">
        <v>987</v>
      </c>
      <c r="H96" s="19" t="s">
        <v>992</v>
      </c>
      <c r="I96" s="61"/>
      <c r="J96" s="61"/>
      <c r="K96" s="61"/>
      <c r="L96" s="61"/>
    </row>
    <row r="97" spans="1:12">
      <c r="A97" s="75"/>
      <c r="B97" s="59" t="s">
        <v>1695</v>
      </c>
      <c r="C97" s="19" t="s">
        <v>1006</v>
      </c>
      <c r="D97" s="19" t="s">
        <v>1007</v>
      </c>
      <c r="E97" s="19" t="s">
        <v>1008</v>
      </c>
      <c r="F97" s="19" t="s">
        <v>1009</v>
      </c>
      <c r="G97" s="19" t="s">
        <v>1005</v>
      </c>
      <c r="H97" s="19" t="s">
        <v>1010</v>
      </c>
      <c r="I97" s="61"/>
      <c r="J97" s="61"/>
      <c r="K97" s="61"/>
      <c r="L97" s="61"/>
    </row>
    <row r="98" spans="1:12">
      <c r="A98" s="53" t="s">
        <v>1696</v>
      </c>
      <c r="B98" s="72"/>
      <c r="C98" s="19"/>
      <c r="D98" s="19"/>
      <c r="E98" s="19"/>
      <c r="F98" s="19"/>
      <c r="G98" s="19"/>
      <c r="H98" s="19"/>
      <c r="I98" s="61"/>
      <c r="J98" s="61"/>
      <c r="K98" s="61"/>
      <c r="L98" s="61"/>
    </row>
    <row r="99" spans="1:12">
      <c r="A99" s="73"/>
      <c r="B99" s="59" t="s">
        <v>1697</v>
      </c>
      <c r="C99" s="19" t="s">
        <v>1274</v>
      </c>
      <c r="D99" s="19" t="s">
        <v>1275</v>
      </c>
      <c r="E99" s="19" t="s">
        <v>1276</v>
      </c>
      <c r="F99" s="19" t="s">
        <v>1277</v>
      </c>
      <c r="G99" s="19" t="s">
        <v>1273</v>
      </c>
      <c r="H99" s="19" t="s">
        <v>1278</v>
      </c>
      <c r="I99" s="61"/>
      <c r="J99" s="61"/>
      <c r="K99" s="61"/>
      <c r="L99" s="61"/>
    </row>
    <row r="100" spans="1:12">
      <c r="A100" s="73"/>
      <c r="B100" s="59" t="s">
        <v>1698</v>
      </c>
      <c r="C100" s="19" t="s">
        <v>1292</v>
      </c>
      <c r="D100" s="19" t="s">
        <v>1293</v>
      </c>
      <c r="E100" s="19" t="s">
        <v>1294</v>
      </c>
      <c r="F100" s="19" t="s">
        <v>1295</v>
      </c>
      <c r="G100" s="19" t="s">
        <v>1291</v>
      </c>
      <c r="H100" s="19" t="s">
        <v>1296</v>
      </c>
      <c r="I100" s="61"/>
      <c r="J100" s="61"/>
      <c r="K100" s="61"/>
      <c r="L100" s="61"/>
    </row>
    <row r="101" spans="1:12">
      <c r="A101" s="73"/>
      <c r="B101" s="59" t="s">
        <v>1699</v>
      </c>
      <c r="C101" s="19" t="s">
        <v>1310</v>
      </c>
      <c r="D101" s="19" t="s">
        <v>1311</v>
      </c>
      <c r="E101" s="19" t="s">
        <v>1312</v>
      </c>
      <c r="F101" s="19" t="s">
        <v>1313</v>
      </c>
      <c r="G101" s="19" t="s">
        <v>1309</v>
      </c>
      <c r="H101" s="19" t="s">
        <v>1314</v>
      </c>
      <c r="I101" s="61"/>
      <c r="J101" s="61"/>
      <c r="K101" s="61"/>
      <c r="L101" s="61"/>
    </row>
    <row r="102" spans="1:12">
      <c r="A102" s="73"/>
      <c r="B102" s="59" t="s">
        <v>1695</v>
      </c>
      <c r="C102" s="19" t="s">
        <v>1328</v>
      </c>
      <c r="D102" s="19" t="s">
        <v>1329</v>
      </c>
      <c r="E102" s="19" t="s">
        <v>1330</v>
      </c>
      <c r="F102" s="19" t="s">
        <v>1331</v>
      </c>
      <c r="G102" s="19" t="s">
        <v>1327</v>
      </c>
      <c r="H102" s="19" t="s">
        <v>1332</v>
      </c>
      <c r="I102" s="61"/>
      <c r="J102" s="61"/>
      <c r="K102" s="61"/>
      <c r="L102" s="61"/>
    </row>
    <row r="103" spans="1:12">
      <c r="A103" s="53" t="s">
        <v>1700</v>
      </c>
      <c r="B103" s="78"/>
      <c r="C103" s="19"/>
      <c r="D103" s="19"/>
      <c r="E103" s="19"/>
      <c r="F103" s="19"/>
      <c r="G103" s="19"/>
      <c r="H103" s="19"/>
      <c r="I103" s="61"/>
      <c r="J103" s="61"/>
      <c r="K103" s="61"/>
      <c r="L103" s="61"/>
    </row>
    <row r="104" spans="1:12">
      <c r="A104" s="73"/>
      <c r="B104" s="59" t="s">
        <v>1701</v>
      </c>
      <c r="C104" s="19" t="s">
        <v>1346</v>
      </c>
      <c r="D104" s="19" t="s">
        <v>1347</v>
      </c>
      <c r="E104" s="19" t="s">
        <v>1348</v>
      </c>
      <c r="F104" s="19" t="s">
        <v>1349</v>
      </c>
      <c r="G104" s="19" t="s">
        <v>1345</v>
      </c>
      <c r="H104" s="19" t="s">
        <v>1350</v>
      </c>
      <c r="I104" s="61"/>
      <c r="J104" s="61"/>
      <c r="K104" s="61"/>
      <c r="L104" s="61"/>
    </row>
    <row r="105" spans="1:12">
      <c r="A105" s="73"/>
      <c r="B105" s="59" t="s">
        <v>1702</v>
      </c>
      <c r="C105" s="19" t="s">
        <v>1364</v>
      </c>
      <c r="D105" s="19" t="s">
        <v>1365</v>
      </c>
      <c r="E105" s="19" t="s">
        <v>1366</v>
      </c>
      <c r="F105" s="19" t="s">
        <v>1367</v>
      </c>
      <c r="G105" s="19" t="s">
        <v>1363</v>
      </c>
      <c r="H105" s="19" t="s">
        <v>1368</v>
      </c>
      <c r="I105" s="61"/>
      <c r="J105" s="61"/>
      <c r="K105" s="61"/>
      <c r="L105" s="61"/>
    </row>
    <row r="106" spans="1:12">
      <c r="A106" s="73"/>
      <c r="B106" s="59" t="s">
        <v>1703</v>
      </c>
      <c r="C106" s="19" t="s">
        <v>1382</v>
      </c>
      <c r="D106" s="19" t="s">
        <v>1383</v>
      </c>
      <c r="E106" s="19" t="s">
        <v>1384</v>
      </c>
      <c r="F106" s="19" t="s">
        <v>1385</v>
      </c>
      <c r="G106" s="19" t="s">
        <v>1381</v>
      </c>
      <c r="H106" s="19" t="s">
        <v>1386</v>
      </c>
      <c r="I106" s="61"/>
      <c r="J106" s="61"/>
      <c r="K106" s="61"/>
      <c r="L106" s="61"/>
    </row>
    <row r="107" spans="1:12">
      <c r="A107" s="73"/>
      <c r="B107" s="59" t="s">
        <v>1704</v>
      </c>
      <c r="C107" s="19" t="s">
        <v>1400</v>
      </c>
      <c r="D107" s="19" t="s">
        <v>1401</v>
      </c>
      <c r="E107" s="19" t="s">
        <v>1402</v>
      </c>
      <c r="F107" s="19" t="s">
        <v>1403</v>
      </c>
      <c r="G107" s="19" t="s">
        <v>1399</v>
      </c>
      <c r="H107" s="19" t="s">
        <v>1404</v>
      </c>
      <c r="I107" s="61"/>
      <c r="J107" s="61"/>
      <c r="K107" s="61"/>
      <c r="L107" s="61"/>
    </row>
    <row r="108" spans="1:12">
      <c r="A108" s="73"/>
      <c r="B108" s="59" t="s">
        <v>1705</v>
      </c>
      <c r="C108" s="19" t="s">
        <v>1418</v>
      </c>
      <c r="D108" s="19" t="s">
        <v>1419</v>
      </c>
      <c r="E108" s="19" t="s">
        <v>1420</v>
      </c>
      <c r="F108" s="19" t="s">
        <v>1421</v>
      </c>
      <c r="G108" s="19" t="s">
        <v>1417</v>
      </c>
      <c r="H108" s="19" t="s">
        <v>1422</v>
      </c>
      <c r="I108" s="61"/>
      <c r="J108" s="61"/>
      <c r="K108" s="61"/>
      <c r="L108" s="61"/>
    </row>
    <row r="109" spans="1:12">
      <c r="A109" s="73"/>
      <c r="B109" s="59" t="s">
        <v>1706</v>
      </c>
      <c r="C109" s="19" t="s">
        <v>1436</v>
      </c>
      <c r="D109" s="19" t="s">
        <v>1437</v>
      </c>
      <c r="E109" s="19" t="s">
        <v>1438</v>
      </c>
      <c r="F109" s="19" t="s">
        <v>1439</v>
      </c>
      <c r="G109" s="19" t="s">
        <v>1435</v>
      </c>
      <c r="H109" s="19" t="s">
        <v>1440</v>
      </c>
      <c r="I109" s="61"/>
      <c r="J109" s="61"/>
      <c r="K109" s="61"/>
      <c r="L109" s="61"/>
    </row>
    <row r="110" spans="1:12">
      <c r="A110" s="73"/>
      <c r="B110" s="59" t="s">
        <v>1707</v>
      </c>
      <c r="C110" s="19" t="s">
        <v>1454</v>
      </c>
      <c r="D110" s="19" t="s">
        <v>1455</v>
      </c>
      <c r="E110" s="19" t="s">
        <v>1456</v>
      </c>
      <c r="F110" s="19" t="s">
        <v>1457</v>
      </c>
      <c r="G110" s="19" t="s">
        <v>1453</v>
      </c>
      <c r="H110" s="19" t="s">
        <v>1458</v>
      </c>
      <c r="I110" s="61"/>
      <c r="J110" s="61"/>
      <c r="K110" s="61"/>
      <c r="L110" s="61"/>
    </row>
    <row r="111" spans="1:12">
      <c r="A111" s="73"/>
      <c r="B111" s="59" t="s">
        <v>1708</v>
      </c>
      <c r="C111" s="19" t="s">
        <v>1472</v>
      </c>
      <c r="D111" s="19" t="s">
        <v>1473</v>
      </c>
      <c r="E111" s="19" t="s">
        <v>1474</v>
      </c>
      <c r="F111" s="19" t="s">
        <v>1475</v>
      </c>
      <c r="G111" s="19" t="s">
        <v>1471</v>
      </c>
      <c r="H111" s="19" t="s">
        <v>1476</v>
      </c>
      <c r="I111" s="61"/>
      <c r="J111" s="61"/>
      <c r="K111" s="61"/>
      <c r="L111" s="61"/>
    </row>
    <row r="112" spans="1:12">
      <c r="A112" s="75"/>
      <c r="B112" s="59" t="s">
        <v>1709</v>
      </c>
      <c r="C112" s="19" t="s">
        <v>1490</v>
      </c>
      <c r="D112" s="19" t="s">
        <v>1491</v>
      </c>
      <c r="E112" s="19" t="s">
        <v>1492</v>
      </c>
      <c r="F112" s="19" t="s">
        <v>1493</v>
      </c>
      <c r="G112" s="19" t="s">
        <v>1489</v>
      </c>
      <c r="H112" s="19" t="s">
        <v>1494</v>
      </c>
      <c r="I112" s="61"/>
      <c r="J112" s="61"/>
      <c r="K112" s="61"/>
      <c r="L112" s="61"/>
    </row>
    <row r="113" spans="1:12">
      <c r="A113" s="73"/>
      <c r="B113" s="59" t="s">
        <v>1710</v>
      </c>
      <c r="C113" s="19" t="s">
        <v>1508</v>
      </c>
      <c r="D113" s="19" t="s">
        <v>1509</v>
      </c>
      <c r="E113" s="19" t="s">
        <v>1510</v>
      </c>
      <c r="F113" s="19" t="s">
        <v>1511</v>
      </c>
      <c r="G113" s="19" t="s">
        <v>1507</v>
      </c>
      <c r="H113" s="19" t="s">
        <v>1512</v>
      </c>
      <c r="I113" s="61"/>
      <c r="J113" s="61"/>
      <c r="K113" s="61"/>
      <c r="L113" s="61"/>
    </row>
    <row r="114" spans="1:12">
      <c r="A114" s="73"/>
      <c r="B114" s="59" t="s">
        <v>1711</v>
      </c>
      <c r="C114" s="19" t="s">
        <v>1586</v>
      </c>
      <c r="D114" s="19" t="s">
        <v>1587</v>
      </c>
      <c r="E114" s="19" t="s">
        <v>1588</v>
      </c>
      <c r="F114" s="19" t="s">
        <v>1589</v>
      </c>
      <c r="G114" s="19" t="s">
        <v>1585</v>
      </c>
      <c r="H114" s="19" t="s">
        <v>1590</v>
      </c>
      <c r="I114" s="61"/>
      <c r="J114" s="61"/>
      <c r="K114" s="61"/>
      <c r="L114" s="61"/>
    </row>
    <row r="115" spans="1:12">
      <c r="A115" s="73"/>
      <c r="B115" s="59" t="s">
        <v>1712</v>
      </c>
      <c r="C115" s="19" t="s">
        <v>1604</v>
      </c>
      <c r="D115" s="19" t="s">
        <v>1605</v>
      </c>
      <c r="E115" s="19" t="s">
        <v>1606</v>
      </c>
      <c r="F115" s="19" t="s">
        <v>1607</v>
      </c>
      <c r="G115" s="19" t="s">
        <v>1603</v>
      </c>
      <c r="H115" s="19" t="s">
        <v>1608</v>
      </c>
      <c r="I115" s="61"/>
      <c r="J115" s="61"/>
      <c r="K115" s="61"/>
      <c r="L115" s="61"/>
    </row>
    <row r="116" spans="1:12">
      <c r="A116" s="73"/>
      <c r="B116" s="59" t="s">
        <v>1713</v>
      </c>
      <c r="C116" s="19" t="s">
        <v>1622</v>
      </c>
      <c r="D116" s="19" t="s">
        <v>1623</v>
      </c>
      <c r="E116" s="19" t="s">
        <v>1624</v>
      </c>
      <c r="F116" s="19" t="s">
        <v>1625</v>
      </c>
      <c r="G116" s="19" t="s">
        <v>1621</v>
      </c>
      <c r="H116" s="19" t="s">
        <v>1626</v>
      </c>
      <c r="I116" s="61"/>
      <c r="J116" s="61"/>
      <c r="K116" s="61"/>
      <c r="L116" s="61"/>
    </row>
    <row r="117" spans="1:12">
      <c r="A117" s="53" t="s">
        <v>1662</v>
      </c>
      <c r="B117" s="78"/>
      <c r="C117" s="19" t="s">
        <v>270</v>
      </c>
      <c r="D117" s="19" t="s">
        <v>271</v>
      </c>
      <c r="E117" s="19" t="s">
        <v>272</v>
      </c>
      <c r="F117" s="19" t="s">
        <v>273</v>
      </c>
      <c r="G117" s="19" t="s">
        <v>269</v>
      </c>
      <c r="H117" s="19" t="s">
        <v>274</v>
      </c>
      <c r="I117" s="61"/>
      <c r="J117" s="61"/>
      <c r="K117" s="61"/>
      <c r="L117" s="61"/>
    </row>
    <row r="118" spans="1:12">
      <c r="A118" s="49" t="s">
        <v>1715</v>
      </c>
      <c r="B118" s="50"/>
      <c r="C118" s="90"/>
      <c r="D118" s="90"/>
      <c r="E118" s="90"/>
      <c r="F118" s="90"/>
      <c r="G118" s="90"/>
      <c r="H118" s="90"/>
      <c r="I118" s="61"/>
      <c r="J118" s="61"/>
      <c r="K118" s="61"/>
      <c r="L118" s="61"/>
    </row>
    <row r="119" spans="1:12">
      <c r="A119" s="53" t="s">
        <v>1666</v>
      </c>
      <c r="B119" s="54"/>
      <c r="C119" s="55"/>
      <c r="D119" s="55"/>
      <c r="E119" s="55"/>
      <c r="F119" s="55"/>
      <c r="G119" s="55"/>
      <c r="H119" s="55"/>
      <c r="I119" s="61"/>
      <c r="J119" s="61"/>
      <c r="K119" s="61"/>
      <c r="L119" s="61"/>
    </row>
    <row r="120" spans="1:12">
      <c r="A120" s="58"/>
      <c r="B120" s="59" t="s">
        <v>1667</v>
      </c>
      <c r="C120" s="19" t="s">
        <v>294</v>
      </c>
      <c r="D120" s="19" t="s">
        <v>295</v>
      </c>
      <c r="E120" s="19" t="s">
        <v>296</v>
      </c>
      <c r="F120" s="19" t="s">
        <v>297</v>
      </c>
      <c r="G120" s="19" t="s">
        <v>293</v>
      </c>
      <c r="H120" s="19" t="s">
        <v>298</v>
      </c>
      <c r="I120" s="61"/>
      <c r="J120" s="61"/>
      <c r="K120" s="61"/>
      <c r="L120" s="61"/>
    </row>
    <row r="121" spans="1:12">
      <c r="A121" s="58"/>
      <c r="B121" s="59" t="s">
        <v>1668</v>
      </c>
      <c r="C121" s="19" t="s">
        <v>312</v>
      </c>
      <c r="D121" s="19" t="s">
        <v>313</v>
      </c>
      <c r="E121" s="19" t="s">
        <v>314</v>
      </c>
      <c r="F121" s="19" t="s">
        <v>315</v>
      </c>
      <c r="G121" s="19" t="s">
        <v>311</v>
      </c>
      <c r="H121" s="19" t="s">
        <v>316</v>
      </c>
      <c r="I121" s="61"/>
      <c r="J121" s="61"/>
      <c r="K121" s="61"/>
      <c r="L121" s="61"/>
    </row>
    <row r="122" spans="1:12">
      <c r="A122" s="58"/>
      <c r="B122" s="59" t="s">
        <v>1669</v>
      </c>
      <c r="C122" s="19" t="s">
        <v>330</v>
      </c>
      <c r="D122" s="19" t="s">
        <v>331</v>
      </c>
      <c r="E122" s="19" t="s">
        <v>332</v>
      </c>
      <c r="F122" s="19" t="s">
        <v>333</v>
      </c>
      <c r="G122" s="19" t="s">
        <v>329</v>
      </c>
      <c r="H122" s="19" t="s">
        <v>334</v>
      </c>
      <c r="I122" s="61"/>
      <c r="J122" s="61"/>
      <c r="K122" s="61"/>
      <c r="L122" s="61"/>
    </row>
    <row r="123" spans="1:12">
      <c r="A123" s="58"/>
      <c r="B123" s="59" t="s">
        <v>1670</v>
      </c>
      <c r="C123" s="19" t="s">
        <v>348</v>
      </c>
      <c r="D123" s="19" t="s">
        <v>349</v>
      </c>
      <c r="E123" s="19" t="s">
        <v>350</v>
      </c>
      <c r="F123" s="19" t="s">
        <v>351</v>
      </c>
      <c r="G123" s="19" t="s">
        <v>347</v>
      </c>
      <c r="H123" s="19" t="s">
        <v>352</v>
      </c>
      <c r="I123" s="61"/>
      <c r="J123" s="61"/>
      <c r="K123" s="61"/>
      <c r="L123" s="61"/>
    </row>
    <row r="124" spans="1:12">
      <c r="A124" s="58"/>
      <c r="B124" s="59" t="s">
        <v>1671</v>
      </c>
      <c r="C124" s="19" t="s">
        <v>366</v>
      </c>
      <c r="D124" s="19" t="s">
        <v>367</v>
      </c>
      <c r="E124" s="19" t="s">
        <v>368</v>
      </c>
      <c r="F124" s="19" t="s">
        <v>369</v>
      </c>
      <c r="G124" s="19" t="s">
        <v>365</v>
      </c>
      <c r="H124" s="19" t="s">
        <v>370</v>
      </c>
      <c r="I124" s="61"/>
      <c r="J124" s="61"/>
      <c r="K124" s="61"/>
      <c r="L124" s="61"/>
    </row>
    <row r="125" spans="1:12">
      <c r="A125" s="58"/>
      <c r="B125" s="59" t="s">
        <v>1672</v>
      </c>
      <c r="C125" s="19" t="s">
        <v>384</v>
      </c>
      <c r="D125" s="19" t="s">
        <v>385</v>
      </c>
      <c r="E125" s="19" t="s">
        <v>386</v>
      </c>
      <c r="F125" s="19" t="s">
        <v>387</v>
      </c>
      <c r="G125" s="19" t="s">
        <v>383</v>
      </c>
      <c r="H125" s="19" t="s">
        <v>388</v>
      </c>
      <c r="I125" s="61"/>
      <c r="J125" s="61"/>
      <c r="K125" s="61"/>
      <c r="L125" s="61"/>
    </row>
    <row r="126" spans="1:12">
      <c r="A126" s="58"/>
      <c r="B126" s="59" t="s">
        <v>1673</v>
      </c>
      <c r="C126" s="19" t="s">
        <v>402</v>
      </c>
      <c r="D126" s="19" t="s">
        <v>403</v>
      </c>
      <c r="E126" s="19" t="s">
        <v>404</v>
      </c>
      <c r="F126" s="19" t="s">
        <v>405</v>
      </c>
      <c r="G126" s="19" t="s">
        <v>401</v>
      </c>
      <c r="H126" s="19" t="s">
        <v>406</v>
      </c>
      <c r="I126" s="61"/>
      <c r="J126" s="61"/>
      <c r="K126" s="61"/>
      <c r="L126" s="61"/>
    </row>
    <row r="127" spans="1:12">
      <c r="A127" s="58"/>
      <c r="B127" s="59" t="s">
        <v>1674</v>
      </c>
      <c r="C127" s="19" t="s">
        <v>420</v>
      </c>
      <c r="D127" s="19" t="s">
        <v>421</v>
      </c>
      <c r="E127" s="19" t="s">
        <v>422</v>
      </c>
      <c r="F127" s="19" t="s">
        <v>423</v>
      </c>
      <c r="G127" s="19" t="s">
        <v>419</v>
      </c>
      <c r="H127" s="19" t="s">
        <v>424</v>
      </c>
      <c r="I127" s="61"/>
      <c r="J127" s="61"/>
      <c r="K127" s="61"/>
      <c r="L127" s="61"/>
    </row>
    <row r="128" spans="1:12">
      <c r="A128" s="53" t="s">
        <v>1675</v>
      </c>
      <c r="B128" s="63"/>
      <c r="C128" s="19"/>
      <c r="D128" s="19"/>
      <c r="E128" s="19"/>
      <c r="F128" s="19"/>
      <c r="G128" s="19"/>
      <c r="H128" s="19"/>
      <c r="I128" s="61"/>
      <c r="J128" s="61"/>
      <c r="K128" s="61"/>
      <c r="L128" s="61"/>
    </row>
    <row r="129" spans="1:12">
      <c r="A129" s="58"/>
      <c r="B129" s="59" t="s">
        <v>1676</v>
      </c>
      <c r="C129" s="19" t="s">
        <v>438</v>
      </c>
      <c r="D129" s="19" t="s">
        <v>439</v>
      </c>
      <c r="E129" s="19" t="s">
        <v>440</v>
      </c>
      <c r="F129" s="19" t="s">
        <v>441</v>
      </c>
      <c r="G129" s="19" t="s">
        <v>437</v>
      </c>
      <c r="H129" s="19" t="s">
        <v>442</v>
      </c>
      <c r="I129" s="61"/>
      <c r="J129" s="61"/>
      <c r="K129" s="61"/>
      <c r="L129" s="61"/>
    </row>
    <row r="130" spans="1:12">
      <c r="A130" s="58"/>
      <c r="B130" s="59" t="s">
        <v>1677</v>
      </c>
      <c r="C130" s="19" t="s">
        <v>456</v>
      </c>
      <c r="D130" s="19" t="s">
        <v>457</v>
      </c>
      <c r="E130" s="19" t="s">
        <v>458</v>
      </c>
      <c r="F130" s="19" t="s">
        <v>459</v>
      </c>
      <c r="G130" s="19" t="s">
        <v>455</v>
      </c>
      <c r="H130" s="19" t="s">
        <v>460</v>
      </c>
      <c r="I130" s="61"/>
      <c r="J130" s="61"/>
      <c r="K130" s="61"/>
      <c r="L130" s="61"/>
    </row>
    <row r="131" spans="1:12">
      <c r="A131" s="58"/>
      <c r="B131" s="59" t="s">
        <v>1678</v>
      </c>
      <c r="C131" s="19" t="s">
        <v>474</v>
      </c>
      <c r="D131" s="19" t="s">
        <v>475</v>
      </c>
      <c r="E131" s="19" t="s">
        <v>476</v>
      </c>
      <c r="F131" s="19" t="s">
        <v>477</v>
      </c>
      <c r="G131" s="19" t="s">
        <v>473</v>
      </c>
      <c r="H131" s="19" t="s">
        <v>478</v>
      </c>
      <c r="I131" s="61"/>
      <c r="J131" s="61"/>
      <c r="K131" s="61"/>
      <c r="L131" s="61"/>
    </row>
    <row r="132" spans="1:12">
      <c r="A132" s="58"/>
      <c r="B132" s="59" t="s">
        <v>1679</v>
      </c>
      <c r="C132" s="19" t="s">
        <v>492</v>
      </c>
      <c r="D132" s="19" t="s">
        <v>493</v>
      </c>
      <c r="E132" s="19" t="s">
        <v>494</v>
      </c>
      <c r="F132" s="19" t="s">
        <v>495</v>
      </c>
      <c r="G132" s="19" t="s">
        <v>491</v>
      </c>
      <c r="H132" s="19" t="s">
        <v>496</v>
      </c>
      <c r="I132" s="61"/>
      <c r="J132" s="61"/>
      <c r="K132" s="61"/>
      <c r="L132" s="61"/>
    </row>
    <row r="133" spans="1:12">
      <c r="A133" s="58"/>
      <c r="B133" s="59" t="s">
        <v>1680</v>
      </c>
      <c r="C133" s="19" t="s">
        <v>510</v>
      </c>
      <c r="D133" s="19" t="s">
        <v>511</v>
      </c>
      <c r="E133" s="19" t="s">
        <v>512</v>
      </c>
      <c r="F133" s="19" t="s">
        <v>763</v>
      </c>
      <c r="G133" s="19" t="s">
        <v>509</v>
      </c>
      <c r="H133" s="19" t="s">
        <v>764</v>
      </c>
      <c r="I133" s="61"/>
      <c r="J133" s="61"/>
      <c r="K133" s="61"/>
      <c r="L133" s="61"/>
    </row>
    <row r="134" spans="1:12">
      <c r="A134" s="58"/>
      <c r="B134" s="59" t="s">
        <v>1681</v>
      </c>
      <c r="C134" s="19" t="s">
        <v>778</v>
      </c>
      <c r="D134" s="19" t="s">
        <v>779</v>
      </c>
      <c r="E134" s="19" t="s">
        <v>780</v>
      </c>
      <c r="F134" s="19" t="s">
        <v>781</v>
      </c>
      <c r="G134" s="19" t="s">
        <v>777</v>
      </c>
      <c r="H134" s="19" t="s">
        <v>782</v>
      </c>
      <c r="I134" s="61"/>
      <c r="J134" s="61"/>
      <c r="K134" s="61"/>
      <c r="L134" s="61"/>
    </row>
    <row r="135" spans="1:12">
      <c r="A135" s="53" t="s">
        <v>1682</v>
      </c>
      <c r="B135" s="63"/>
      <c r="C135" s="19"/>
      <c r="D135" s="19"/>
      <c r="E135" s="19"/>
      <c r="F135" s="19"/>
      <c r="G135" s="19"/>
      <c r="H135" s="19"/>
      <c r="I135" s="61"/>
      <c r="J135" s="61"/>
      <c r="K135" s="61"/>
      <c r="L135" s="61"/>
    </row>
    <row r="136" spans="1:12">
      <c r="A136" s="67"/>
      <c r="B136" s="59" t="s">
        <v>1683</v>
      </c>
      <c r="C136" s="19" t="s">
        <v>796</v>
      </c>
      <c r="D136" s="19" t="s">
        <v>797</v>
      </c>
      <c r="E136" s="19" t="s">
        <v>798</v>
      </c>
      <c r="F136" s="19" t="s">
        <v>799</v>
      </c>
      <c r="G136" s="19" t="s">
        <v>795</v>
      </c>
      <c r="H136" s="19" t="s">
        <v>800</v>
      </c>
      <c r="I136" s="61"/>
      <c r="J136" s="61"/>
      <c r="K136" s="61"/>
      <c r="L136" s="61"/>
    </row>
    <row r="137" spans="1:12">
      <c r="A137" s="67"/>
      <c r="B137" s="68" t="s">
        <v>1684</v>
      </c>
      <c r="C137" s="19" t="s">
        <v>814</v>
      </c>
      <c r="D137" s="19" t="s">
        <v>815</v>
      </c>
      <c r="E137" s="19" t="s">
        <v>816</v>
      </c>
      <c r="F137" s="19" t="s">
        <v>817</v>
      </c>
      <c r="G137" s="19" t="s">
        <v>813</v>
      </c>
      <c r="H137" s="19" t="s">
        <v>818</v>
      </c>
      <c r="I137" s="61"/>
      <c r="J137" s="61"/>
      <c r="K137" s="61"/>
      <c r="L137" s="61"/>
    </row>
    <row r="138" spans="1:12">
      <c r="A138" s="67"/>
      <c r="B138" s="68" t="s">
        <v>1685</v>
      </c>
      <c r="C138" s="19" t="s">
        <v>832</v>
      </c>
      <c r="D138" s="19" t="s">
        <v>833</v>
      </c>
      <c r="E138" s="19" t="s">
        <v>834</v>
      </c>
      <c r="F138" s="19" t="s">
        <v>835</v>
      </c>
      <c r="G138" s="19" t="s">
        <v>831</v>
      </c>
      <c r="H138" s="19" t="s">
        <v>836</v>
      </c>
      <c r="I138" s="61"/>
      <c r="J138" s="61"/>
      <c r="K138" s="61"/>
      <c r="L138" s="61"/>
    </row>
    <row r="139" spans="1:12">
      <c r="A139" s="67"/>
      <c r="B139" s="59" t="s">
        <v>1686</v>
      </c>
      <c r="C139" s="19" t="s">
        <v>850</v>
      </c>
      <c r="D139" s="19" t="s">
        <v>851</v>
      </c>
      <c r="E139" s="19" t="s">
        <v>852</v>
      </c>
      <c r="F139" s="19" t="s">
        <v>853</v>
      </c>
      <c r="G139" s="19" t="s">
        <v>849</v>
      </c>
      <c r="H139" s="19" t="s">
        <v>854</v>
      </c>
      <c r="I139" s="61"/>
      <c r="J139" s="61"/>
      <c r="K139" s="61"/>
      <c r="L139" s="61"/>
    </row>
    <row r="140" spans="1:12">
      <c r="A140" s="70" t="s">
        <v>1687</v>
      </c>
      <c r="B140" s="59"/>
      <c r="C140" s="19"/>
      <c r="D140" s="19"/>
      <c r="E140" s="19"/>
      <c r="F140" s="19"/>
      <c r="G140" s="19"/>
      <c r="H140" s="19"/>
      <c r="I140" s="61"/>
      <c r="J140" s="61"/>
      <c r="K140" s="61"/>
      <c r="L140" s="61"/>
    </row>
    <row r="141" spans="1:12">
      <c r="A141" s="71"/>
      <c r="B141" s="59" t="s">
        <v>1688</v>
      </c>
      <c r="C141" s="19" t="s">
        <v>868</v>
      </c>
      <c r="D141" s="19" t="s">
        <v>869</v>
      </c>
      <c r="E141" s="19" t="s">
        <v>870</v>
      </c>
      <c r="F141" s="19" t="s">
        <v>871</v>
      </c>
      <c r="G141" s="19" t="s">
        <v>867</v>
      </c>
      <c r="H141" s="19" t="s">
        <v>872</v>
      </c>
      <c r="I141" s="61"/>
      <c r="J141" s="61"/>
      <c r="K141" s="61"/>
      <c r="L141" s="61"/>
    </row>
    <row r="142" spans="1:12">
      <c r="A142" s="71"/>
      <c r="B142" s="59" t="s">
        <v>1689</v>
      </c>
      <c r="C142" s="19" t="s">
        <v>886</v>
      </c>
      <c r="D142" s="19" t="s">
        <v>887</v>
      </c>
      <c r="E142" s="19" t="s">
        <v>888</v>
      </c>
      <c r="F142" s="19" t="s">
        <v>889</v>
      </c>
      <c r="G142" s="19" t="s">
        <v>885</v>
      </c>
      <c r="H142" s="19" t="s">
        <v>890</v>
      </c>
      <c r="I142" s="61"/>
      <c r="J142" s="61"/>
      <c r="K142" s="61"/>
      <c r="L142" s="61"/>
    </row>
    <row r="143" spans="1:12">
      <c r="A143" s="71"/>
      <c r="B143" s="59" t="s">
        <v>1659</v>
      </c>
      <c r="C143" s="19" t="s">
        <v>904</v>
      </c>
      <c r="D143" s="19" t="s">
        <v>905</v>
      </c>
      <c r="E143" s="19" t="s">
        <v>906</v>
      </c>
      <c r="F143" s="19" t="s">
        <v>907</v>
      </c>
      <c r="G143" s="19" t="s">
        <v>903</v>
      </c>
      <c r="H143" s="19" t="s">
        <v>908</v>
      </c>
      <c r="I143" s="61"/>
      <c r="J143" s="61"/>
      <c r="K143" s="61"/>
      <c r="L143" s="61"/>
    </row>
    <row r="144" spans="1:12">
      <c r="A144" s="71"/>
      <c r="B144" s="59" t="s">
        <v>1660</v>
      </c>
      <c r="C144" s="19" t="s">
        <v>922</v>
      </c>
      <c r="D144" s="19" t="s">
        <v>923</v>
      </c>
      <c r="E144" s="19" t="s">
        <v>924</v>
      </c>
      <c r="F144" s="19" t="s">
        <v>925</v>
      </c>
      <c r="G144" s="19" t="s">
        <v>921</v>
      </c>
      <c r="H144" s="19" t="s">
        <v>926</v>
      </c>
      <c r="I144" s="61"/>
      <c r="J144" s="61"/>
      <c r="K144" s="61"/>
      <c r="L144" s="61"/>
    </row>
    <row r="145" spans="1:12">
      <c r="A145" s="71"/>
      <c r="B145" s="59" t="s">
        <v>1690</v>
      </c>
      <c r="C145" s="19" t="s">
        <v>940</v>
      </c>
      <c r="D145" s="19" t="s">
        <v>941</v>
      </c>
      <c r="E145" s="19" t="s">
        <v>942</v>
      </c>
      <c r="F145" s="19" t="s">
        <v>943</v>
      </c>
      <c r="G145" s="19" t="s">
        <v>939</v>
      </c>
      <c r="H145" s="19" t="s">
        <v>944</v>
      </c>
      <c r="I145" s="61"/>
      <c r="J145" s="61"/>
      <c r="K145" s="61"/>
      <c r="L145" s="61"/>
    </row>
    <row r="146" spans="1:12">
      <c r="A146" s="53" t="s">
        <v>1691</v>
      </c>
      <c r="B146" s="72"/>
      <c r="C146" s="19"/>
      <c r="D146" s="19"/>
      <c r="E146" s="19"/>
      <c r="F146" s="19"/>
      <c r="G146" s="19"/>
      <c r="H146" s="19"/>
      <c r="I146" s="61"/>
      <c r="J146" s="61"/>
      <c r="K146" s="61"/>
      <c r="L146" s="61"/>
    </row>
    <row r="147" spans="1:12">
      <c r="A147" s="73"/>
      <c r="B147" s="59" t="s">
        <v>1692</v>
      </c>
      <c r="C147" s="19" t="s">
        <v>958</v>
      </c>
      <c r="D147" s="19" t="s">
        <v>959</v>
      </c>
      <c r="E147" s="19" t="s">
        <v>960</v>
      </c>
      <c r="F147" s="19" t="s">
        <v>961</v>
      </c>
      <c r="G147" s="19" t="s">
        <v>957</v>
      </c>
      <c r="H147" s="19" t="s">
        <v>962</v>
      </c>
      <c r="I147" s="61"/>
      <c r="J147" s="61"/>
      <c r="K147" s="61"/>
      <c r="L147" s="61"/>
    </row>
    <row r="148" spans="1:12">
      <c r="A148" s="73"/>
      <c r="B148" s="59" t="s">
        <v>1693</v>
      </c>
      <c r="C148" s="19" t="s">
        <v>976</v>
      </c>
      <c r="D148" s="19" t="s">
        <v>977</v>
      </c>
      <c r="E148" s="19" t="s">
        <v>978</v>
      </c>
      <c r="F148" s="19" t="s">
        <v>979</v>
      </c>
      <c r="G148" s="19" t="s">
        <v>975</v>
      </c>
      <c r="H148" s="19" t="s">
        <v>980</v>
      </c>
      <c r="I148" s="61"/>
      <c r="J148" s="61"/>
      <c r="K148" s="61"/>
      <c r="L148" s="61"/>
    </row>
    <row r="149" spans="1:12">
      <c r="A149" s="73"/>
      <c r="B149" s="59" t="s">
        <v>1694</v>
      </c>
      <c r="C149" s="19" t="s">
        <v>994</v>
      </c>
      <c r="D149" s="19" t="s">
        <v>995</v>
      </c>
      <c r="E149" s="19" t="s">
        <v>996</v>
      </c>
      <c r="F149" s="19" t="s">
        <v>997</v>
      </c>
      <c r="G149" s="19" t="s">
        <v>993</v>
      </c>
      <c r="H149" s="19" t="s">
        <v>998</v>
      </c>
      <c r="I149" s="61"/>
      <c r="J149" s="61"/>
      <c r="K149" s="61"/>
      <c r="L149" s="61"/>
    </row>
    <row r="150" spans="1:12">
      <c r="A150" s="75"/>
      <c r="B150" s="59" t="s">
        <v>1695</v>
      </c>
      <c r="C150" s="19" t="s">
        <v>1012</v>
      </c>
      <c r="D150" s="19" t="s">
        <v>1263</v>
      </c>
      <c r="E150" s="19" t="s">
        <v>1264</v>
      </c>
      <c r="F150" s="19" t="s">
        <v>1265</v>
      </c>
      <c r="G150" s="19" t="s">
        <v>1011</v>
      </c>
      <c r="H150" s="19" t="s">
        <v>1266</v>
      </c>
      <c r="I150" s="61"/>
      <c r="J150" s="61"/>
      <c r="K150" s="61"/>
      <c r="L150" s="61"/>
    </row>
    <row r="151" spans="1:12">
      <c r="A151" s="53" t="s">
        <v>1696</v>
      </c>
      <c r="B151" s="72"/>
      <c r="C151" s="19"/>
      <c r="D151" s="19"/>
      <c r="E151" s="19"/>
      <c r="F151" s="19"/>
      <c r="G151" s="19"/>
      <c r="H151" s="19"/>
      <c r="I151" s="61"/>
      <c r="J151" s="61"/>
      <c r="K151" s="61"/>
      <c r="L151" s="61"/>
    </row>
    <row r="152" spans="1:12">
      <c r="A152" s="73"/>
      <c r="B152" s="59" t="s">
        <v>1697</v>
      </c>
      <c r="C152" s="19" t="s">
        <v>1280</v>
      </c>
      <c r="D152" s="19" t="s">
        <v>1281</v>
      </c>
      <c r="E152" s="19" t="s">
        <v>1282</v>
      </c>
      <c r="F152" s="19" t="s">
        <v>1283</v>
      </c>
      <c r="G152" s="19" t="s">
        <v>1279</v>
      </c>
      <c r="H152" s="19" t="s">
        <v>1284</v>
      </c>
      <c r="I152" s="61"/>
      <c r="J152" s="61"/>
      <c r="K152" s="61"/>
      <c r="L152" s="61"/>
    </row>
    <row r="153" spans="1:12">
      <c r="A153" s="73"/>
      <c r="B153" s="59" t="s">
        <v>1698</v>
      </c>
      <c r="C153" s="19" t="s">
        <v>1298</v>
      </c>
      <c r="D153" s="19" t="s">
        <v>1299</v>
      </c>
      <c r="E153" s="19" t="s">
        <v>1300</v>
      </c>
      <c r="F153" s="19" t="s">
        <v>1301</v>
      </c>
      <c r="G153" s="19" t="s">
        <v>1297</v>
      </c>
      <c r="H153" s="19" t="s">
        <v>1302</v>
      </c>
      <c r="I153" s="61"/>
      <c r="J153" s="61"/>
      <c r="K153" s="61"/>
      <c r="L153" s="61"/>
    </row>
    <row r="154" spans="1:12">
      <c r="A154" s="73"/>
      <c r="B154" s="59" t="s">
        <v>1699</v>
      </c>
      <c r="C154" s="19" t="s">
        <v>1316</v>
      </c>
      <c r="D154" s="19" t="s">
        <v>1317</v>
      </c>
      <c r="E154" s="19" t="s">
        <v>1318</v>
      </c>
      <c r="F154" s="19" t="s">
        <v>1319</v>
      </c>
      <c r="G154" s="19" t="s">
        <v>1315</v>
      </c>
      <c r="H154" s="19" t="s">
        <v>1320</v>
      </c>
      <c r="I154" s="61"/>
      <c r="J154" s="61"/>
      <c r="K154" s="61"/>
      <c r="L154" s="61"/>
    </row>
    <row r="155" spans="1:12">
      <c r="A155" s="73"/>
      <c r="B155" s="59" t="s">
        <v>1695</v>
      </c>
      <c r="C155" s="19" t="s">
        <v>1334</v>
      </c>
      <c r="D155" s="19" t="s">
        <v>1335</v>
      </c>
      <c r="E155" s="19" t="s">
        <v>1336</v>
      </c>
      <c r="F155" s="19" t="s">
        <v>1337</v>
      </c>
      <c r="G155" s="19" t="s">
        <v>1333</v>
      </c>
      <c r="H155" s="19" t="s">
        <v>1338</v>
      </c>
      <c r="I155" s="61"/>
      <c r="J155" s="61"/>
      <c r="K155" s="61"/>
      <c r="L155" s="61"/>
    </row>
    <row r="156" spans="1:12">
      <c r="A156" s="53" t="s">
        <v>1700</v>
      </c>
      <c r="B156" s="78"/>
      <c r="C156" s="19"/>
      <c r="D156" s="19"/>
      <c r="E156" s="19"/>
      <c r="F156" s="19"/>
      <c r="G156" s="19"/>
      <c r="H156" s="19"/>
      <c r="I156" s="61"/>
      <c r="J156" s="61"/>
      <c r="K156" s="61"/>
      <c r="L156" s="61"/>
    </row>
    <row r="157" spans="1:12">
      <c r="A157" s="73"/>
      <c r="B157" s="59" t="s">
        <v>1701</v>
      </c>
      <c r="C157" s="19" t="s">
        <v>1352</v>
      </c>
      <c r="D157" s="19" t="s">
        <v>1353</v>
      </c>
      <c r="E157" s="19" t="s">
        <v>1354</v>
      </c>
      <c r="F157" s="19" t="s">
        <v>1355</v>
      </c>
      <c r="G157" s="19" t="s">
        <v>1351</v>
      </c>
      <c r="H157" s="19" t="s">
        <v>1356</v>
      </c>
      <c r="I157" s="61"/>
      <c r="J157" s="61"/>
      <c r="K157" s="61"/>
      <c r="L157" s="61"/>
    </row>
    <row r="158" spans="1:12">
      <c r="A158" s="73"/>
      <c r="B158" s="59" t="s">
        <v>1702</v>
      </c>
      <c r="C158" s="19" t="s">
        <v>1370</v>
      </c>
      <c r="D158" s="19" t="s">
        <v>1371</v>
      </c>
      <c r="E158" s="19" t="s">
        <v>1372</v>
      </c>
      <c r="F158" s="19" t="s">
        <v>1373</v>
      </c>
      <c r="G158" s="19" t="s">
        <v>1369</v>
      </c>
      <c r="H158" s="19" t="s">
        <v>1374</v>
      </c>
      <c r="I158" s="61"/>
      <c r="J158" s="61"/>
      <c r="K158" s="61"/>
      <c r="L158" s="61"/>
    </row>
    <row r="159" spans="1:12">
      <c r="A159" s="73"/>
      <c r="B159" s="59" t="s">
        <v>1703</v>
      </c>
      <c r="C159" s="19" t="s">
        <v>1388</v>
      </c>
      <c r="D159" s="19" t="s">
        <v>1389</v>
      </c>
      <c r="E159" s="19" t="s">
        <v>1390</v>
      </c>
      <c r="F159" s="19" t="s">
        <v>1391</v>
      </c>
      <c r="G159" s="19" t="s">
        <v>1387</v>
      </c>
      <c r="H159" s="19" t="s">
        <v>1392</v>
      </c>
      <c r="I159" s="61"/>
      <c r="J159" s="61"/>
      <c r="K159" s="61"/>
      <c r="L159" s="61"/>
    </row>
    <row r="160" spans="1:12">
      <c r="A160" s="73"/>
      <c r="B160" s="59" t="s">
        <v>1704</v>
      </c>
      <c r="C160" s="19" t="s">
        <v>1406</v>
      </c>
      <c r="D160" s="19" t="s">
        <v>1407</v>
      </c>
      <c r="E160" s="19" t="s">
        <v>1408</v>
      </c>
      <c r="F160" s="19" t="s">
        <v>1409</v>
      </c>
      <c r="G160" s="19" t="s">
        <v>1405</v>
      </c>
      <c r="H160" s="19" t="s">
        <v>1410</v>
      </c>
      <c r="I160" s="61"/>
      <c r="J160" s="61"/>
      <c r="K160" s="61"/>
      <c r="L160" s="61"/>
    </row>
    <row r="161" spans="1:12">
      <c r="A161" s="73"/>
      <c r="B161" s="59" t="s">
        <v>1705</v>
      </c>
      <c r="C161" s="19" t="s">
        <v>1424</v>
      </c>
      <c r="D161" s="19" t="s">
        <v>1425</v>
      </c>
      <c r="E161" s="19" t="s">
        <v>1426</v>
      </c>
      <c r="F161" s="19" t="s">
        <v>1427</v>
      </c>
      <c r="G161" s="19" t="s">
        <v>1423</v>
      </c>
      <c r="H161" s="19" t="s">
        <v>1428</v>
      </c>
      <c r="I161" s="61"/>
      <c r="J161" s="61"/>
      <c r="K161" s="61"/>
      <c r="L161" s="61"/>
    </row>
    <row r="162" spans="1:12">
      <c r="A162" s="73"/>
      <c r="B162" s="59" t="s">
        <v>1706</v>
      </c>
      <c r="C162" s="19" t="s">
        <v>1442</v>
      </c>
      <c r="D162" s="19" t="s">
        <v>1443</v>
      </c>
      <c r="E162" s="19" t="s">
        <v>1444</v>
      </c>
      <c r="F162" s="19" t="s">
        <v>1445</v>
      </c>
      <c r="G162" s="19" t="s">
        <v>1441</v>
      </c>
      <c r="H162" s="19" t="s">
        <v>1446</v>
      </c>
      <c r="I162" s="61"/>
      <c r="J162" s="61"/>
      <c r="K162" s="61"/>
      <c r="L162" s="61"/>
    </row>
    <row r="163" spans="1:12">
      <c r="A163" s="73"/>
      <c r="B163" s="59" t="s">
        <v>1707</v>
      </c>
      <c r="C163" s="19" t="s">
        <v>1460</v>
      </c>
      <c r="D163" s="19" t="s">
        <v>1461</v>
      </c>
      <c r="E163" s="19" t="s">
        <v>1462</v>
      </c>
      <c r="F163" s="19" t="s">
        <v>1463</v>
      </c>
      <c r="G163" s="19" t="s">
        <v>1459</v>
      </c>
      <c r="H163" s="19" t="s">
        <v>1464</v>
      </c>
      <c r="I163" s="61"/>
      <c r="J163" s="61"/>
      <c r="K163" s="61"/>
      <c r="L163" s="61"/>
    </row>
    <row r="164" spans="1:12">
      <c r="A164" s="73"/>
      <c r="B164" s="59" t="s">
        <v>1708</v>
      </c>
      <c r="C164" s="19" t="s">
        <v>1478</v>
      </c>
      <c r="D164" s="19" t="s">
        <v>1479</v>
      </c>
      <c r="E164" s="19" t="s">
        <v>1480</v>
      </c>
      <c r="F164" s="19" t="s">
        <v>1481</v>
      </c>
      <c r="G164" s="19" t="s">
        <v>1477</v>
      </c>
      <c r="H164" s="19" t="s">
        <v>1482</v>
      </c>
      <c r="I164" s="61"/>
      <c r="J164" s="61"/>
      <c r="K164" s="61"/>
      <c r="L164" s="61"/>
    </row>
    <row r="165" spans="1:12">
      <c r="A165" s="75"/>
      <c r="B165" s="59" t="s">
        <v>1709</v>
      </c>
      <c r="C165" s="19" t="s">
        <v>1496</v>
      </c>
      <c r="D165" s="19" t="s">
        <v>1497</v>
      </c>
      <c r="E165" s="19" t="s">
        <v>1498</v>
      </c>
      <c r="F165" s="19" t="s">
        <v>1499</v>
      </c>
      <c r="G165" s="19" t="s">
        <v>1495</v>
      </c>
      <c r="H165" s="19" t="s">
        <v>1500</v>
      </c>
      <c r="I165" s="61"/>
      <c r="J165" s="61"/>
      <c r="K165" s="61"/>
      <c r="L165" s="61"/>
    </row>
    <row r="166" spans="1:12">
      <c r="A166" s="73"/>
      <c r="B166" s="59" t="s">
        <v>1710</v>
      </c>
      <c r="C166" s="19" t="s">
        <v>1574</v>
      </c>
      <c r="D166" s="19" t="s">
        <v>1575</v>
      </c>
      <c r="E166" s="19" t="s">
        <v>1576</v>
      </c>
      <c r="F166" s="19" t="s">
        <v>1577</v>
      </c>
      <c r="G166" s="19" t="s">
        <v>1573</v>
      </c>
      <c r="H166" s="19" t="s">
        <v>1578</v>
      </c>
      <c r="I166" s="61"/>
      <c r="J166" s="61"/>
      <c r="K166" s="61"/>
      <c r="L166" s="61"/>
    </row>
    <row r="167" spans="1:12">
      <c r="A167" s="73"/>
      <c r="B167" s="59" t="s">
        <v>1711</v>
      </c>
      <c r="C167" s="19" t="s">
        <v>1592</v>
      </c>
      <c r="D167" s="19" t="s">
        <v>1593</v>
      </c>
      <c r="E167" s="19" t="s">
        <v>1594</v>
      </c>
      <c r="F167" s="19" t="s">
        <v>1595</v>
      </c>
      <c r="G167" s="19" t="s">
        <v>1591</v>
      </c>
      <c r="H167" s="19" t="s">
        <v>1596</v>
      </c>
      <c r="I167" s="61"/>
      <c r="J167" s="61"/>
      <c r="K167" s="61"/>
      <c r="L167" s="61"/>
    </row>
    <row r="168" spans="1:12">
      <c r="A168" s="73"/>
      <c r="B168" s="59" t="s">
        <v>1712</v>
      </c>
      <c r="C168" s="19" t="s">
        <v>1610</v>
      </c>
      <c r="D168" s="19" t="s">
        <v>1611</v>
      </c>
      <c r="E168" s="19" t="s">
        <v>1612</v>
      </c>
      <c r="F168" s="19" t="s">
        <v>1613</v>
      </c>
      <c r="G168" s="19" t="s">
        <v>1609</v>
      </c>
      <c r="H168" s="19" t="s">
        <v>1614</v>
      </c>
      <c r="I168" s="61"/>
      <c r="J168" s="61"/>
      <c r="K168" s="61"/>
      <c r="L168" s="61"/>
    </row>
    <row r="169" spans="1:12">
      <c r="A169" s="73"/>
      <c r="B169" s="59" t="s">
        <v>1713</v>
      </c>
      <c r="C169" s="19" t="s">
        <v>1628</v>
      </c>
      <c r="D169" s="19" t="s">
        <v>1629</v>
      </c>
      <c r="E169" s="19" t="s">
        <v>1630</v>
      </c>
      <c r="F169" s="19" t="s">
        <v>1631</v>
      </c>
      <c r="G169" s="19" t="s">
        <v>1627</v>
      </c>
      <c r="H169" s="19" t="s">
        <v>1632</v>
      </c>
      <c r="I169" s="61"/>
      <c r="J169" s="61"/>
      <c r="K169" s="61"/>
      <c r="L169" s="61"/>
    </row>
    <row r="170" spans="1:12">
      <c r="A170" s="53" t="s">
        <v>1662</v>
      </c>
      <c r="B170" s="78"/>
      <c r="C170" s="19" t="s">
        <v>276</v>
      </c>
      <c r="D170" s="19" t="s">
        <v>277</v>
      </c>
      <c r="E170" s="19" t="s">
        <v>278</v>
      </c>
      <c r="F170" s="19" t="s">
        <v>279</v>
      </c>
      <c r="G170" s="19" t="s">
        <v>275</v>
      </c>
      <c r="H170" s="19" t="s">
        <v>280</v>
      </c>
      <c r="I170" s="61"/>
      <c r="J170" s="61"/>
      <c r="K170" s="61"/>
      <c r="L170" s="61"/>
    </row>
    <row r="171" spans="1:12">
      <c r="A171" s="53"/>
      <c r="B171" s="52"/>
      <c r="C171" s="60"/>
      <c r="D171" s="60"/>
      <c r="E171" s="60"/>
      <c r="F171" s="60"/>
      <c r="G171" s="60"/>
      <c r="H171" s="89"/>
      <c r="I171" s="61"/>
      <c r="J171" s="63"/>
      <c r="K171" s="63"/>
      <c r="L171" s="63"/>
    </row>
    <row r="172" spans="1:12">
      <c r="A172" s="63"/>
      <c r="B172" s="63"/>
      <c r="C172" s="63"/>
      <c r="D172" s="63"/>
      <c r="E172" s="63"/>
      <c r="F172" s="63"/>
      <c r="G172" s="63"/>
      <c r="H172" s="63"/>
      <c r="I172" s="88"/>
      <c r="J172" s="63"/>
      <c r="K172" s="63"/>
      <c r="L172" s="63"/>
    </row>
    <row r="173" spans="1:12">
      <c r="A173" s="30" t="s">
        <v>1716</v>
      </c>
      <c r="B173" s="63"/>
      <c r="C173" s="63"/>
      <c r="D173" s="63"/>
      <c r="E173" s="63"/>
      <c r="F173" s="63"/>
      <c r="G173" s="63"/>
      <c r="H173" s="63"/>
      <c r="I173" s="88"/>
      <c r="J173" s="63"/>
      <c r="K173" s="63"/>
      <c r="L173" s="63"/>
    </row>
  </sheetData>
  <mergeCells count="5">
    <mergeCell ref="B6:L6"/>
    <mergeCell ref="A8:H8"/>
    <mergeCell ref="A9:B9"/>
    <mergeCell ref="C9:G9"/>
    <mergeCell ref="H9:H10"/>
  </mergeCells>
  <hyperlinks>
    <hyperlink ref="A173" r:id="rId1" display="© Commonwealth of Australia 2015" xr:uid="{8BCFE64E-CCB0-45AF-96B8-0F57F5475949}"/>
    <hyperlink ref="G64" location="A124815896J" display="A124815896J" xr:uid="{16D2BBB7-14DF-418C-B163-31F7719A8FD2}"/>
    <hyperlink ref="C64" location="A124816976A" display="A124816976A" xr:uid="{F59C5DD5-C03C-47CA-BB84-ECFDD95E0A03}"/>
    <hyperlink ref="D64" location="A124814816C" display="A124814816C" xr:uid="{4433F57A-442E-4B9D-AB87-F6A5B270AC88}"/>
    <hyperlink ref="E64" location="A124818056W" display="A124818056W" xr:uid="{624FA9DC-BE90-4E36-84F5-B116D8BA7332}"/>
    <hyperlink ref="F64" location="A124819136R" display="A124819136R" xr:uid="{D79898D5-963A-413B-B0AF-C533489D9468}"/>
    <hyperlink ref="H64" location="A124815897K" display="A124815897K" xr:uid="{763B02EB-EE15-4B20-946D-67F14DB34100}"/>
    <hyperlink ref="G14" location="A124816240K" display="A124816240K" xr:uid="{50DE1FEB-1617-4016-9CF0-58BF033C262A}"/>
    <hyperlink ref="C14" location="A124817320C" display="A124817320C" xr:uid="{086E5944-D8D5-48A9-AC25-F9155075DE0B}"/>
    <hyperlink ref="D14" location="A124815160T" display="A124815160T" xr:uid="{F7FB5908-12DE-4695-9763-F30C1FD92205}"/>
    <hyperlink ref="E14" location="A124818400W" display="A124818400W" xr:uid="{949A7833-AD9B-4C37-85FB-7982FB3B94E0}"/>
    <hyperlink ref="F14" location="A124819480A" display="A124819480A" xr:uid="{7EC6A6A0-88E7-413D-AAE8-4DE73AB33331}"/>
    <hyperlink ref="H14" location="A124816241L" display="A124816241L" xr:uid="{E594B1DD-3067-4F9E-AA2C-296CB32DFCE1}"/>
    <hyperlink ref="G15" location="A124815968J" display="A124815968J" xr:uid="{7FDC4E97-4A3B-4A4C-80DA-C57D46785E20}"/>
    <hyperlink ref="C15" location="A124817048C" display="A124817048C" xr:uid="{B5C839DF-98A7-420E-9641-0015DC628498}"/>
    <hyperlink ref="D15" location="A124814888R" display="A124814888R" xr:uid="{E400A69A-A080-410E-9D1F-1A24C2751AE9}"/>
    <hyperlink ref="E15" location="A124818128W" display="A124818128W" xr:uid="{B287762D-7F9A-4AE5-9901-1C473B15CADE}"/>
    <hyperlink ref="F15" location="A124819208R" display="A124819208R" xr:uid="{491B8FCF-6D17-43FA-8559-733C2AF25015}"/>
    <hyperlink ref="H15" location="A124815969K" display="A124815969K" xr:uid="{73671484-CE68-431B-90A6-9211E6B0FA47}"/>
    <hyperlink ref="G16" location="A124816248C" display="A124816248C" xr:uid="{DFF4C6DD-90F8-4DD7-83AF-5532C3B8AB08}"/>
    <hyperlink ref="C16" location="A124817328W" display="A124817328W" xr:uid="{33A07356-AEAA-42CD-ACE6-389D963245C7}"/>
    <hyperlink ref="D16" location="A124815168K" display="A124815168K" xr:uid="{6A01C2B1-F032-42CF-87F9-6A58405F7244}"/>
    <hyperlink ref="E16" location="A124818408R" display="A124818408R" xr:uid="{DA4E02DC-081C-4603-B940-DFFD6D78170B}"/>
    <hyperlink ref="F16" location="A124819488V" display="A124819488V" xr:uid="{22CB2EB5-3EB5-47A6-93B9-24EA8E44E524}"/>
    <hyperlink ref="H16" location="A124816249F" display="A124816249F" xr:uid="{442DA93E-166A-4115-8529-7E1BCCC0AB88}"/>
    <hyperlink ref="G17" location="A124816256C" display="A124816256C" xr:uid="{874714EB-394E-4050-8914-6EC8D0989BB4}"/>
    <hyperlink ref="C17" location="A124817336W" display="A124817336W" xr:uid="{7AC0F1D6-543A-4E6E-A0C0-AC985438CEB0}"/>
    <hyperlink ref="D17" location="A124815176K" display="A124815176K" xr:uid="{D094E189-4D34-475D-8663-D25017AC227A}"/>
    <hyperlink ref="E17" location="A124818416R" display="A124818416R" xr:uid="{3A539104-B2DD-46B7-8A67-495ACE0298EC}"/>
    <hyperlink ref="F17" location="A124819496V" display="A124819496V" xr:uid="{F078B549-5E85-409F-AD6D-46A02627CB0B}"/>
    <hyperlink ref="H17" location="A124816257F" display="A124816257F" xr:uid="{BE5F2C3A-4439-4427-99A6-380C48709C28}"/>
    <hyperlink ref="G18" location="A124815976J" display="A124815976J" xr:uid="{013DFD8C-DAAD-458D-B7AF-B16EADAB57F9}"/>
    <hyperlink ref="C18" location="A124817056C" display="A124817056C" xr:uid="{73B58727-0B52-4580-8345-325316EA1AC8}"/>
    <hyperlink ref="D18" location="A124814896R" display="A124814896R" xr:uid="{6DE6548F-82E7-446B-B91D-7C1E459F6842}"/>
    <hyperlink ref="E18" location="A124818136W" display="A124818136W" xr:uid="{EA89FD8F-F83B-48C2-B478-7706DF46F445}"/>
    <hyperlink ref="F18" location="A124819216R" display="A124819216R" xr:uid="{4784AB83-1316-4E99-9205-5083BA97695E}"/>
    <hyperlink ref="H18" location="A124815977K" display="A124815977K" xr:uid="{FBB10CCE-984B-471A-A77C-4FD91BC42D67}"/>
    <hyperlink ref="G19" location="A124815984J" display="A124815984J" xr:uid="{1BD693C7-4EFD-4F2B-8B18-CC5174CE98C9}"/>
    <hyperlink ref="C19" location="A124817064C" display="A124817064C" xr:uid="{D71CA03B-22F0-43CC-9E7B-ABB025BAAB42}"/>
    <hyperlink ref="D19" location="A124814904C" display="A124814904C" xr:uid="{D3ED3A02-07DD-4C9C-B5E8-514689D1CB0D}"/>
    <hyperlink ref="E19" location="A124818144W" display="A124818144W" xr:uid="{D4A12A75-ACFF-4C30-BFD6-BF13087B8556}"/>
    <hyperlink ref="F19" location="A124819224R" display="A124819224R" xr:uid="{341D9E2E-B953-4884-AEFA-B3D8EBE91861}"/>
    <hyperlink ref="H19" location="A124815985K" display="A124815985K" xr:uid="{9BE8C765-4B44-4B59-9EB7-752148694AF6}"/>
    <hyperlink ref="G20" location="A124816128K" display="A124816128K" xr:uid="{A136E6BC-36BE-4A29-8C1F-23A1EBD06BC9}"/>
    <hyperlink ref="C20" location="A124817208C" display="A124817208C" xr:uid="{B910E944-36E8-42AD-856D-1677E533C2AD}"/>
    <hyperlink ref="D20" location="A124815048T" display="A124815048T" xr:uid="{7F78DB1B-F8CA-49AD-A025-52B6C6E45FBE}"/>
    <hyperlink ref="E20" location="A124818288J" display="A124818288J" xr:uid="{3701B0A1-E8CD-4C4E-8A41-1608B0040A96}"/>
    <hyperlink ref="F20" location="A124819368A" display="A124819368A" xr:uid="{3319BA7A-0A0C-4676-BBE0-E8ABF92A063C}"/>
    <hyperlink ref="H20" location="A124816129L" display="A124816129L" xr:uid="{CC7419A0-D433-4DBC-8BF3-F9F4E0EC00A2}"/>
    <hyperlink ref="G21" location="A124815840W" display="A124815840W" xr:uid="{C4261299-A6C8-4052-8BE0-CB26B55ADDCB}"/>
    <hyperlink ref="C21" location="A124816920R" display="A124816920R" xr:uid="{B2C27230-3DAF-4BA3-8A6D-D02B9A69F5B5}"/>
    <hyperlink ref="D21" location="A124814760C" display="A124814760C" xr:uid="{AF373383-190D-4DED-853A-2DD196EF3CC6}"/>
    <hyperlink ref="E21" location="A124818000K" display="A124818000K" xr:uid="{7E0B0624-0F15-46BB-AF1E-0E718DCA9830}"/>
    <hyperlink ref="F21" location="A124819080R" display="A124819080R" xr:uid="{770DE71C-B276-457D-9B7B-2E9B9E4B7FF9}"/>
    <hyperlink ref="H21" location="A124815841X" display="A124815841X" xr:uid="{05A4C09E-1096-4E7A-80D9-598BA5A6275B}"/>
    <hyperlink ref="G23" location="A124816264C" display="A124816264C" xr:uid="{4B0D97D3-0370-44AC-A919-ACA390842714}"/>
    <hyperlink ref="C23" location="A124817344W" display="A124817344W" xr:uid="{82267567-56E9-49D0-9F55-7901CD4F45D7}"/>
    <hyperlink ref="D23" location="A124815184K" display="A124815184K" xr:uid="{C658499E-666F-4C57-90A4-90A3A5923237}"/>
    <hyperlink ref="E23" location="A124818424R" display="A124818424R" xr:uid="{2E02A329-6A09-4DA4-A0A2-379651A52786}"/>
    <hyperlink ref="F23" location="A124819504J" display="A124819504J" xr:uid="{8F295FE1-4A3C-4AC1-A377-6785AEDBF678}"/>
    <hyperlink ref="H23" location="A124816265F" display="A124816265F" xr:uid="{0332CAF2-D304-4915-B6E8-054B0CFBA447}"/>
    <hyperlink ref="G24" location="A124816136K" display="A124816136K" xr:uid="{3D469C02-547A-4533-AE13-B69B0FA4D8BC}"/>
    <hyperlink ref="C24" location="A124817216C" display="A124817216C" xr:uid="{0C003D47-FC2D-4D0A-88BA-F0161463FE87}"/>
    <hyperlink ref="D24" location="A124815056T" display="A124815056T" xr:uid="{B039D3E8-39F7-4774-BCC5-0698FD121EC1}"/>
    <hyperlink ref="E24" location="A124818296J" display="A124818296J" xr:uid="{689F5875-F114-47EC-88FB-DC3015FDF571}"/>
    <hyperlink ref="F24" location="A124819376A" display="A124819376A" xr:uid="{2E743004-E029-4425-AE18-CEB75D19CC86}"/>
    <hyperlink ref="H24" location="A124816137L" display="A124816137L" xr:uid="{4A3DF70D-A0FE-4B17-9EAF-3E7AFBD09C09}"/>
    <hyperlink ref="G25" location="A124816352C" display="A124816352C" xr:uid="{EDF5391B-02E4-4F45-89B1-3306DC55EA86}"/>
    <hyperlink ref="C25" location="A124817432W" display="A124817432W" xr:uid="{95282443-472B-4E9C-AA2A-3D8C9DFF6942}"/>
    <hyperlink ref="D25" location="A124815272K" display="A124815272K" xr:uid="{8AD32A8C-65E9-496A-B791-DD64C3A6CB2D}"/>
    <hyperlink ref="E25" location="A124818512R" display="A124818512R" xr:uid="{D5E0FB49-029D-409B-8A42-DB2128CB529F}"/>
    <hyperlink ref="F25" location="A124819592V" display="A124819592V" xr:uid="{7F559847-E8BD-4F38-A304-72218AA31694}"/>
    <hyperlink ref="H25" location="A124816353F" display="A124816353F" xr:uid="{73163BAE-001C-4C0C-BC3C-81E790E07F6F}"/>
    <hyperlink ref="G26" location="A124815848R" display="A124815848R" xr:uid="{75652E6D-8B51-4397-B7F3-FF9933DF9539}"/>
    <hyperlink ref="C26" location="A124816928J" display="A124816928J" xr:uid="{42520418-0FF0-4AFD-A41F-C1FDF2FC3AEC}"/>
    <hyperlink ref="D26" location="A124814768W" display="A124814768W" xr:uid="{73B5A6D4-9E0D-4EEC-8204-A3C31A05E0CD}"/>
    <hyperlink ref="E26" location="A124818008C" display="A124818008C" xr:uid="{1D591024-366C-4A3C-BDBD-5AF85AF6B1A2}"/>
    <hyperlink ref="F26" location="A124819088J" display="A124819088J" xr:uid="{1DFE2ED5-D54C-4C59-B583-D25E2E5646C2}"/>
    <hyperlink ref="H26" location="A124815849T" display="A124815849T" xr:uid="{670111A8-D82A-46CC-A8AF-682C99A5888D}"/>
    <hyperlink ref="G27" location="A124815440K" display="A124815440K" xr:uid="{6A5B4961-31B5-4DEF-8860-A61FC72656CF}"/>
    <hyperlink ref="C27" location="A124816520C" display="A124816520C" xr:uid="{10A05652-834F-488D-83F3-78962862BAC1}"/>
    <hyperlink ref="D27" location="A124814360T" display="A124814360T" xr:uid="{CD8AF0C1-EF56-4C5B-84FB-DEF90F059D1F}"/>
    <hyperlink ref="E27" location="A124817600W" display="A124817600W" xr:uid="{27F24ED9-0080-43A1-87E7-99642AC1A994}"/>
    <hyperlink ref="F27" location="A124818680A" display="A124818680A" xr:uid="{57F663EF-6C9B-4C8F-8407-CAB9C06C7231}"/>
    <hyperlink ref="H27" location="A124815441L" display="A124815441L" xr:uid="{62CB1F0F-34AA-4B92-998E-751CD6E6A6BA}"/>
    <hyperlink ref="G28" location="A124815584W" display="A124815584W" xr:uid="{16F0D585-7B7D-4029-9272-CF6E4E89F073}"/>
    <hyperlink ref="C28" location="A124816664R" display="A124816664R" xr:uid="{B81CA12A-987C-429D-96FB-E22FB3CB69D1}"/>
    <hyperlink ref="D28" location="A124814504T" display="A124814504T" xr:uid="{267B2468-D2AD-429A-9454-335590786D86}"/>
    <hyperlink ref="E28" location="A124817744J" display="A124817744J" xr:uid="{A7590EF0-5897-4952-8657-33240D990278}"/>
    <hyperlink ref="F28" location="A124818824A" display="A124818824A" xr:uid="{870AEDBA-2358-4688-B5F4-076BA73BA303}"/>
    <hyperlink ref="H28" location="A124815585X" display="A124815585X" xr:uid="{F693430F-2E19-4D9E-8B7B-F7F7B02C82C6}"/>
    <hyperlink ref="G30" location="A124815992J" display="A124815992J" xr:uid="{6FD7890A-D9E5-44AF-98C4-AB63B1D894CD}"/>
    <hyperlink ref="C30" location="A124817072C" display="A124817072C" xr:uid="{42F77B70-0EAB-42CC-BE8B-CB49B6E7F8A6}"/>
    <hyperlink ref="D30" location="A124814912C" display="A124814912C" xr:uid="{852B4EF3-5826-4CA9-ADDC-961FCA959B28}"/>
    <hyperlink ref="E30" location="A124818152W" display="A124818152W" xr:uid="{6F4628F3-F769-4427-A3CE-50B127366675}"/>
    <hyperlink ref="F30" location="A124819232R" display="A124819232R" xr:uid="{C89F7F26-1C0E-4651-8A73-8A0E14BF3E9B}"/>
    <hyperlink ref="H30" location="A124815993K" display="A124815993K" xr:uid="{64E54E5D-257F-4208-A2E3-F9DD8382B3B2}"/>
    <hyperlink ref="G31" location="A124815592W" display="A124815592W" xr:uid="{F66813A1-9608-40E2-982E-FF1DDA55C997}"/>
    <hyperlink ref="C31" location="A124816672R" display="A124816672R" xr:uid="{B31726B0-195A-44E1-8082-270357E8F804}"/>
    <hyperlink ref="D31" location="A124814512T" display="A124814512T" xr:uid="{8CFB6C38-3D88-48AE-BD2D-9716A1033EED}"/>
    <hyperlink ref="E31" location="A124817752J" display="A124817752J" xr:uid="{DD6B0CFE-FBE8-4DCA-B218-FA2E4D0CCC99}"/>
    <hyperlink ref="F31" location="A124818832A" display="A124818832A" xr:uid="{53C99613-AC99-4FA2-AD99-630D8A80231B}"/>
    <hyperlink ref="H31" location="A124815593X" display="A124815593X" xr:uid="{8878E5FE-B9AB-411D-9E8C-3E711F4D4D1E}"/>
    <hyperlink ref="G32" location="A124816000X" display="A124816000X" xr:uid="{A9801800-0BC4-4D5B-98D2-B7867D340744}"/>
    <hyperlink ref="C32" location="A124817080C" display="A124817080C" xr:uid="{91AE9088-5CB6-4FA2-B7CC-3B8638D622CD}"/>
    <hyperlink ref="D32" location="A124814920C" display="A124814920C" xr:uid="{A4582EA0-612C-4A39-8B16-A6B605466D24}"/>
    <hyperlink ref="E32" location="A124818160W" display="A124818160W" xr:uid="{86B70058-3D9E-4136-9786-1F133E8DFF4E}"/>
    <hyperlink ref="F32" location="A124819240R" display="A124819240R" xr:uid="{46127054-DEE1-4E43-93D5-48E5D9BD9660}"/>
    <hyperlink ref="H32" location="A124816001A" display="A124816001A" xr:uid="{0749C1D3-17DB-489A-ABF0-D741006E3785}"/>
    <hyperlink ref="G33" location="A124816008T" display="A124816008T" xr:uid="{D8FE14F1-D28C-4047-9749-5A197864006D}"/>
    <hyperlink ref="C33" location="A124817088W" display="A124817088W" xr:uid="{5690D446-82BD-44D9-81DA-B7C1571882E2}"/>
    <hyperlink ref="D33" location="A124814928W" display="A124814928W" xr:uid="{17F81251-8AE9-4AD7-9F5E-1F8485F89635}"/>
    <hyperlink ref="E33" location="A124818168R" display="A124818168R" xr:uid="{325A6A10-A3FD-41F1-B767-7DE2C8083EA6}"/>
    <hyperlink ref="F33" location="A124819248J" display="A124819248J" xr:uid="{4F795148-0293-488A-8CA2-DDD5165504E3}"/>
    <hyperlink ref="H33" location="A124816009V" display="A124816009V" xr:uid="{B7426F28-670D-498C-AF7B-3B46DB05E9E6}"/>
    <hyperlink ref="G35" location="A124816360C" display="A124816360C" xr:uid="{EB2914C5-7EFD-4C4D-8DCD-53D37D492C25}"/>
    <hyperlink ref="C35" location="A124817440W" display="A124817440W" xr:uid="{07936014-75D6-4321-BFAE-83F95F131A05}"/>
    <hyperlink ref="D35" location="A124815280K" display="A124815280K" xr:uid="{54F3E418-E7BD-4D18-A808-713716EACEB7}"/>
    <hyperlink ref="E35" location="A124818520R" display="A124818520R" xr:uid="{B9D1CE0C-90E2-4932-A72D-C7FA0A08F3EB}"/>
    <hyperlink ref="F35" location="A124819600J" display="A124819600J" xr:uid="{13E52446-C427-47A6-B5FD-8B9A97AC8DBD}"/>
    <hyperlink ref="H35" location="A124816361F" display="A124816361F" xr:uid="{9A9E9720-FA4A-4786-ABC4-D5985D7B5CD9}"/>
    <hyperlink ref="G36" location="A124815448C" display="A124815448C" xr:uid="{3C2A8BF9-45CF-4A15-A736-7E5C4B7B387D}"/>
    <hyperlink ref="C36" location="A124816528W" display="A124816528W" xr:uid="{035804CD-29E3-42C3-9DB0-04DCF175651C}"/>
    <hyperlink ref="D36" location="A124814368K" display="A124814368K" xr:uid="{E930C4E3-04BF-4AC5-B932-97415CA0E347}"/>
    <hyperlink ref="E36" location="A124817608R" display="A124817608R" xr:uid="{E89F21B0-0456-40B6-8DBD-0CF57D28AD42}"/>
    <hyperlink ref="F36" location="A124818688V" display="A124818688V" xr:uid="{C4F102E1-7B9C-4629-A2F2-29DC699957CC}"/>
    <hyperlink ref="H36" location="A124815449F" display="A124815449F" xr:uid="{837B18FB-337B-47B0-89A7-1570CAD76BD0}"/>
    <hyperlink ref="G37" location="A124816272C" display="A124816272C" xr:uid="{98E043F6-76C9-42D1-8FC6-A632F79774A3}"/>
    <hyperlink ref="C37" location="A124817352W" display="A124817352W" xr:uid="{FA2784E5-A5E5-4598-96B4-89AAD642D2E9}"/>
    <hyperlink ref="D37" location="A124815192K" display="A124815192K" xr:uid="{01EB1ABE-F849-4C54-A642-C626B54A7A26}"/>
    <hyperlink ref="E37" location="A124818432R" display="A124818432R" xr:uid="{F48A3248-572B-4A68-85B5-3016FD9B4028}"/>
    <hyperlink ref="F37" location="A124819512J" display="A124819512J" xr:uid="{A765290B-75AA-478C-A05D-E32DF62E8D3D}"/>
    <hyperlink ref="H37" location="A124816273F" display="A124816273F" xr:uid="{6D101183-2449-40A9-9E21-ACB80DDA8720}"/>
    <hyperlink ref="G38" location="A124816280C" display="A124816280C" xr:uid="{CD9214AE-9F5C-4114-87C2-08E52E860C1E}"/>
    <hyperlink ref="C38" location="A124817360W" display="A124817360W" xr:uid="{664CE81E-F7E2-4245-9E6F-3B15ADD6FE05}"/>
    <hyperlink ref="D38" location="A124815200X" display="A124815200X" xr:uid="{A035CA54-C13A-4772-9AE7-1F3631F3F4AA}"/>
    <hyperlink ref="E38" location="A124818440R" display="A124818440R" xr:uid="{C2AB87B4-65D7-4A4C-B8FD-F8F13D8555B8}"/>
    <hyperlink ref="F38" location="A124819520J" display="A124819520J" xr:uid="{49C2B588-BD1F-4665-8582-7446EDAD0A52}"/>
    <hyperlink ref="H38" location="A124816281F" display="A124816281F" xr:uid="{52BE45A5-C209-4A5C-8136-C1EE209B664A}"/>
    <hyperlink ref="G39" location="A124815456C" display="A124815456C" xr:uid="{D69670DA-219C-4DC8-B431-FC98CCCA6A8D}"/>
    <hyperlink ref="C39" location="A124816536W" display="A124816536W" xr:uid="{B350F582-6EF6-4723-8C7F-D7B0B0FEF4B5}"/>
    <hyperlink ref="D39" location="A124814376K" display="A124814376K" xr:uid="{B837AEA2-2AF4-4EEB-9D9D-B72463C9410D}"/>
    <hyperlink ref="E39" location="A124817616R" display="A124817616R" xr:uid="{3A1D1369-5F72-4D6A-9E5C-CC1EE462FBD5}"/>
    <hyperlink ref="F39" location="A124818696V" display="A124818696V" xr:uid="{F13EA70F-080F-4E97-8716-5DBF44F8FB6C}"/>
    <hyperlink ref="H39" location="A124815457F" display="A124815457F" xr:uid="{057F328B-30C4-4139-A87C-1D7970EF10E1}"/>
    <hyperlink ref="G41" location="A124815856R" display="A124815856R" xr:uid="{19E02D7F-A6BD-4AA4-A291-A23857ACF2D1}"/>
    <hyperlink ref="C41" location="A124816936J" display="A124816936J" xr:uid="{BB30EC64-6413-47C9-9D51-9228A678BCFB}"/>
    <hyperlink ref="D41" location="A124814776W" display="A124814776W" xr:uid="{578C16EA-94FB-45CD-B55C-2CA81015F98E}"/>
    <hyperlink ref="E41" location="A124818016C" display="A124818016C" xr:uid="{819FEAB9-AA60-4BCE-9A0B-7ACAF5B4A94E}"/>
    <hyperlink ref="F41" location="A124819096J" display="A124819096J" xr:uid="{CBA2D9C7-E32D-441B-B215-CD60D4E2AB6E}"/>
    <hyperlink ref="H41" location="A124815857T" display="A124815857T" xr:uid="{5B0F8345-2AEA-4218-85E1-FE167968EF7E}"/>
    <hyperlink ref="G42" location="A124816016T" display="A124816016T" xr:uid="{1342FC74-3625-4A5C-858E-801C8C9CAFF9}"/>
    <hyperlink ref="C42" location="A124817096W" display="A124817096W" xr:uid="{AB10B84B-C432-4699-B080-EC22EDA8D7FD}"/>
    <hyperlink ref="D42" location="A124814936W" display="A124814936W" xr:uid="{EABB5072-9E54-4FDA-B633-F53C70FF9A36}"/>
    <hyperlink ref="E42" location="A124818176R" display="A124818176R" xr:uid="{4B9FAA6C-102A-45DB-BEC9-DB2E46AC2BE8}"/>
    <hyperlink ref="F42" location="A124819256J" display="A124819256J" xr:uid="{339A81F1-9411-4E23-B936-DC7F11D77AB0}"/>
    <hyperlink ref="H42" location="A124816017V" display="A124816017V" xr:uid="{1A07C404-D279-4048-8A9C-A838580C4762}"/>
    <hyperlink ref="G43" location="A124816368W" display="A124816368W" xr:uid="{3F9B0F27-A2D8-40E0-B1B1-1AE205F379AA}"/>
    <hyperlink ref="C43" location="A124817448R" display="A124817448R" xr:uid="{97318878-F25D-4BD8-B1E8-65272FB80FA5}"/>
    <hyperlink ref="D43" location="A124815288C" display="A124815288C" xr:uid="{DF457CDD-B700-4422-AF8C-1879B13A8A2B}"/>
    <hyperlink ref="E43" location="A124818528J" display="A124818528J" xr:uid="{CAD58398-99AB-461D-AE4E-B1DD790FBBDD}"/>
    <hyperlink ref="F43" location="A124819608A" display="A124819608A" xr:uid="{75F82BC1-9F95-4C92-B2AF-B1E6345A60E0}"/>
    <hyperlink ref="H43" location="A124816369X" display="A124816369X" xr:uid="{23B5B415-6B2D-4576-BEDD-C5C1909F4BFA}"/>
    <hyperlink ref="G44" location="A124815464C" display="A124815464C" xr:uid="{0EF4262A-8D23-47C0-8D0C-371CA028E2D1}"/>
    <hyperlink ref="C44" location="A124816544W" display="A124816544W" xr:uid="{BDC889AC-489D-4654-B7E6-164770E3A203}"/>
    <hyperlink ref="D44" location="A124814384K" display="A124814384K" xr:uid="{4F15EA12-70F3-4AB3-9652-C18485EDCA59}"/>
    <hyperlink ref="E44" location="A124817624R" display="A124817624R" xr:uid="{F8B50AD4-E66F-4ED9-8EC3-D5DE9569851E}"/>
    <hyperlink ref="F44" location="A124818704J" display="A124818704J" xr:uid="{79774C93-494F-4341-9589-844D7E96ADDE}"/>
    <hyperlink ref="H44" location="A124815465F" display="A124815465F" xr:uid="{8E2D47E8-4DEC-427D-BB51-5E107BD37AA9}"/>
    <hyperlink ref="G46" location="A124816144K" display="A124816144K" xr:uid="{669C7356-63B9-4F8E-8679-340781C3366F}"/>
    <hyperlink ref="C46" location="A124817224C" display="A124817224C" xr:uid="{42022B22-0EA2-4DF7-B308-8CBFF1DD0DFC}"/>
    <hyperlink ref="D46" location="A124815064T" display="A124815064T" xr:uid="{8E9D556A-EF6E-469A-8ABF-5ABC753178A3}"/>
    <hyperlink ref="E46" location="A124818304W" display="A124818304W" xr:uid="{81A5EF0D-53E6-440C-824A-F502A2EDFC1A}"/>
    <hyperlink ref="F46" location="A124819384A" display="A124819384A" xr:uid="{89C4A999-0584-43EE-8FFC-978996F43469}"/>
    <hyperlink ref="H46" location="A124816145L" display="A124816145L" xr:uid="{BC3BE771-022D-4BE8-806F-6B319949FDF6}"/>
    <hyperlink ref="G47" location="A124816152K" display="A124816152K" xr:uid="{1EB6CB9B-8930-4714-A2C7-F7DBDEB1140B}"/>
    <hyperlink ref="C47" location="A124817232C" display="A124817232C" xr:uid="{61F8FDFA-B9E2-45D0-8DB9-C0857A538D6A}"/>
    <hyperlink ref="D47" location="A124815072T" display="A124815072T" xr:uid="{699DC8F0-29C8-49A0-9CDE-EFB28A6BDDA3}"/>
    <hyperlink ref="E47" location="A124818312W" display="A124818312W" xr:uid="{F195F11E-E13D-4B3E-A523-BD57B6E21E05}"/>
    <hyperlink ref="F47" location="A124819392A" display="A124819392A" xr:uid="{EAA81DCD-60D0-49B9-8481-9E00C36DFC54}"/>
    <hyperlink ref="H47" location="A124816153L" display="A124816153L" xr:uid="{9DFBA23B-119F-48D3-8684-D1BA0FE01B4C}"/>
    <hyperlink ref="G48" location="A124815704C" display="A124815704C" xr:uid="{233D1184-60C3-4026-BFD7-DA3D6C0EAB30}"/>
    <hyperlink ref="C48" location="A124816784J" display="A124816784J" xr:uid="{3DAC81A0-7972-4218-9DE9-041219C911DB}"/>
    <hyperlink ref="D48" location="A124814624K" display="A124814624K" xr:uid="{6E56D508-E0D1-4C1E-A53B-7B4FD1B66773}"/>
    <hyperlink ref="E48" location="A124817864A" display="A124817864A" xr:uid="{67C81A95-51AE-4476-ACD6-80FE32B654A6}"/>
    <hyperlink ref="F48" location="A124818944V" display="A124818944V" xr:uid="{121D18CE-E126-4D45-9C3C-66D443E29EAE}"/>
    <hyperlink ref="H48" location="A124815705F" display="A124815705F" xr:uid="{4A2CE095-3D3C-4826-9361-8C2C92B0ADDA}"/>
    <hyperlink ref="G49" location="A124815472C" display="A124815472C" xr:uid="{124A1874-6897-4373-B6E7-15CE24B21EE8}"/>
    <hyperlink ref="C49" location="A124816552W" display="A124816552W" xr:uid="{EDDB9121-34D2-49B9-80EB-A70E7AB0B0D1}"/>
    <hyperlink ref="D49" location="A124814392K" display="A124814392K" xr:uid="{B394F525-A082-4D4F-AAED-17365E6FF25A}"/>
    <hyperlink ref="E49" location="A124817632R" display="A124817632R" xr:uid="{79BD265C-D095-43A8-BD7F-8B62B75E7E59}"/>
    <hyperlink ref="F49" location="A124818712J" display="A124818712J" xr:uid="{7085FAD8-8F32-435C-91A3-48A12AF1986E}"/>
    <hyperlink ref="H49" location="A124815473F" display="A124815473F" xr:uid="{FDAC5992-6190-47F3-BAA8-389CE430264F}"/>
    <hyperlink ref="G51" location="A124815864R" display="A124815864R" xr:uid="{3B134298-2B79-4A26-B770-9BCE8B8511E3}"/>
    <hyperlink ref="C51" location="A124816944J" display="A124816944J" xr:uid="{A2DE0F9C-43D1-4B03-AE46-BE0D470852A4}"/>
    <hyperlink ref="D51" location="A124814784W" display="A124814784W" xr:uid="{5349CEFC-6D0C-474D-BDAA-19CC8B6A180B}"/>
    <hyperlink ref="E51" location="A124818024C" display="A124818024C" xr:uid="{6FDA33BF-D7E5-4278-A927-BBE05DF6E61D}"/>
    <hyperlink ref="F51" location="A124819104W" display="A124819104W" xr:uid="{614D957E-FA95-43E3-8263-57851BFEFB62}"/>
    <hyperlink ref="H51" location="A124815865T" display="A124815865T" xr:uid="{C052D807-4F21-406A-8E0A-D1593C0F4DFF}"/>
    <hyperlink ref="G52" location="A124815600K" display="A124815600K" xr:uid="{B8F29933-3B90-485B-B3E4-0DA091E4E0A7}"/>
    <hyperlink ref="C52" location="A124816680R" display="A124816680R" xr:uid="{5B564D60-08F2-4D19-B445-D7AC36F91E68}"/>
    <hyperlink ref="D52" location="A124814520T" display="A124814520T" xr:uid="{F2C43505-D09B-48AD-A8AD-7E6B580E8020}"/>
    <hyperlink ref="E52" location="A124817760J" display="A124817760J" xr:uid="{24E6A92F-041E-4F40-8961-7999BF666157}"/>
    <hyperlink ref="F52" location="A124818840A" display="A124818840A" xr:uid="{373687E9-003A-4934-BC2B-DE0863B1923B}"/>
    <hyperlink ref="H52" location="A124815601L" display="A124815601L" xr:uid="{834B47FE-CFA3-441A-BCD7-B0D180FEB5A0}"/>
    <hyperlink ref="G53" location="A124815872R" display="A124815872R" xr:uid="{8CAF20F5-55F3-4D9E-BF7C-DCC2CF363DCA}"/>
    <hyperlink ref="C53" location="A124816952J" display="A124816952J" xr:uid="{DE80049F-22F1-4DAF-A8D9-6017D8F65536}"/>
    <hyperlink ref="D53" location="A124814792W" display="A124814792W" xr:uid="{5A85090D-6754-42B5-98A6-B9B6B639A421}"/>
    <hyperlink ref="E53" location="A124818032C" display="A124818032C" xr:uid="{89DD8A62-DB7A-48B6-8372-931102585A1A}"/>
    <hyperlink ref="F53" location="A124819112W" display="A124819112W" xr:uid="{AA231631-E2D1-4062-B073-02F27DF9C89F}"/>
    <hyperlink ref="H53" location="A124815873T" display="A124815873T" xr:uid="{1E542823-FABE-4144-94B8-B0174CCDBFB5}"/>
    <hyperlink ref="G54" location="A124815712C" display="A124815712C" xr:uid="{6E496F55-DA2F-49F0-84B4-62AD2C7F8F6B}"/>
    <hyperlink ref="C54" location="A124816792J" display="A124816792J" xr:uid="{C1DCE1F2-6170-4AE6-B77E-66FB311B1374}"/>
    <hyperlink ref="D54" location="A124814632K" display="A124814632K" xr:uid="{9A01AB80-4663-4A89-B9CC-EA5730A76DC2}"/>
    <hyperlink ref="E54" location="A124817872A" display="A124817872A" xr:uid="{28CA321B-38D1-4B9E-84F1-C18812E02651}"/>
    <hyperlink ref="F54" location="A124818952V" display="A124818952V" xr:uid="{EDD413C0-7B79-4ABA-A0FC-0CE976AF36DE}"/>
    <hyperlink ref="H54" location="A124815713F" display="A124815713F" xr:uid="{000309DE-9F8D-4CB3-A798-F1A954A57558}"/>
    <hyperlink ref="G55" location="A124815880R" display="A124815880R" xr:uid="{AB5EDC52-92D7-49E1-B6BC-3BD1E3581FB3}"/>
    <hyperlink ref="C55" location="A124816960J" display="A124816960J" xr:uid="{96354AE1-35B5-4B3A-80CA-7C02BE69A179}"/>
    <hyperlink ref="D55" location="A124814800K" display="A124814800K" xr:uid="{40C26F39-C6A6-42C9-9315-86BF294018D7}"/>
    <hyperlink ref="E55" location="A124818040C" display="A124818040C" xr:uid="{5E804D06-7EB4-4029-9783-62BFCBA30205}"/>
    <hyperlink ref="F55" location="A124819120W" display="A124819120W" xr:uid="{C68F818F-3382-4E39-A082-122A674D09F1}"/>
    <hyperlink ref="H55" location="A124815881T" display="A124815881T" xr:uid="{F50F351C-1250-456A-B2DF-2F14E7AE69AA}"/>
    <hyperlink ref="G56" location="A124816024T" display="A124816024T" xr:uid="{71253052-4DCC-4149-B84D-D53136E3F519}"/>
    <hyperlink ref="C56" location="A124817104K" display="A124817104K" xr:uid="{F87B5975-1686-4A70-A752-A2181CA647F0}"/>
    <hyperlink ref="D56" location="A124814944W" display="A124814944W" xr:uid="{F0070C00-F9E9-448F-A4ED-0911D3C81E07}"/>
    <hyperlink ref="E56" location="A124818184R" display="A124818184R" xr:uid="{96513B85-7927-42AF-B204-F761525011B9}"/>
    <hyperlink ref="F56" location="A124819264J" display="A124819264J" xr:uid="{5C49FF2F-9441-429E-968B-87B0F6625B6A}"/>
    <hyperlink ref="H56" location="A124816025V" display="A124816025V" xr:uid="{91D20CE5-2C87-413E-8A11-3200B25239F3}"/>
    <hyperlink ref="G57" location="A124815888J" display="A124815888J" xr:uid="{773B2F7A-245D-4ED5-A497-1CA0B8A0A962}"/>
    <hyperlink ref="C57" location="A124816968A" display="A124816968A" xr:uid="{5A0CD7FF-B971-4454-8FBD-E73459D94C5A}"/>
    <hyperlink ref="D57" location="A124814808C" display="A124814808C" xr:uid="{FC0C5998-F2E9-4C26-9638-829348640C2E}"/>
    <hyperlink ref="E57" location="A124818048W" display="A124818048W" xr:uid="{84AB68A4-423C-4836-A651-F65A9035635A}"/>
    <hyperlink ref="F57" location="A124819128R" display="A124819128R" xr:uid="{9B0EA4C0-AC81-4559-B70F-4AF2942EF38C}"/>
    <hyperlink ref="H57" location="A124815889K" display="A124815889K" xr:uid="{305C5011-7210-4BAB-8B00-82E25DF54C04}"/>
    <hyperlink ref="G58" location="A124815720C" display="A124815720C" xr:uid="{66046A2B-5E09-404C-BF20-8C59DED96A19}"/>
    <hyperlink ref="C58" location="A124816800W" display="A124816800W" xr:uid="{21A4B4EE-1BF5-4873-81D3-E3E5997D92BB}"/>
    <hyperlink ref="D58" location="A124814640K" display="A124814640K" xr:uid="{413CEFAB-EDAE-493F-B9A8-E74C1F364DB7}"/>
    <hyperlink ref="E58" location="A124817880A" display="A124817880A" xr:uid="{5BD01134-F7A0-4128-952F-53A5CFA6E89A}"/>
    <hyperlink ref="F58" location="A124818960V" display="A124818960V" xr:uid="{1C022E0B-7B3C-4395-8ACE-5D5BB7E02E4D}"/>
    <hyperlink ref="H58" location="A124815721F" display="A124815721F" xr:uid="{88A71C78-7F87-4CE1-97C5-75C6D111D9FE}"/>
    <hyperlink ref="G59" location="A124816160K" display="A124816160K" xr:uid="{ACA1537A-BF4B-4875-AB0B-0F5E8D37FC00}"/>
    <hyperlink ref="C59" location="A124817240C" display="A124817240C" xr:uid="{959CF01F-AFA3-4977-AC04-E0FB66FAFAB4}"/>
    <hyperlink ref="D59" location="A124815080T" display="A124815080T" xr:uid="{B4CDFA96-21CA-471C-AB4D-699B22FD84A9}"/>
    <hyperlink ref="E59" location="A124818320W" display="A124818320W" xr:uid="{7415B4CF-A4A4-4ED9-8257-2E35399D9BA3}"/>
    <hyperlink ref="F59" location="A124819400R" display="A124819400R" xr:uid="{02F84B05-4094-47DE-8F1D-7E309D68F3C0}"/>
    <hyperlink ref="H59" location="A124816161L" display="A124816161L" xr:uid="{5E9501C1-73A1-485C-BF38-18CF8BB65E5B}"/>
    <hyperlink ref="G60" location="A124816032T" display="A124816032T" xr:uid="{864FAF29-D031-41DB-B6E0-44BEFC014588}"/>
    <hyperlink ref="C60" location="A124817112K" display="A124817112K" xr:uid="{76F9A889-50CA-4F6F-AFFD-2BDCCE4A92E9}"/>
    <hyperlink ref="D60" location="A124814952W" display="A124814952W" xr:uid="{8FBD3E81-F0E8-4312-A212-1FA3F828EDCD}"/>
    <hyperlink ref="E60" location="A124818192R" display="A124818192R" xr:uid="{698A9301-4B3A-49B5-8F5C-F6571336E805}"/>
    <hyperlink ref="F60" location="A124819272J" display="A124819272J" xr:uid="{AA9ADE4E-61B1-456E-8650-52382BA5AA49}"/>
    <hyperlink ref="H60" location="A124816033V" display="A124816033V" xr:uid="{F0E62F6C-D26E-4F5A-8207-593025A3591E}"/>
    <hyperlink ref="G61" location="A124816040T" display="A124816040T" xr:uid="{B9FE4013-B56A-484B-91BF-D71F83370B05}"/>
    <hyperlink ref="C61" location="A124817120K" display="A124817120K" xr:uid="{E148AFB0-2681-4DC2-963A-214FD4D0DB1D}"/>
    <hyperlink ref="D61" location="A124814960W" display="A124814960W" xr:uid="{3A3BA264-C6D3-46FE-90C8-20A28C3BB209}"/>
    <hyperlink ref="E61" location="A124818200C" display="A124818200C" xr:uid="{5A134517-7455-4FB6-8921-275E2153084B}"/>
    <hyperlink ref="F61" location="A124819280J" display="A124819280J" xr:uid="{1E2BFB53-55F1-4C53-A201-C12F6758DAD3}"/>
    <hyperlink ref="H61" location="A124816041V" display="A124816041V" xr:uid="{6BAC0FF5-417E-4407-BA82-53EEC21D3828}"/>
    <hyperlink ref="G62" location="A124816376W" display="A124816376W" xr:uid="{55915671-0925-483E-84FD-13FC52E2519F}"/>
    <hyperlink ref="C62" location="A124817456R" display="A124817456R" xr:uid="{E7258434-768D-48BE-8EF7-9AFE2555A114}"/>
    <hyperlink ref="D62" location="A124815296C" display="A124815296C" xr:uid="{98409C93-069B-45BA-853C-50550C8D934A}"/>
    <hyperlink ref="E62" location="A124818536J" display="A124818536J" xr:uid="{046021F8-01EB-4CD2-8722-87F22C28EF03}"/>
    <hyperlink ref="F62" location="A124819616A" display="A124819616A" xr:uid="{657721D5-8944-4F90-921F-84953B2950AE}"/>
    <hyperlink ref="H62" location="A124816377X" display="A124816377X" xr:uid="{984CFA50-BBB3-4891-AB3B-EC50F7272D97}"/>
    <hyperlink ref="G63" location="A124815480C" display="A124815480C" xr:uid="{81664739-0BA7-449A-AD69-9FA7CA34ABBA}"/>
    <hyperlink ref="C63" location="A124816560W" display="A124816560W" xr:uid="{B1B0CC69-749A-4858-92A5-73D2967B3A8C}"/>
    <hyperlink ref="D63" location="A124814400X" display="A124814400X" xr:uid="{904B2E42-9ADC-4D33-968A-432BD3146073}"/>
    <hyperlink ref="E63" location="A124817640R" display="A124817640R" xr:uid="{CF734F66-0D00-4BBF-9795-FFC9932FFB1C}"/>
    <hyperlink ref="F63" location="A124818720J" display="A124818720J" xr:uid="{BF649074-8E46-40ED-B747-0811DD6EC111}"/>
    <hyperlink ref="H63" location="A124815481F" display="A124815481F" xr:uid="{A675BBAA-E936-489F-89F0-945756DB2149}"/>
    <hyperlink ref="G117" location="A124815552C" display="A124815552C" xr:uid="{1B06BEB2-2BA1-4135-BC1B-EE8694C6D14B}"/>
    <hyperlink ref="C117" location="A124816632W" display="A124816632W" xr:uid="{85A1A08F-37AD-473D-BE48-D054C28A0EDF}"/>
    <hyperlink ref="D117" location="A124814472K" display="A124814472K" xr:uid="{C91166E6-9224-4240-9CDF-61FDFBD20FCF}"/>
    <hyperlink ref="E117" location="A124817712R" display="A124817712R" xr:uid="{E4155367-63F5-48B9-A38A-9102A136CAE9}"/>
    <hyperlink ref="F117" location="A124818792V" display="A124818792V" xr:uid="{1E24964D-67BA-46BD-8425-A0AF562C884A}"/>
    <hyperlink ref="H117" location="A124815553F" display="A124815553F" xr:uid="{EEDDDF1C-28C5-4309-941E-36FF9F342F3F}"/>
    <hyperlink ref="G67" location="A124815608C" display="A124815608C" xr:uid="{862E441D-4EB6-404C-BE19-A0BB67110F0B}"/>
    <hyperlink ref="C67" location="A124816688J" display="A124816688J" xr:uid="{591C46E6-9A64-4186-88C3-7CC531F2D54F}"/>
    <hyperlink ref="D67" location="A124814528K" display="A124814528K" xr:uid="{ADA60365-3028-4866-B206-C9E800EF4D05}"/>
    <hyperlink ref="E67" location="A124817768A" display="A124817768A" xr:uid="{B8E002EA-C68C-4074-8AEB-0B724732ADC0}"/>
    <hyperlink ref="F67" location="A124818848V" display="A124818848V" xr:uid="{0CD7BCAC-13EA-4493-BCFD-41414FEAA0E0}"/>
    <hyperlink ref="H67" location="A124815609F" display="A124815609F" xr:uid="{D42974CA-AEF7-47ED-8EAE-E5CCD5141247}"/>
    <hyperlink ref="G68" location="A124816048K" display="A124816048K" xr:uid="{18BFCCE6-77A8-48C9-B5FD-4C1D77719559}"/>
    <hyperlink ref="C68" location="A124817128C" display="A124817128C" xr:uid="{12C1B697-2704-4706-A867-910D0E3A952C}"/>
    <hyperlink ref="D68" location="A124814968R" display="A124814968R" xr:uid="{88D325D4-F943-4298-9AAF-97AD4EF5421F}"/>
    <hyperlink ref="E68" location="A124818208W" display="A124818208W" xr:uid="{40CC1B0F-6371-4075-9654-3B45893F4C07}"/>
    <hyperlink ref="F68" location="A124819288A" display="A124819288A" xr:uid="{A6D41523-E940-4A8C-9C8A-1C7BD5FAABB6}"/>
    <hyperlink ref="H68" location="A124816049L" display="A124816049L" xr:uid="{EDDD932D-0A2D-441B-8505-C096588BE73F}"/>
    <hyperlink ref="G69" location="A124816056K" display="A124816056K" xr:uid="{701967D3-472D-4C62-A8F6-F10EAEF29C3E}"/>
    <hyperlink ref="C69" location="A124817136C" display="A124817136C" xr:uid="{2A3F0E16-BE78-402D-A87A-8F3035193098}"/>
    <hyperlink ref="D69" location="A124814976R" display="A124814976R" xr:uid="{862AF50D-5141-4A03-88D2-0938358B8D0D}"/>
    <hyperlink ref="E69" location="A124818216W" display="A124818216W" xr:uid="{7140FB61-08B4-4C83-BD0B-AA8AE13AEFBA}"/>
    <hyperlink ref="F69" location="A124819296A" display="A124819296A" xr:uid="{9F900F2A-F062-4115-9C47-4099D365B8E4}"/>
    <hyperlink ref="H69" location="A124816057L" display="A124816057L" xr:uid="{0FE1E066-3AC5-41CE-A8FB-826D4F061F5D}"/>
    <hyperlink ref="G70" location="A124815728W" display="A124815728W" xr:uid="{05BA36EC-EF9B-4BA9-A7D8-7BC8BB94294B}"/>
    <hyperlink ref="C70" location="A124816808R" display="A124816808R" xr:uid="{5F63BC02-EFA9-4561-95AE-4C69B116C220}"/>
    <hyperlink ref="D70" location="A124814648C" display="A124814648C" xr:uid="{5B849C6D-7CB2-411D-B925-85309597274F}"/>
    <hyperlink ref="E70" location="A124817888V" display="A124817888V" xr:uid="{776692A9-125A-429B-ACC6-0F9386F89D24}"/>
    <hyperlink ref="F70" location="A124818968L" display="A124818968L" xr:uid="{59AE6310-C524-4D83-B89D-4BECFB6203AE}"/>
    <hyperlink ref="H70" location="A124815729X" display="A124815729X" xr:uid="{8FCC8604-5B85-4E31-B63B-89AF3E643767}"/>
    <hyperlink ref="G71" location="A124815488W" display="A124815488W" xr:uid="{857CBE9C-7FEC-4697-BD63-95BDA0A3CB0C}"/>
    <hyperlink ref="C71" location="A124816568R" display="A124816568R" xr:uid="{73EB083F-A607-4A3D-899C-8EA1F40E25A0}"/>
    <hyperlink ref="D71" location="A124814408T" display="A124814408T" xr:uid="{28A4F2D0-7655-4E78-8975-DFC4CDBCAEB4}"/>
    <hyperlink ref="E71" location="A124817648J" display="A124817648J" xr:uid="{8102FB31-167C-489E-9F56-7621C2F7DDFE}"/>
    <hyperlink ref="F71" location="A124818728A" display="A124818728A" xr:uid="{7CA29EDC-BDEE-43AC-9736-7049089E4564}"/>
    <hyperlink ref="H71" location="A124815489X" display="A124815489X" xr:uid="{36D5D58A-52E9-4417-9A05-C2B9849C79EE}"/>
    <hyperlink ref="G72" location="A124816384W" display="A124816384W" xr:uid="{EC53F900-9352-4D0B-8E11-A33B8ED000B4}"/>
    <hyperlink ref="C72" location="A124817464R" display="A124817464R" xr:uid="{D3DAEBF6-00CC-420A-9AD1-9D9656AAB266}"/>
    <hyperlink ref="D72" location="A124815304T" display="A124815304T" xr:uid="{7EA78EAD-E2D8-43CA-AD20-9931E2C172E0}"/>
    <hyperlink ref="E72" location="A124818544J" display="A124818544J" xr:uid="{27955990-5230-4BEE-A1CF-77552D73D465}"/>
    <hyperlink ref="F72" location="A124819624A" display="A124819624A" xr:uid="{D5A3D92C-9B7A-46D2-8EBB-7743EED2869B}"/>
    <hyperlink ref="H72" location="A124816385X" display="A124816385X" xr:uid="{03C0B0D6-4263-4B09-95BB-F625D44C4F42}"/>
    <hyperlink ref="G73" location="A124815904W" display="A124815904W" xr:uid="{A9AD534E-2B2C-4DE2-90D8-A8A3E390F11D}"/>
    <hyperlink ref="C73" location="A124816984A" display="A124816984A" xr:uid="{86DF8003-3DAB-46BA-A0E8-603D0ADEE066}"/>
    <hyperlink ref="D73" location="A124814824C" display="A124814824C" xr:uid="{9738C5F2-AE19-402D-B595-26CB8FF39D92}"/>
    <hyperlink ref="E73" location="A124818064W" display="A124818064W" xr:uid="{49EBD504-A895-435A-B1CD-A6091819907C}"/>
    <hyperlink ref="F73" location="A124819144R" display="A124819144R" xr:uid="{249741F9-A91F-4FA1-A970-4574D6DF50B9}"/>
    <hyperlink ref="H73" location="A124815905X" display="A124815905X" xr:uid="{82758A54-6E84-4183-BBD3-381AF55C96C3}"/>
    <hyperlink ref="G74" location="A124816168C" display="A124816168C" xr:uid="{E4658E32-46C7-439D-A8AA-EE198C1B6385}"/>
    <hyperlink ref="C74" location="A124817248W" display="A124817248W" xr:uid="{6ECFA609-1286-414A-8A62-439FAD749210}"/>
    <hyperlink ref="D74" location="A124815088K" display="A124815088K" xr:uid="{2814DCB6-095A-4D1C-8483-457A54D836FB}"/>
    <hyperlink ref="E74" location="A124818328R" display="A124818328R" xr:uid="{B73EFC9D-DA70-4B06-89E0-FA57E8B839C6}"/>
    <hyperlink ref="F74" location="A124819408J" display="A124819408J" xr:uid="{4607A41F-BD10-44A4-A055-601A995DA5F2}"/>
    <hyperlink ref="H74" location="A124816169F" display="A124816169F" xr:uid="{043FC599-D194-4250-A395-ED30F1F8F4B0}"/>
    <hyperlink ref="G76" location="A124816392W" display="A124816392W" xr:uid="{963D1079-BC57-452D-AA18-86EEF1EB8827}"/>
    <hyperlink ref="C76" location="A124817472R" display="A124817472R" xr:uid="{598CFDF0-64A9-452F-8819-87C4F69B538C}"/>
    <hyperlink ref="D76" location="A124815312T" display="A124815312T" xr:uid="{D9C7C2A8-9670-4D59-9650-DE411FE2027F}"/>
    <hyperlink ref="E76" location="A124818552J" display="A124818552J" xr:uid="{8931B1F8-D83F-4184-9698-200DE8B9AE72}"/>
    <hyperlink ref="F76" location="A124819632A" display="A124819632A" xr:uid="{A4D43FE1-5BD4-4C8D-AE3C-5CFA519B433A}"/>
    <hyperlink ref="H76" location="A124816393X" display="A124816393X" xr:uid="{5CF81B3B-EAEC-46D8-9481-2421680CDF17}"/>
    <hyperlink ref="G77" location="A124815496W" display="A124815496W" xr:uid="{8BE52FEC-A6E8-44CA-847C-27BC3D3E5607}"/>
    <hyperlink ref="C77" location="A124816576R" display="A124816576R" xr:uid="{E8CF36A7-4686-4AB0-A29D-89CACC81E827}"/>
    <hyperlink ref="D77" location="A124814416T" display="A124814416T" xr:uid="{286B8191-8351-4E4A-8E53-955BF52BE336}"/>
    <hyperlink ref="E77" location="A124817656J" display="A124817656J" xr:uid="{0024A65E-921D-4746-8A25-129C4BD38CC1}"/>
    <hyperlink ref="F77" location="A124818736A" display="A124818736A" xr:uid="{035E17CF-A8B4-41CF-9F89-2BEF35DCD208}"/>
    <hyperlink ref="H77" location="A124815497X" display="A124815497X" xr:uid="{4F3734CD-1CB2-498A-9AA0-556C2F3B87C7}"/>
    <hyperlink ref="G78" location="A124815736W" display="A124815736W" xr:uid="{11763FC3-678D-42D3-9842-DEAE74F5D502}"/>
    <hyperlink ref="C78" location="A124816816R" display="A124816816R" xr:uid="{15FD2CD5-38C2-488F-A26A-2855BF8006FB}"/>
    <hyperlink ref="D78" location="A124814656C" display="A124814656C" xr:uid="{C253A7BD-982F-45F3-8530-B29C096D06C9}"/>
    <hyperlink ref="E78" location="A124817896V" display="A124817896V" xr:uid="{EB36775E-C853-48FF-BC69-30E5C2CBAB13}"/>
    <hyperlink ref="F78" location="A124818976L" display="A124818976L" xr:uid="{FDE3ACF3-BAC6-41A0-B3F6-12F538A91D28}"/>
    <hyperlink ref="H78" location="A124815737X" display="A124815737X" xr:uid="{77B4EB0C-B994-4DE7-AD6F-B4597C741A93}"/>
    <hyperlink ref="G79" location="A124816064K" display="A124816064K" xr:uid="{0E9EF24F-4A8E-4FC9-A124-C58E339F4A1C}"/>
    <hyperlink ref="C79" location="A124817144C" display="A124817144C" xr:uid="{4272427B-EBB6-484F-900C-93B7AB8DCCB7}"/>
    <hyperlink ref="D79" location="A124814984R" display="A124814984R" xr:uid="{AFFC930F-814D-4F53-97D5-6F0E78A13998}"/>
    <hyperlink ref="E79" location="A124818224W" display="A124818224W" xr:uid="{505232E1-64AC-42EA-9B7A-0C1D3990C33E}"/>
    <hyperlink ref="F79" location="A124819304R" display="A124819304R" xr:uid="{A9025284-EA2E-4E72-905D-B2E21C506F70}"/>
    <hyperlink ref="H79" location="A124816065L" display="A124816065L" xr:uid="{34C9463D-2C5D-4392-8E64-70357C1258BD}"/>
    <hyperlink ref="G80" location="A124815744W" display="A124815744W" xr:uid="{24472C43-727A-4A24-8DD0-5FF638A175B9}"/>
    <hyperlink ref="C80" location="A124816824R" display="A124816824R" xr:uid="{06E8C8AE-427E-45CE-9CAC-C3A24C8B986A}"/>
    <hyperlink ref="D80" location="A124814664C" display="A124814664C" xr:uid="{2DA915A1-9B65-441B-98CE-0D312C6732DD}"/>
    <hyperlink ref="E80" location="A124817904J" display="A124817904J" xr:uid="{E9A195E0-D813-4D0B-ADCB-80F8F6DB8B07}"/>
    <hyperlink ref="F80" location="A124818984L" display="A124818984L" xr:uid="{2293A8D4-63D8-4F76-8C8A-F0D3831A725A}"/>
    <hyperlink ref="H80" location="A124815745X" display="A124815745X" xr:uid="{9DA224B9-AB08-44F1-B1B1-3776926AAE73}"/>
    <hyperlink ref="G81" location="A124816288W" display="A124816288W" xr:uid="{9D591C89-92FD-4E4F-92D7-138F1DB3718B}"/>
    <hyperlink ref="C81" location="A124817368R" display="A124817368R" xr:uid="{CEAD509E-330A-4886-8EF7-4A3BB5B58B15}"/>
    <hyperlink ref="D81" location="A124815208T" display="A124815208T" xr:uid="{67218EF3-953B-475D-A212-8267CB9592F9}"/>
    <hyperlink ref="E81" location="A124818448J" display="A124818448J" xr:uid="{FDF1F697-B7F6-4DDB-A84D-6B1A5AD2138C}"/>
    <hyperlink ref="F81" location="A124819528A" display="A124819528A" xr:uid="{B608FA28-40A7-4296-BD71-DA341F0CB49A}"/>
    <hyperlink ref="H81" location="A124816289X" display="A124816289X" xr:uid="{ADC9C592-76FB-4669-B579-07A45546D088}"/>
    <hyperlink ref="G83" location="A124815504K" display="A124815504K" xr:uid="{8330C4BB-41F6-4E5C-B0D3-B0A5FE2A9779}"/>
    <hyperlink ref="C83" location="A124816584R" display="A124816584R" xr:uid="{1250F6F0-66CB-4EEA-A460-93ECAC6FAEBC}"/>
    <hyperlink ref="D83" location="A124814424T" display="A124814424T" xr:uid="{56BA4E84-E8B5-46D7-92AF-86DC2D268BAF}"/>
    <hyperlink ref="E83" location="A124817664J" display="A124817664J" xr:uid="{576E3E5A-B434-4382-901E-4953CAB86F65}"/>
    <hyperlink ref="F83" location="A124818744A" display="A124818744A" xr:uid="{1C5CA8C1-D7F9-4A78-A8E7-9703305C4348}"/>
    <hyperlink ref="H83" location="A124815505L" display="A124815505L" xr:uid="{C8D45F88-4F97-4201-82E8-6BE854CE1E66}"/>
    <hyperlink ref="G84" location="A124816296W" display="A124816296W" xr:uid="{1C99380D-008E-454F-B0CA-473275DAAB81}"/>
    <hyperlink ref="C84" location="A124817376R" display="A124817376R" xr:uid="{7C1713EE-9C3A-4E7B-A63F-2952B1B016E3}"/>
    <hyperlink ref="D84" location="A124815216T" display="A124815216T" xr:uid="{07181B68-45E9-4052-A763-4E83AD8DA175}"/>
    <hyperlink ref="E84" location="A124818456J" display="A124818456J" xr:uid="{9CEF7558-4A7A-4A63-97F6-7EB739A92A6C}"/>
    <hyperlink ref="F84" location="A124819536A" display="A124819536A" xr:uid="{33C24CEF-DC2A-4D89-8C8F-ABEB59542F7F}"/>
    <hyperlink ref="H84" location="A124816297X" display="A124816297X" xr:uid="{882338CF-6A9F-4E85-8102-C25D6EED8DDB}"/>
    <hyperlink ref="G85" location="A124815912W" display="A124815912W" xr:uid="{434B0388-7CD5-40E1-8ABA-0FB877EA544F}"/>
    <hyperlink ref="C85" location="A124816992A" display="A124816992A" xr:uid="{B6DD9A6F-6F1F-4BB1-B29A-B1A3F6CBFEE4}"/>
    <hyperlink ref="D85" location="A124814832C" display="A124814832C" xr:uid="{9BA21416-9AD6-4360-898A-FABBFB2B9E1A}"/>
    <hyperlink ref="E85" location="A124818072W" display="A124818072W" xr:uid="{F96C36B9-1AA4-47EE-BA5E-BA015A2FF5BE}"/>
    <hyperlink ref="F85" location="A124819152R" display="A124819152R" xr:uid="{DA89B972-5708-40AA-875A-71A180F23B17}"/>
    <hyperlink ref="H85" location="A124815913X" display="A124815913X" xr:uid="{2D7EA203-A010-406B-BA01-7E4DB0324167}"/>
    <hyperlink ref="G86" location="A124815616C" display="A124815616C" xr:uid="{0B088494-CCF1-493C-8F0C-AAECB34E6AE4}"/>
    <hyperlink ref="C86" location="A124816696J" display="A124816696J" xr:uid="{529A854C-8927-411E-8DF0-CA71A66DA9C6}"/>
    <hyperlink ref="D86" location="A124814536K" display="A124814536K" xr:uid="{AC8B56B5-230B-47C9-AAB2-7D24C99E5C34}"/>
    <hyperlink ref="E86" location="A124817776A" display="A124817776A" xr:uid="{57E1650C-80B0-4DA5-B54A-5CAE671AF87E}"/>
    <hyperlink ref="F86" location="A124818856V" display="A124818856V" xr:uid="{3072F215-78D9-42AA-8756-CC3C9724F04C}"/>
    <hyperlink ref="H86" location="A124815617F" display="A124815617F" xr:uid="{4B68CB1F-F98A-4D4B-91BF-5DA0F4171579}"/>
    <hyperlink ref="G88" location="A124816176C" display="A124816176C" xr:uid="{1AC4E965-BCDD-4A52-B6BD-7564CEB8CFB6}"/>
    <hyperlink ref="C88" location="A124817256W" display="A124817256W" xr:uid="{543C2A1E-7FD8-4F1F-9F7E-3A78087D0E47}"/>
    <hyperlink ref="D88" location="A124815096K" display="A124815096K" xr:uid="{0E57CDD7-A912-4065-9B73-31EA6E398BA9}"/>
    <hyperlink ref="E88" location="A124818336R" display="A124818336R" xr:uid="{B02223A8-F1C2-45D0-A4AE-FD33F6E08C12}"/>
    <hyperlink ref="F88" location="A124819416J" display="A124819416J" xr:uid="{4A20A82E-A499-4A3F-8C7E-65F322CA5577}"/>
    <hyperlink ref="H88" location="A124816177F" display="A124816177F" xr:uid="{D4319658-01FB-4AB2-A2D4-225459BD6D52}"/>
    <hyperlink ref="G89" location="A124816400K" display="A124816400K" xr:uid="{D83E6C08-ED8A-4ABD-BD38-854881F2F1B7}"/>
    <hyperlink ref="C89" location="A124817480R" display="A124817480R" xr:uid="{3E97FEAE-11BD-4B8A-AC1E-C60E4127F9A1}"/>
    <hyperlink ref="D89" location="A124815320T" display="A124815320T" xr:uid="{68F64FBD-D9B2-4416-8FC6-524F73341E61}"/>
    <hyperlink ref="E89" location="A124818560J" display="A124818560J" xr:uid="{B30BEF52-F049-4E71-A21F-77F287D80F62}"/>
    <hyperlink ref="F89" location="A124819640A" display="A124819640A" xr:uid="{247F485E-BACD-4BB5-BE66-4EAE2048B915}"/>
    <hyperlink ref="H89" location="A124816401L" display="A124816401L" xr:uid="{070C6EFF-20B9-4DC4-9A86-ADE75E532BA8}"/>
    <hyperlink ref="G90" location="A124815624C" display="A124815624C" xr:uid="{2A6EE096-E954-4FD8-AE25-2F8706B6C236}"/>
    <hyperlink ref="C90" location="A124816704W" display="A124816704W" xr:uid="{D31A83C2-3FA7-4547-9E25-5076DC65E49C}"/>
    <hyperlink ref="D90" location="A124814544K" display="A124814544K" xr:uid="{B44BC353-F792-4085-BB13-0B8EB7DE593C}"/>
    <hyperlink ref="E90" location="A124817784A" display="A124817784A" xr:uid="{22E3948E-9D10-49D4-A248-3D570A483348}"/>
    <hyperlink ref="F90" location="A124818864V" display="A124818864V" xr:uid="{0BA863E0-7320-4311-9EEE-2AA43630BEA3}"/>
    <hyperlink ref="H90" location="A124815625F" display="A124815625F" xr:uid="{B05A9583-80A8-41C3-8383-D633F523149C}"/>
    <hyperlink ref="G91" location="A124815920W" display="A124815920W" xr:uid="{8FE20492-7E6A-4661-8ABC-B6756746FB66}"/>
    <hyperlink ref="C91" location="A124817000T" display="A124817000T" xr:uid="{B7D81D71-ED01-4AB3-831E-62C8A35CA830}"/>
    <hyperlink ref="D91" location="A124814840C" display="A124814840C" xr:uid="{8C60E49D-4932-44E2-8C56-356521C3C34D}"/>
    <hyperlink ref="E91" location="A124818080W" display="A124818080W" xr:uid="{45F15853-954D-491B-AEAF-7C1B5F640A67}"/>
    <hyperlink ref="F91" location="A124819160R" display="A124819160R" xr:uid="{44F6A8C7-6DCA-44F9-B768-CD6F62D7FF2D}"/>
    <hyperlink ref="H91" location="A124815921X" display="A124815921X" xr:uid="{D3533D07-ED63-4A66-8CCA-5EEB72422A75}"/>
    <hyperlink ref="G92" location="A124816304K" display="A124816304K" xr:uid="{630C0938-E2F7-40E3-A39F-E21EB1E9392F}"/>
    <hyperlink ref="C92" location="A124817384R" display="A124817384R" xr:uid="{D6D10291-452C-4162-9CCD-753F17E348DC}"/>
    <hyperlink ref="D92" location="A124815224T" display="A124815224T" xr:uid="{AF8150C9-AAFB-4F69-B2FE-D4DD1CE9A0A3}"/>
    <hyperlink ref="E92" location="A124818464J" display="A124818464J" xr:uid="{BD4EE514-FC61-44DF-8047-2A7754E33F8A}"/>
    <hyperlink ref="F92" location="A124819544A" display="A124819544A" xr:uid="{8E26FB28-D5AE-46FB-AAC8-144BD2522333}"/>
    <hyperlink ref="H92" location="A124816305L" display="A124816305L" xr:uid="{906C0737-164C-4D12-96B3-620F133898F2}"/>
    <hyperlink ref="G94" location="A124816312K" display="A124816312K" xr:uid="{2FEF1B07-B808-4D38-B6D8-1381D0C157BF}"/>
    <hyperlink ref="C94" location="A124817392R" display="A124817392R" xr:uid="{4782AE20-0AC7-43DB-876C-6510FC6E1FE0}"/>
    <hyperlink ref="D94" location="A124815232T" display="A124815232T" xr:uid="{353D3267-C9F2-4F3C-BBCD-46A3ECDEC390}"/>
    <hyperlink ref="E94" location="A124818472J" display="A124818472J" xr:uid="{934CE767-776E-4F64-88F0-1B59202CEC56}"/>
    <hyperlink ref="F94" location="A124819552A" display="A124819552A" xr:uid="{CE346222-CB01-4F36-889A-CD68E2171748}"/>
    <hyperlink ref="H94" location="A124816313L" display="A124816313L" xr:uid="{85FD34D9-AE29-4A08-87D6-B57E055862F4}"/>
    <hyperlink ref="G95" location="A124816408C" display="A124816408C" xr:uid="{0E4758A1-D8C5-4DA3-A26C-E630CB2C7603}"/>
    <hyperlink ref="C95" location="A124817488J" display="A124817488J" xr:uid="{4C5140D1-8F89-4E61-AD27-9B9E81E31BAE}"/>
    <hyperlink ref="D95" location="A124815328K" display="A124815328K" xr:uid="{019E36CE-A1DF-4766-B699-703C4AA6F863}"/>
    <hyperlink ref="E95" location="A124818568A" display="A124818568A" xr:uid="{E721F8F1-4AA6-4FC0-83FA-CA0A9E6DF171}"/>
    <hyperlink ref="F95" location="A124819648V" display="A124819648V" xr:uid="{3AF934F1-4C8A-4F30-9733-FCAE6B7AC251}"/>
    <hyperlink ref="H95" location="A124816409F" display="A124816409F" xr:uid="{2B4704FB-A56B-4C8A-96C6-FE2C46A4DA24}"/>
    <hyperlink ref="G96" location="A124816416C" display="A124816416C" xr:uid="{22B7297B-3469-439E-B285-4DEDD4447671}"/>
    <hyperlink ref="C96" location="A124817496J" display="A124817496J" xr:uid="{A334D95E-A6D1-4548-A867-4B0B9999295C}"/>
    <hyperlink ref="D96" location="A124815336K" display="A124815336K" xr:uid="{474DD576-728F-4460-9146-05C04EF5448B}"/>
    <hyperlink ref="E96" location="A124818576A" display="A124818576A" xr:uid="{A6C8488D-175A-48A5-8C9D-418A1212CA3F}"/>
    <hyperlink ref="F96" location="A124819656V" display="A124819656V" xr:uid="{57D7B476-69BE-466F-9A84-B00EF3C52110}"/>
    <hyperlink ref="H96" location="A124816417F" display="A124816417F" xr:uid="{8C0B51FF-D996-4FC8-86C4-22A1A2759F42}"/>
    <hyperlink ref="G97" location="A124815512K" display="A124815512K" xr:uid="{2335FAEA-211D-4310-880A-CECF5149D8BF}"/>
    <hyperlink ref="C97" location="A124816592R" display="A124816592R" xr:uid="{1B750FB6-359C-4E67-820F-940CDD547530}"/>
    <hyperlink ref="D97" location="A124814432T" display="A124814432T" xr:uid="{D822EFEF-A4DF-4010-AC3D-ECEF72FC3EEC}"/>
    <hyperlink ref="E97" location="A124817672J" display="A124817672J" xr:uid="{CA62A703-EFEE-462D-8EED-479C7DEF1A65}"/>
    <hyperlink ref="F97" location="A124818752A" display="A124818752A" xr:uid="{4F2AF5E0-FAB1-4D7B-A250-C00FBC5A2432}"/>
    <hyperlink ref="H97" location="A124815513L" display="A124815513L" xr:uid="{CADA1C60-E3B5-487D-83CD-9F878867A8D2}"/>
    <hyperlink ref="G99" location="A124815632C" display="A124815632C" xr:uid="{DEF40AB8-0BB2-49CC-8BD4-130AAECA032C}"/>
    <hyperlink ref="C99" location="A124816712W" display="A124816712W" xr:uid="{20974DC5-B886-465A-8AB8-F070E84F6286}"/>
    <hyperlink ref="D99" location="A124814552K" display="A124814552K" xr:uid="{B08FA6B9-C4C1-48DF-A85C-180810FB9A9C}"/>
    <hyperlink ref="E99" location="A124817792A" display="A124817792A" xr:uid="{F7D097B6-E60B-4F8D-A27C-6A5C53F04913}"/>
    <hyperlink ref="F99" location="A124818872V" display="A124818872V" xr:uid="{E9EBF5FC-4DCF-4434-9A31-2A69E76A9851}"/>
    <hyperlink ref="H99" location="A124815633F" display="A124815633F" xr:uid="{3A2ED42F-DAE7-497F-9F8D-9D81AA4EB301}"/>
    <hyperlink ref="G100" location="A124815752W" display="A124815752W" xr:uid="{B5CF2A26-1955-4751-BB2B-12AA2BF5FEFC}"/>
    <hyperlink ref="C100" location="A124816832R" display="A124816832R" xr:uid="{21481231-1F12-44AF-BC83-C7C7AC49BD3D}"/>
    <hyperlink ref="D100" location="A124814672C" display="A124814672C" xr:uid="{ED580AB2-3908-47CF-9376-EC532BCEE3FE}"/>
    <hyperlink ref="E100" location="A124817912J" display="A124817912J" xr:uid="{13CDD4F4-BD82-4262-BAD7-65DC126E7C27}"/>
    <hyperlink ref="F100" location="A124818992L" display="A124818992L" xr:uid="{8AADDCC2-8E29-4086-8DD2-B78C306979EC}"/>
    <hyperlink ref="H100" location="A124815753X" display="A124815753X" xr:uid="{2F96A41C-5482-451A-9D4C-A28452E48750}"/>
    <hyperlink ref="G101" location="A124815520K" display="A124815520K" xr:uid="{CB00B94D-F6CC-4152-B6B4-4738193D6CD9}"/>
    <hyperlink ref="C101" location="A124816600C" display="A124816600C" xr:uid="{796BE026-537C-4D5E-B845-E5B7D1F3AD06}"/>
    <hyperlink ref="D101" location="A124814440T" display="A124814440T" xr:uid="{582DDBE2-8099-4D2B-9550-B57D1E0BAE66}"/>
    <hyperlink ref="E101" location="A124817680J" display="A124817680J" xr:uid="{28D846B8-A7D2-40A3-9092-9DD2106BE096}"/>
    <hyperlink ref="F101" location="A124818760A" display="A124818760A" xr:uid="{34036021-0524-43C8-B020-BA50D2350727}"/>
    <hyperlink ref="H101" location="A124815521L" display="A124815521L" xr:uid="{CEDF82B3-1E8E-409F-8935-248D994D9CAE}"/>
    <hyperlink ref="G102" location="A124815640C" display="A124815640C" xr:uid="{D2E14CC0-827F-4B5F-95EB-A09EE6C70206}"/>
    <hyperlink ref="C102" location="A124816720W" display="A124816720W" xr:uid="{B763CF19-E8F7-4CBA-871D-9ADAFBCAE434}"/>
    <hyperlink ref="D102" location="A124814560K" display="A124814560K" xr:uid="{CAD735DC-5ED0-4166-AEC1-598FE2B95059}"/>
    <hyperlink ref="E102" location="A124817800R" display="A124817800R" xr:uid="{E2614893-056F-4C43-AEE9-1695AA86AEFF}"/>
    <hyperlink ref="F102" location="A124818880V" display="A124818880V" xr:uid="{B5A2F08A-F835-4810-B569-7AD58C656B97}"/>
    <hyperlink ref="H102" location="A124815641F" display="A124815641F" xr:uid="{7BC00B61-472C-44FD-95D0-16729C659024}"/>
    <hyperlink ref="G104" location="A124815528C" display="A124815528C" xr:uid="{48F4E146-D86D-49E3-9211-661CA5C11FD5}"/>
    <hyperlink ref="C104" location="A124816608W" display="A124816608W" xr:uid="{CEAE5DD5-C354-42E9-BB1E-0A215C5CE13C}"/>
    <hyperlink ref="D104" location="A124814448K" display="A124814448K" xr:uid="{58CD12DF-121D-4E60-825A-EA71FAB87169}"/>
    <hyperlink ref="E104" location="A124817688A" display="A124817688A" xr:uid="{949D0B31-932D-40AC-B0B9-B8230F72FE84}"/>
    <hyperlink ref="F104" location="A124818768V" display="A124818768V" xr:uid="{19F53746-0644-4266-9EB3-B2CA262562FA}"/>
    <hyperlink ref="H104" location="A124815529F" display="A124815529F" xr:uid="{756FCAF3-A1F7-4058-9125-A5A485712AD0}"/>
    <hyperlink ref="G105" location="A124816424C" display="A124816424C" xr:uid="{280862C9-7586-421F-9A86-8E707C65D976}"/>
    <hyperlink ref="C105" location="A124817504W" display="A124817504W" xr:uid="{41898118-3389-4A2F-BA09-C71DD67086DB}"/>
    <hyperlink ref="D105" location="A124815344K" display="A124815344K" xr:uid="{A0737396-8361-411F-AA3E-B8D44A4CCC4F}"/>
    <hyperlink ref="E105" location="A124818584A" display="A124818584A" xr:uid="{BFB28B9C-B2C2-4AEF-9D09-460B7761D4ED}"/>
    <hyperlink ref="F105" location="A124819664V" display="A124819664V" xr:uid="{BB3D3EC6-F698-4925-8518-BD0CDF70D827}"/>
    <hyperlink ref="H105" location="A124816425F" display="A124816425F" xr:uid="{14172AD5-9C30-45CA-83FD-52906399286A}"/>
    <hyperlink ref="G106" location="A124816432C" display="A124816432C" xr:uid="{5E4D702B-FA28-41C6-AD0A-BB1BCA726509}"/>
    <hyperlink ref="C106" location="A124817512W" display="A124817512W" xr:uid="{A66CDE50-12B0-4763-98E8-9B850A7795E6}"/>
    <hyperlink ref="D106" location="A124815352K" display="A124815352K" xr:uid="{04389128-B321-40E6-9D8A-653AF027A56D}"/>
    <hyperlink ref="E106" location="A124818592A" display="A124818592A" xr:uid="{143E1BA3-7C08-45AE-9CB3-E8136475D620}"/>
    <hyperlink ref="F106" location="A124819672V" display="A124819672V" xr:uid="{D5047131-BAC5-4D8E-8B9E-2B6520E124E1}"/>
    <hyperlink ref="H106" location="A124816433F" display="A124816433F" xr:uid="{B32DBB77-9C96-4AB2-A6B0-2CA0483C90CF}"/>
    <hyperlink ref="G107" location="A124816072K" display="A124816072K" xr:uid="{2D72D8BE-A765-4913-80E5-E9921F87E98E}"/>
    <hyperlink ref="C107" location="A124817152C" display="A124817152C" xr:uid="{83181BA6-B6CD-482E-B569-6B7151098EAD}"/>
    <hyperlink ref="D107" location="A124814992R" display="A124814992R" xr:uid="{E0C09F2F-68F3-4721-BA53-DC97E9DBAA78}"/>
    <hyperlink ref="E107" location="A124818232W" display="A124818232W" xr:uid="{40502DEA-84B8-4184-B796-D5E9D236DF41}"/>
    <hyperlink ref="F107" location="A124819312R" display="A124819312R" xr:uid="{D0E9C3BE-576F-42B2-BD5E-CC0B353D12B5}"/>
    <hyperlink ref="H107" location="A124816073L" display="A124816073L" xr:uid="{718D67E8-33D5-49F6-9358-C482C7FDE945}"/>
    <hyperlink ref="G108" location="A124816184C" display="A124816184C" xr:uid="{B121A295-133C-43C2-8A4D-12D07D02724E}"/>
    <hyperlink ref="C108" location="A124817264W" display="A124817264W" xr:uid="{01B083B6-B05D-4061-B823-5973D9A9E293}"/>
    <hyperlink ref="D108" location="A124815104X" display="A124815104X" xr:uid="{C88745BD-FF8F-4546-8C54-A8FC01D44879}"/>
    <hyperlink ref="E108" location="A124818344R" display="A124818344R" xr:uid="{F7B8025F-6B2C-4021-9061-6FB74D266092}"/>
    <hyperlink ref="F108" location="A124819424J" display="A124819424J" xr:uid="{919283B6-0C25-496A-992A-23DCACC959F9}"/>
    <hyperlink ref="H108" location="A124816185F" display="A124816185F" xr:uid="{ADFB03A7-CF92-43B6-AC34-2B985109CB48}"/>
    <hyperlink ref="G109" location="A124815536C" display="A124815536C" xr:uid="{08BCE60C-2FD3-40EC-B1CF-1A4D86D19BBA}"/>
    <hyperlink ref="C109" location="A124816616W" display="A124816616W" xr:uid="{E062FD56-90A5-42BE-9DE4-CFC5C6B54A05}"/>
    <hyperlink ref="D109" location="A124814456K" display="A124814456K" xr:uid="{18337C3C-D342-4465-BE50-D4B3D92F89CD}"/>
    <hyperlink ref="E109" location="A124817696A" display="A124817696A" xr:uid="{4516D431-07E4-43EC-BB6C-ED87167F48F9}"/>
    <hyperlink ref="F109" location="A124818776V" display="A124818776V" xr:uid="{BDCD561F-F053-4AF1-AA9E-6E0CE31850F5}"/>
    <hyperlink ref="H109" location="A124815537F" display="A124815537F" xr:uid="{B450F32C-449C-4233-8BF0-044346E8A89D}"/>
    <hyperlink ref="G110" location="A124815760W" display="A124815760W" xr:uid="{E505C3CF-7B88-4C30-AB75-5E097BB79825}"/>
    <hyperlink ref="C110" location="A124816840R" display="A124816840R" xr:uid="{909F3DB6-EFAB-47F2-95F1-816DB757F82F}"/>
    <hyperlink ref="D110" location="A124814680C" display="A124814680C" xr:uid="{89C1A5B2-A5BB-42D0-9819-C6DE4CA4A7EF}"/>
    <hyperlink ref="E110" location="A124817920J" display="A124817920J" xr:uid="{066FAEE0-ED8B-4FBD-A54C-3FAE12F2B23A}"/>
    <hyperlink ref="F110" location="A124819000C" display="A124819000C" xr:uid="{AD34ACE5-02D0-4DE2-ACE2-1836C73D63D4}"/>
    <hyperlink ref="H110" location="A124815761X" display="A124815761X" xr:uid="{40697E5F-28E3-470B-A0DC-6FF2C89B0DA5}"/>
    <hyperlink ref="G111" location="A124816080K" display="A124816080K" xr:uid="{2DB70BD1-CF4F-47A9-A745-4F5BD587DBE2}"/>
    <hyperlink ref="C111" location="A124817160C" display="A124817160C" xr:uid="{C7418A05-2D5C-49FE-B735-170098432316}"/>
    <hyperlink ref="D111" location="A124815000F" display="A124815000F" xr:uid="{6FA0098D-DBA3-414B-8192-DE6E5BDEBFB4}"/>
    <hyperlink ref="E111" location="A124818240W" display="A124818240W" xr:uid="{0172C6A1-2738-44B9-8C3E-82F4E7E377D5}"/>
    <hyperlink ref="F111" location="A124819320R" display="A124819320R" xr:uid="{7DD2C715-FF19-4638-97A6-BC9CF21ED378}"/>
    <hyperlink ref="H111" location="A124816081L" display="A124816081L" xr:uid="{6D0C235B-9741-4354-9BA8-BC33E8B4C03D}"/>
    <hyperlink ref="G112" location="A124815544C" display="A124815544C" xr:uid="{04164261-06BC-47B8-B929-9C583D5DC1D5}"/>
    <hyperlink ref="C112" location="A124816624W" display="A124816624W" xr:uid="{C27BFE5F-30D8-48F4-8CEB-AA990F9BE034}"/>
    <hyperlink ref="D112" location="A124814464K" display="A124814464K" xr:uid="{24B767A6-0BB5-4E97-9994-91717714C83C}"/>
    <hyperlink ref="E112" location="A124817704R" display="A124817704R" xr:uid="{4F7DE977-5D02-48A5-A1C6-2DD5B36C40FB}"/>
    <hyperlink ref="F112" location="A124818784V" display="A124818784V" xr:uid="{1712CDA8-B179-42CF-ACB7-3E46A8ED3D0B}"/>
    <hyperlink ref="H112" location="A124815545F" display="A124815545F" xr:uid="{755BB217-011A-40FE-804F-ECE7801748A2}"/>
    <hyperlink ref="G113" location="A124815768R" display="A124815768R" xr:uid="{557D4A99-4DAD-47E9-B78F-46B52FD14C33}"/>
    <hyperlink ref="C113" location="A124816848J" display="A124816848J" xr:uid="{BA292D21-3D39-44BD-9F43-CF00DD0FDC53}"/>
    <hyperlink ref="D113" location="A124814688W" display="A124814688W" xr:uid="{50E93433-6067-4FD6-93DD-F7539A10EC58}"/>
    <hyperlink ref="E113" location="A124817928A" display="A124817928A" xr:uid="{495968FE-6E89-4CFC-ADDD-FCFDEB970D2C}"/>
    <hyperlink ref="F113" location="A124819008W" display="A124819008W" xr:uid="{903A8134-370D-440B-AC2F-93BDC5C253EF}"/>
    <hyperlink ref="H113" location="A124815769T" display="A124815769T" xr:uid="{FD5C14A4-3565-4CC6-B7E6-5ED8E08CA9C5}"/>
    <hyperlink ref="G114" location="A124816088C" display="A124816088C" xr:uid="{CD91635A-9A0E-417A-AA60-98D27327F28B}"/>
    <hyperlink ref="C114" location="A124817168W" display="A124817168W" xr:uid="{4C63C4A3-6C3E-4655-B9D3-839151D552EC}"/>
    <hyperlink ref="D114" location="A124815008X" display="A124815008X" xr:uid="{A4F88D6F-8C92-4B38-93C5-BD15C5CA376F}"/>
    <hyperlink ref="E114" location="A124818248R" display="A124818248R" xr:uid="{3DB7B7CF-D70D-45D2-B31D-D03E22C4CDD8}"/>
    <hyperlink ref="F114" location="A124819328J" display="A124819328J" xr:uid="{9882E3D5-2C1A-4F70-99B6-F4E323F31A9E}"/>
    <hyperlink ref="H114" location="A124816089F" display="A124816089F" xr:uid="{5F096C12-EF7A-4CD9-9020-6C38428F0CA8}"/>
    <hyperlink ref="G115" location="A124816192C" display="A124816192C" xr:uid="{C6FE6F79-E37E-4698-BC61-0BDA22A39DE0}"/>
    <hyperlink ref="C115" location="A124817272W" display="A124817272W" xr:uid="{7DE4A7FE-3835-438D-9433-51CF6F4588F0}"/>
    <hyperlink ref="D115" location="A124815112X" display="A124815112X" xr:uid="{C8510612-15AB-4209-AACC-6357E916999B}"/>
    <hyperlink ref="E115" location="A124818352R" display="A124818352R" xr:uid="{BF2200FA-A8B0-457E-8152-C37816C12EAA}"/>
    <hyperlink ref="F115" location="A124819432J" display="A124819432J" xr:uid="{DAD2DBEC-B1CE-4203-8CBB-93B049A6EAC6}"/>
    <hyperlink ref="H115" location="A124816193F" display="A124816193F" xr:uid="{67ABD64B-2D2D-42FF-B069-1032AA844179}"/>
    <hyperlink ref="G116" location="A124816200T" display="A124816200T" xr:uid="{8CEDED54-6E72-4045-AAC2-C5DB0AC1E36E}"/>
    <hyperlink ref="C116" location="A124817280W" display="A124817280W" xr:uid="{88E05C95-EFF1-4862-8AAD-590C4CC829D8}"/>
    <hyperlink ref="D116" location="A124815120X" display="A124815120X" xr:uid="{E68746FF-835E-4B09-9087-C2B3B39F3827}"/>
    <hyperlink ref="E116" location="A124818360R" display="A124818360R" xr:uid="{849F1F3A-3F57-4C8F-BCB3-E0DE1EC8E607}"/>
    <hyperlink ref="F116" location="A124819440J" display="A124819440J" xr:uid="{0ED2CB8B-F2A6-42B2-9B97-699370574A76}"/>
    <hyperlink ref="H116" location="A124816201V" display="A124816201V" xr:uid="{BB183648-44A5-48F4-96B7-3AE9F839489C}"/>
    <hyperlink ref="G170" location="A124816512C" display="A124816512C" xr:uid="{F7533DB6-772C-41F4-9C32-BD4FC6892618}"/>
    <hyperlink ref="C170" location="A124817592J" display="A124817592J" xr:uid="{609115FC-64AA-48B7-A045-D61A688D225C}"/>
    <hyperlink ref="D170" location="A124815432K" display="A124815432K" xr:uid="{A04F77E8-E0BB-497E-83B5-2A0E07A68CB5}"/>
    <hyperlink ref="E170" location="A124818672A" display="A124818672A" xr:uid="{38B963FE-28F3-4AA8-A285-0B3448F0B194}"/>
    <hyperlink ref="F170" location="A124819752V" display="A124819752V" xr:uid="{9890204C-71E5-441C-870F-EA8DCFDC65D4}"/>
    <hyperlink ref="H170" location="A124816513F" display="A124816513F" xr:uid="{18FE8E30-38CB-4887-9F31-1DB4B855C606}"/>
    <hyperlink ref="G120" location="A124815928R" display="A124815928R" xr:uid="{A4F1529D-018E-4A51-AE04-0DF6B85C53FB}"/>
    <hyperlink ref="C120" location="A124817008K" display="A124817008K" xr:uid="{3C20C5E8-DC03-4524-AF30-4105E567A5DD}"/>
    <hyperlink ref="D120" location="A124814848W" display="A124814848W" xr:uid="{3624CAC3-158F-469A-B8A7-01125DD50088}"/>
    <hyperlink ref="E120" location="A124818088R" display="A124818088R" xr:uid="{AC08CB12-4C91-4688-934C-8FBE47EF1CEA}"/>
    <hyperlink ref="F120" location="A124819168J" display="A124819168J" xr:uid="{518B62F7-7133-4DFA-9691-5EE6A605F9EE}"/>
    <hyperlink ref="H120" location="A124815929T" display="A124815929T" xr:uid="{66A69AC9-3AFF-42DC-9419-81FBEB7DB60F}"/>
    <hyperlink ref="G121" location="A124815776R" display="A124815776R" xr:uid="{9D587C39-281F-4446-AC62-36DCAC024F09}"/>
    <hyperlink ref="C121" location="A124816856J" display="A124816856J" xr:uid="{0BE6BAD8-8393-4BC9-B99E-B16FFD7BD561}"/>
    <hyperlink ref="D121" location="A124814696W" display="A124814696W" xr:uid="{425AEE9D-6060-4F83-97C1-AA61C381C38C}"/>
    <hyperlink ref="E121" location="A124817936A" display="A124817936A" xr:uid="{CCE195AB-065C-4A8A-886F-4579C1AE3E35}"/>
    <hyperlink ref="F121" location="A124819016W" display="A124819016W" xr:uid="{FD1E4EB2-AA10-4C65-9B22-E3BE6F180DFE}"/>
    <hyperlink ref="H121" location="A124815777T" display="A124815777T" xr:uid="{FBDE2046-1E42-4C75-960B-87BB074F2BEE}"/>
    <hyperlink ref="G122" location="A124815936R" display="A124815936R" xr:uid="{68B27860-489E-49D6-9BF7-C41D58C3E9D4}"/>
    <hyperlink ref="C122" location="A124817016K" display="A124817016K" xr:uid="{01DFE687-9E81-419C-A42D-17DD3D470117}"/>
    <hyperlink ref="D122" location="A124814856W" display="A124814856W" xr:uid="{2FE008F3-8D73-49F4-BC04-4C42F74E3A97}"/>
    <hyperlink ref="E122" location="A124818096R" display="A124818096R" xr:uid="{6BE99A35-1C73-4FC8-BDD8-BE205FCB5E55}"/>
    <hyperlink ref="F122" location="A124819176J" display="A124819176J" xr:uid="{E7193773-D4A0-4C93-8CB5-151910AEADB7}"/>
    <hyperlink ref="H122" location="A124815937T" display="A124815937T" xr:uid="{944BF366-4EC6-4124-A244-4AFD873A11C3}"/>
    <hyperlink ref="G123" location="A124815944R" display="A124815944R" xr:uid="{BEF0452B-94C8-42C6-BEDA-BE80CE780E61}"/>
    <hyperlink ref="C123" location="A124817024K" display="A124817024K" xr:uid="{FBCBDC19-3F04-4491-8BF9-8E6EE63AB249}"/>
    <hyperlink ref="D123" location="A124814864W" display="A124814864W" xr:uid="{174F2ECF-940E-4E92-8FF0-7C1DAFF18BE4}"/>
    <hyperlink ref="E123" location="A124818104C" display="A124818104C" xr:uid="{E431CFA4-07DC-4CE3-A243-627F9E44E0B1}"/>
    <hyperlink ref="F123" location="A124819184J" display="A124819184J" xr:uid="{7493E361-1812-4289-A40B-6CDC3C46906E}"/>
    <hyperlink ref="H123" location="A124815945T" display="A124815945T" xr:uid="{B5B94276-9E10-4180-8540-DF7FFD872C33}"/>
    <hyperlink ref="G124" location="A124815648W" display="A124815648W" xr:uid="{E83EE0A0-02CD-4072-82D3-671321D7F696}"/>
    <hyperlink ref="C124" location="A124816728R" display="A124816728R" xr:uid="{187D691C-8B6F-43A2-972C-6EC88BA05DB3}"/>
    <hyperlink ref="D124" location="A124814568C" display="A124814568C" xr:uid="{37073550-CDD7-419A-8C93-A9AF2BC20E43}"/>
    <hyperlink ref="E124" location="A124817808J" display="A124817808J" xr:uid="{D9E2E326-D0F8-4B36-AD13-A3E97D7068A1}"/>
    <hyperlink ref="F124" location="A124818888L" display="A124818888L" xr:uid="{6DFD7D5C-067B-4BBA-916D-9EB8EFF2FE0C}"/>
    <hyperlink ref="H124" location="A124815649X" display="A124815649X" xr:uid="{E9CE0233-A6EE-49FD-B2AA-5349A81CD7FE}"/>
    <hyperlink ref="G125" location="A124816320K" display="A124816320K" xr:uid="{2385251F-A78A-4E14-B634-176C48CD6AD5}"/>
    <hyperlink ref="C125" location="A124817400C" display="A124817400C" xr:uid="{BE7690E0-D53B-4D78-AFBE-4E1EE5E343BC}"/>
    <hyperlink ref="D125" location="A124815240T" display="A124815240T" xr:uid="{2037B243-C9AD-41A1-8EC6-CB55E3B2772C}"/>
    <hyperlink ref="E125" location="A124818480J" display="A124818480J" xr:uid="{4F83EAD4-585B-4EE7-AA56-8D80D70E3768}"/>
    <hyperlink ref="F125" location="A124819560A" display="A124819560A" xr:uid="{67483FE2-C3AF-4749-81AB-8A8D669DA08F}"/>
    <hyperlink ref="H125" location="A124816321L" display="A124816321L" xr:uid="{5E13E7DA-41CD-43A2-8425-81E93A667E38}"/>
    <hyperlink ref="G126" location="A124815784R" display="A124815784R" xr:uid="{371FCA6A-375C-4005-9AF2-94566032DBF5}"/>
    <hyperlink ref="C126" location="A124816864J" display="A124816864J" xr:uid="{1AE5D381-9562-4F58-887D-4F8E381EB6BF}"/>
    <hyperlink ref="D126" location="A124814704K" display="A124814704K" xr:uid="{C43C4950-1F25-43FC-8F5F-5E20B5296747}"/>
    <hyperlink ref="E126" location="A124817944A" display="A124817944A" xr:uid="{D3D41446-F69C-48FE-AC78-60F62029388E}"/>
    <hyperlink ref="F126" location="A124819024W" display="A124819024W" xr:uid="{FB2B0743-5A78-4242-A788-14CB27B0FA83}"/>
    <hyperlink ref="H126" location="A124815785T" display="A124815785T" xr:uid="{A4DA14E3-626F-4308-B1D2-B32A1F7D495F}"/>
    <hyperlink ref="G127" location="A124815656W" display="A124815656W" xr:uid="{2C8712BA-BDC9-4056-A4AC-C4C9524C234A}"/>
    <hyperlink ref="C127" location="A124816736R" display="A124816736R" xr:uid="{BFB57F44-F660-47A8-911C-BFBF1AA0EEDF}"/>
    <hyperlink ref="D127" location="A124814576C" display="A124814576C" xr:uid="{0AC0C0D5-C055-4A80-B69D-7EF33C23BFD6}"/>
    <hyperlink ref="E127" location="A124817816J" display="A124817816J" xr:uid="{4100E374-460E-43DD-81C2-C5EC10CD9887}"/>
    <hyperlink ref="F127" location="A124818896L" display="A124818896L" xr:uid="{067CB1DB-4D66-45A0-A321-38D16DC89E92}"/>
    <hyperlink ref="H127" location="A124815657X" display="A124815657X" xr:uid="{3CCE523A-3D54-4C32-8537-64611AD11005}"/>
    <hyperlink ref="G129" location="A124815792R" display="A124815792R" xr:uid="{DABC8039-3296-488B-B687-7BA67812D92C}"/>
    <hyperlink ref="C129" location="A124816872J" display="A124816872J" xr:uid="{80297C19-52AD-4BDA-A0EA-F5AFF124C34F}"/>
    <hyperlink ref="D129" location="A124814712K" display="A124814712K" xr:uid="{67E49E56-0B67-4C69-A3B4-D7BEC0EB57BB}"/>
    <hyperlink ref="E129" location="A124817952A" display="A124817952A" xr:uid="{8A84B29E-574B-41C0-9ED1-3E76DBFC42BA}"/>
    <hyperlink ref="F129" location="A124819032W" display="A124819032W" xr:uid="{868F5CE8-0630-49A2-9228-1186443E85B5}"/>
    <hyperlink ref="H129" location="A124815793T" display="A124815793T" xr:uid="{782EE7D4-223C-432A-BC5C-7A79DDDD84F1}"/>
    <hyperlink ref="G130" location="A124816328C" display="A124816328C" xr:uid="{13F279F8-1694-428A-BDCB-18E7941314B6}"/>
    <hyperlink ref="C130" location="A124817408W" display="A124817408W" xr:uid="{602C6A57-49CD-428D-A6E1-B88E5468DA5D}"/>
    <hyperlink ref="D130" location="A124815248K" display="A124815248K" xr:uid="{AAD4D7DF-27CE-46A7-9253-EE7234E3BA01}"/>
    <hyperlink ref="E130" location="A124818488A" display="A124818488A" xr:uid="{24C53E2E-F41E-4643-8C15-B4E8B7FF0572}"/>
    <hyperlink ref="F130" location="A124819568V" display="A124819568V" xr:uid="{60ECDB5A-BB04-485E-9BAD-F91411637D09}"/>
    <hyperlink ref="H130" location="A124816329F" display="A124816329F" xr:uid="{55FE5E24-3065-4740-97F1-5AE5CC2B3C48}"/>
    <hyperlink ref="G131" location="A124815800C" display="A124815800C" xr:uid="{C8A3C79B-B344-4458-BE0D-E7D5AAEAF818}"/>
    <hyperlink ref="C131" location="A124816880J" display="A124816880J" xr:uid="{E9B5278A-3983-4A18-B75E-F27AC98C1AE8}"/>
    <hyperlink ref="D131" location="A124814720K" display="A124814720K" xr:uid="{F5438C39-8DB6-4D73-BB01-C206105C3820}"/>
    <hyperlink ref="E131" location="A124817960A" display="A124817960A" xr:uid="{C7F3C1B7-CDFA-4AA1-85E9-17DDF9AAC7FD}"/>
    <hyperlink ref="F131" location="A124819040W" display="A124819040W" xr:uid="{A479E2B9-1FC0-4CF6-BD98-9E3EBE54E1C9}"/>
    <hyperlink ref="H131" location="A124815801F" display="A124815801F" xr:uid="{BB4AFC6C-48F2-4EBB-AA10-F141E88B5524}"/>
    <hyperlink ref="G132" location="A124816440C" display="A124816440C" xr:uid="{C38004C0-825E-4D4E-8104-2CFDAC683F6D}"/>
    <hyperlink ref="C132" location="A124817520W" display="A124817520W" xr:uid="{A23FF266-31E3-4120-A631-553BB6A5365B}"/>
    <hyperlink ref="D132" location="A124815360K" display="A124815360K" xr:uid="{A4B7877F-CA1D-4255-98DA-32C0F7C471CF}"/>
    <hyperlink ref="E132" location="A124818600R" display="A124818600R" xr:uid="{67CBDAF4-DD12-4338-AD73-79955E0E547A}"/>
    <hyperlink ref="F132" location="A124819680V" display="A124819680V" xr:uid="{939689FC-CAAC-40C3-B4F0-982D83FE1A70}"/>
    <hyperlink ref="H132" location="A124816441F" display="A124816441F" xr:uid="{923B70E9-2C88-46C3-81CC-BD832B09F30F}"/>
    <hyperlink ref="G133" location="A124816336C" display="A124816336C" xr:uid="{47E5BDA8-0C48-4B5A-8D0A-591F1658E5DF}"/>
    <hyperlink ref="C133" location="A124817416W" display="A124817416W" xr:uid="{5501EABA-BBFB-43E0-A50B-57D30F53C770}"/>
    <hyperlink ref="D133" location="A124815256K" display="A124815256K" xr:uid="{1EBC1021-294F-4E46-96B9-47E6A32180F4}"/>
    <hyperlink ref="E133" location="A124818496A" display="A124818496A" xr:uid="{E5E1A6F8-D490-4450-BFF4-348C2BAF90E0}"/>
    <hyperlink ref="F133" location="A124819576V" display="A124819576V" xr:uid="{365287A4-1F58-4258-AAF7-B2B024827270}"/>
    <hyperlink ref="H133" location="A124816337F" display="A124816337F" xr:uid="{87AA43F6-93BF-479E-BD17-0F6D4EC360CF}"/>
    <hyperlink ref="G134" location="A124815664W" display="A124815664W" xr:uid="{5DF01C22-1531-4965-8094-76047CBD352D}"/>
    <hyperlink ref="C134" location="A124816744R" display="A124816744R" xr:uid="{A4918DBB-BB54-4801-8D13-2B6D70494364}"/>
    <hyperlink ref="D134" location="A124814584C" display="A124814584C" xr:uid="{03436755-1141-4FC1-AC82-AC94A488EDB7}"/>
    <hyperlink ref="E134" location="A124817824J" display="A124817824J" xr:uid="{774D4540-A123-4B43-9691-E5DA43EC0D61}"/>
    <hyperlink ref="F134" location="A124818904A" display="A124818904A" xr:uid="{3DAC893F-2481-49A2-BF36-070ECAC4FA2B}"/>
    <hyperlink ref="H134" location="A124815665X" display="A124815665X" xr:uid="{7CF31F62-9623-4261-9498-99AEA6531542}"/>
    <hyperlink ref="G136" location="A124815808W" display="A124815808W" xr:uid="{EC553ED8-2AB6-4A0D-9F84-26C07E1C2E79}"/>
    <hyperlink ref="C136" location="A124816888A" display="A124816888A" xr:uid="{57FABF99-9589-41FA-AC76-2DBE4F09C720}"/>
    <hyperlink ref="D136" location="A124814728C" display="A124814728C" xr:uid="{7890A33B-2F9D-4022-92FC-F5832FAF0940}"/>
    <hyperlink ref="E136" location="A124817968V" display="A124817968V" xr:uid="{BFAB2297-6711-4C53-9976-64C91FFF7C07}"/>
    <hyperlink ref="F136" location="A124819048R" display="A124819048R" xr:uid="{55021546-D614-4B52-833A-906EDCECCDD9}"/>
    <hyperlink ref="H136" location="A124815809X" display="A124815809X" xr:uid="{6DFB7FE7-D204-401F-A023-9C0579202FFF}"/>
    <hyperlink ref="G137" location="A124815952R" display="A124815952R" xr:uid="{60A16F56-1BF9-43CF-AB44-7045BB37D765}"/>
    <hyperlink ref="C137" location="A124817032K" display="A124817032K" xr:uid="{8561EBC8-2C96-4856-8702-377046772DAC}"/>
    <hyperlink ref="D137" location="A124814872W" display="A124814872W" xr:uid="{7BF99451-AE7A-4F26-8E03-31282D34AC7B}"/>
    <hyperlink ref="E137" location="A124818112C" display="A124818112C" xr:uid="{0E60E4B6-A310-477A-A733-389A32031B76}"/>
    <hyperlink ref="F137" location="A124819192J" display="A124819192J" xr:uid="{1B84E93B-775F-4956-8421-A467BCA6ACCE}"/>
    <hyperlink ref="H137" location="A124815953T" display="A124815953T" xr:uid="{6C42A0CC-0C2E-4405-AFF2-247A3F80BD0B}"/>
    <hyperlink ref="G138" location="A124815672W" display="A124815672W" xr:uid="{F84906A3-E0C3-4442-A541-1384D7F666AF}"/>
    <hyperlink ref="C138" location="A124816752R" display="A124816752R" xr:uid="{3E448353-388F-4B19-AA9D-58C66FCFBFFB}"/>
    <hyperlink ref="D138" location="A124814592C" display="A124814592C" xr:uid="{47EFEDD5-8365-4628-A1CC-8F5D04A090D9}"/>
    <hyperlink ref="E138" location="A124817832J" display="A124817832J" xr:uid="{7546B964-5C2D-4F23-9A1D-722D8024D833}"/>
    <hyperlink ref="F138" location="A124818912A" display="A124818912A" xr:uid="{5BDFCC69-7AEC-4F93-93A1-5CA1F716B638}"/>
    <hyperlink ref="H138" location="A124815673X" display="A124815673X" xr:uid="{146F51B0-58C0-4130-B2C7-DCE146927A8A}"/>
    <hyperlink ref="G139" location="A124816096C" display="A124816096C" xr:uid="{E1D8EFEE-FD2A-45BB-8769-591CABD61EEC}"/>
    <hyperlink ref="C139" location="A124817176W" display="A124817176W" xr:uid="{DF52D4BD-5FA2-4BEB-8DC6-789F58FC103E}"/>
    <hyperlink ref="D139" location="A124815016X" display="A124815016X" xr:uid="{D5A6C939-749D-4E5F-9C25-FF8CBC1A0D72}"/>
    <hyperlink ref="E139" location="A124818256R" display="A124818256R" xr:uid="{2AC13535-9A41-4106-93E6-85B3A40A4731}"/>
    <hyperlink ref="F139" location="A124819336J" display="A124819336J" xr:uid="{DE7CC047-6A7F-441D-97F1-FEAF3AF3E4FF}"/>
    <hyperlink ref="H139" location="A124816097F" display="A124816097F" xr:uid="{F6E741B1-04D1-4E63-A044-9B1B371E4825}"/>
    <hyperlink ref="G141" location="A124816448W" display="A124816448W" xr:uid="{BB32086F-2E36-4762-95EA-B4E14D29AEC8}"/>
    <hyperlink ref="C141" location="A124817528R" display="A124817528R" xr:uid="{72467235-5DFA-4EBF-8A98-3E38C514A4EB}"/>
    <hyperlink ref="D141" location="A124815368C" display="A124815368C" xr:uid="{3B256567-C30B-45C4-A45A-2A2BD4FFA136}"/>
    <hyperlink ref="E141" location="A124818608J" display="A124818608J" xr:uid="{5AC104FD-0B32-4015-87F4-0254E1441A09}"/>
    <hyperlink ref="F141" location="A124819688L" display="A124819688L" xr:uid="{2DC60229-1B9F-4E91-8200-439167DA59B8}"/>
    <hyperlink ref="H141" location="A124816449X" display="A124816449X" xr:uid="{B907F191-0864-4FA1-AC7B-BB3D05EDC1C9}"/>
    <hyperlink ref="G142" location="A124816456W" display="A124816456W" xr:uid="{76CBB032-AFE6-4CF6-9E2F-74A92D3653AB}"/>
    <hyperlink ref="C142" location="A124817536R" display="A124817536R" xr:uid="{C5D6DFB2-D505-4FED-86EE-F88CA56A6F46}"/>
    <hyperlink ref="D142" location="A124815376C" display="A124815376C" xr:uid="{7F66AEE8-D579-4EB5-9143-33A6F749F972}"/>
    <hyperlink ref="E142" location="A124818616J" display="A124818616J" xr:uid="{6C944578-CADE-4A5A-990F-23C002D3B32E}"/>
    <hyperlink ref="F142" location="A124819696L" display="A124819696L" xr:uid="{6F92B285-D512-4E33-856E-1EE4ECCB0164}"/>
    <hyperlink ref="H142" location="A124816457X" display="A124816457X" xr:uid="{7EEFFE45-3634-4F15-B699-1B1950C25465}"/>
    <hyperlink ref="G143" location="A124816208K" display="A124816208K" xr:uid="{0250F814-DC58-49AD-8731-2AA1FFD4904F}"/>
    <hyperlink ref="C143" location="A124817288R" display="A124817288R" xr:uid="{102648B9-B6D6-4F3C-98F6-BC6DADC50731}"/>
    <hyperlink ref="D143" location="A124815128T" display="A124815128T" xr:uid="{24E05730-5945-477A-A8B7-EA968C116092}"/>
    <hyperlink ref="E143" location="A124818368J" display="A124818368J" xr:uid="{CB89D2C6-1294-4C04-92CC-65445B1C62A3}"/>
    <hyperlink ref="F143" location="A124819448A" display="A124819448A" xr:uid="{BA54A4CE-D412-40B5-A381-A80F7C72365F}"/>
    <hyperlink ref="H143" location="A124816209L" display="A124816209L" xr:uid="{09983F60-AED9-46F9-9970-7953F0259038}"/>
    <hyperlink ref="G144" location="A124816104T" display="A124816104T" xr:uid="{C24DB261-6629-4E3F-9B62-8514FC40B65E}"/>
    <hyperlink ref="C144" location="A124817184W" display="A124817184W" xr:uid="{FA718598-E5CC-47B2-9796-E8149233B0BB}"/>
    <hyperlink ref="D144" location="A124815024X" display="A124815024X" xr:uid="{F89EE41D-87E4-440A-94A2-7966C3B1D9F0}"/>
    <hyperlink ref="E144" location="A124818264R" display="A124818264R" xr:uid="{00D6EEDE-3361-475D-B753-D08ADAB50A06}"/>
    <hyperlink ref="F144" location="A124819344J" display="A124819344J" xr:uid="{E8559163-0A09-481C-A29D-B52FCBD196F8}"/>
    <hyperlink ref="H144" location="A124816105V" display="A124816105V" xr:uid="{96302172-2696-4795-AE60-1CD76BAAB39E}"/>
    <hyperlink ref="G145" location="A124816464W" display="A124816464W" xr:uid="{015708A6-1016-40CE-8BDA-56368372BC3A}"/>
    <hyperlink ref="C145" location="A124817544R" display="A124817544R" xr:uid="{8FEF582D-7013-48CC-8B1C-2E0B2E19EEBB}"/>
    <hyperlink ref="D145" location="A124815384C" display="A124815384C" xr:uid="{0A940711-DEE5-4A3E-9278-C6CB9F775FA6}"/>
    <hyperlink ref="E145" location="A124818624J" display="A124818624J" xr:uid="{8843277D-326D-4700-AC13-C11624D6CA43}"/>
    <hyperlink ref="F145" location="A124819704A" display="A124819704A" xr:uid="{5384CEC5-00D0-4667-AF19-E194F2DB42A3}"/>
    <hyperlink ref="H145" location="A124816465X" display="A124816465X" xr:uid="{C66142D1-7F1F-4E14-9D9B-46CAB22CBA35}"/>
    <hyperlink ref="G147" location="A124815680W" display="A124815680W" xr:uid="{A72B9E6A-E256-4336-9132-BBC8A634EFF7}"/>
    <hyperlink ref="C147" location="A124816760R" display="A124816760R" xr:uid="{0C76C97F-2C1B-4A9A-8285-FC0A1C8374F1}"/>
    <hyperlink ref="D147" location="A124814600T" display="A124814600T" xr:uid="{9E8E6C3F-3B56-4897-A633-45B25F9B33EE}"/>
    <hyperlink ref="E147" location="A124817840J" display="A124817840J" xr:uid="{BC5B5B9C-5828-4B8C-8ECE-F6D36AD9243E}"/>
    <hyperlink ref="F147" location="A124818920A" display="A124818920A" xr:uid="{737ABA5C-E1E0-410F-8F4D-D1B286C3A600}"/>
    <hyperlink ref="H147" location="A124815681X" display="A124815681X" xr:uid="{AE3918EC-F0FF-4F8D-9A76-906A633C6A32}"/>
    <hyperlink ref="G148" location="A124816472W" display="A124816472W" xr:uid="{6CD76492-B879-4D24-BBD7-D8B0FA9008E5}"/>
    <hyperlink ref="C148" location="A124817552R" display="A124817552R" xr:uid="{B2A974DB-C88F-4C80-BC73-78AD7BFA1859}"/>
    <hyperlink ref="D148" location="A124815392C" display="A124815392C" xr:uid="{C31ECD9B-4CE9-479D-A80D-ED230362F13F}"/>
    <hyperlink ref="E148" location="A124818632J" display="A124818632J" xr:uid="{FCB95242-6576-465A-8F8C-7730725AD938}"/>
    <hyperlink ref="F148" location="A124819712A" display="A124819712A" xr:uid="{48BCDCE3-53E7-4FD4-9CB9-17BC7D523067}"/>
    <hyperlink ref="H148" location="A124816473X" display="A124816473X" xr:uid="{4898F5DE-8732-4174-B8FA-5B3B1D170A94}"/>
    <hyperlink ref="G149" location="A124815960R" display="A124815960R" xr:uid="{A43B5369-F502-4D68-8736-81416B3F8A9C}"/>
    <hyperlink ref="C149" location="A124817040K" display="A124817040K" xr:uid="{7D8DB1DA-D2C6-46D9-B9B8-B31FBD67C412}"/>
    <hyperlink ref="D149" location="A124814880W" display="A124814880W" xr:uid="{41F6B22A-D54B-4C78-A627-5A7B06C0B5AB}"/>
    <hyperlink ref="E149" location="A124818120C" display="A124818120C" xr:uid="{81547D42-AF50-44D6-A8F8-DBEC86521888}"/>
    <hyperlink ref="F149" location="A124819200W" display="A124819200W" xr:uid="{462A7FD5-DF1C-48E2-ACF1-DC0C7F10B2FE}"/>
    <hyperlink ref="H149" location="A124815961T" display="A124815961T" xr:uid="{6229BA9A-F2F3-4F6B-A2E4-30965BD9128D}"/>
    <hyperlink ref="G150" location="A124816112T" display="A124816112T" xr:uid="{13F2DD94-1D4F-4B53-BF2B-650E9C3763DC}"/>
    <hyperlink ref="C150" location="A124817192W" display="A124817192W" xr:uid="{8835C79A-94C3-4225-83BC-11D60222FD4A}"/>
    <hyperlink ref="D150" location="A124815032X" display="A124815032X" xr:uid="{6ACCAB06-3ACB-4BAC-9B17-3AAEA598BEAC}"/>
    <hyperlink ref="E150" location="A124818272R" display="A124818272R" xr:uid="{A53A45EC-DC91-40DB-BAF0-E974D219C994}"/>
    <hyperlink ref="F150" location="A124819352J" display="A124819352J" xr:uid="{8EB66E8C-E8FF-4504-9EE4-F1465DCE07CA}"/>
    <hyperlink ref="H150" location="A124816113V" display="A124816113V" xr:uid="{87F8685A-13D0-42C8-8638-BB64D90FC996}"/>
    <hyperlink ref="G152" location="A124815560C" display="A124815560C" xr:uid="{A5695C86-E5F2-4AFC-B3A5-8EF1EAB8FF95}"/>
    <hyperlink ref="C152" location="A124816640W" display="A124816640W" xr:uid="{96A147C8-D6E8-48D8-AB8F-B698CEC8C0B1}"/>
    <hyperlink ref="D152" location="A124814480K" display="A124814480K" xr:uid="{D7C0420B-06E6-46A0-97C5-238CA25DBA26}"/>
    <hyperlink ref="E152" location="A124817720R" display="A124817720R" xr:uid="{4BCCBC7C-304A-4D28-BA78-B817A4B118BE}"/>
    <hyperlink ref="F152" location="A124818800J" display="A124818800J" xr:uid="{3D112BFE-C318-42CE-B2F4-181783EA14BB}"/>
    <hyperlink ref="H152" location="A124815561F" display="A124815561F" xr:uid="{61EDF4CA-E7FB-467E-BBEF-9066365A8B31}"/>
    <hyperlink ref="G153" location="A124815816W" display="A124815816W" xr:uid="{E9934CC5-D728-4B0A-B600-170093B41840}"/>
    <hyperlink ref="C153" location="A124816896A" display="A124816896A" xr:uid="{52AE5896-1CC5-4ADE-9F69-B7E222F84DE3}"/>
    <hyperlink ref="D153" location="A124814736C" display="A124814736C" xr:uid="{D1C2B690-9C0F-4F3A-A8C0-4CAF6629311A}"/>
    <hyperlink ref="E153" location="A124817976V" display="A124817976V" xr:uid="{7D071914-F854-4267-84BB-31CF7D169B8B}"/>
    <hyperlink ref="F153" location="A124819056R" display="A124819056R" xr:uid="{6D52D4CE-AF09-4147-9B7A-D160B14C9F16}"/>
    <hyperlink ref="H153" location="A124815817X" display="A124815817X" xr:uid="{93904555-A4BC-41EB-B3D2-809D97AC9B56}"/>
    <hyperlink ref="G154" location="A124815824W" display="A124815824W" xr:uid="{045137E0-EC82-4A44-9008-91B560084F9D}"/>
    <hyperlink ref="C154" location="A124816904R" display="A124816904R" xr:uid="{334C18E5-D845-4F61-9A22-76A594D1DF7D}"/>
    <hyperlink ref="D154" location="A124814744C" display="A124814744C" xr:uid="{FDE2F8D2-F68C-4272-A006-87F35B4DACFA}"/>
    <hyperlink ref="E154" location="A124817984V" display="A124817984V" xr:uid="{55CE16BC-839B-41F3-BDAB-CF31402F00D2}"/>
    <hyperlink ref="F154" location="A124819064R" display="A124819064R" xr:uid="{E2F70D9F-7D07-4196-83A8-3B155DB4DC6B}"/>
    <hyperlink ref="H154" location="A124815825X" display="A124815825X" xr:uid="{94BAA102-CAE1-40CD-8C35-35D872A9AF62}"/>
    <hyperlink ref="G155" location="A124816216K" display="A124816216K" xr:uid="{B492A11F-99E6-4FB1-8745-69B3DA7768CC}"/>
    <hyperlink ref="C155" location="A124817296R" display="A124817296R" xr:uid="{B11148DE-58B4-414F-8354-DAEFD3D26EBD}"/>
    <hyperlink ref="D155" location="A124815136T" display="A124815136T" xr:uid="{0BA7B8BC-196F-40FA-90D7-9EB168F242C1}"/>
    <hyperlink ref="E155" location="A124818376J" display="A124818376J" xr:uid="{8E244FF4-7CF0-4C91-A864-EE381B043BE1}"/>
    <hyperlink ref="F155" location="A124819456A" display="A124819456A" xr:uid="{1BA92F2D-3876-440C-B0A4-B6C5FE6876CE}"/>
    <hyperlink ref="H155" location="A124816217L" display="A124816217L" xr:uid="{BD331132-24A4-4128-802E-1053D26647A8}"/>
    <hyperlink ref="G157" location="A124816480W" display="A124816480W" xr:uid="{7839F511-B733-41AD-A462-C47106B621A3}"/>
    <hyperlink ref="C157" location="A124817560R" display="A124817560R" xr:uid="{4A53790C-FAD7-4CE5-9172-1E7C2F860CFB}"/>
    <hyperlink ref="D157" location="A124815400T" display="A124815400T" xr:uid="{6E0C940D-DC65-4BC8-901A-B857C9AAEDAF}"/>
    <hyperlink ref="E157" location="A124818640J" display="A124818640J" xr:uid="{8F9470BE-C265-4010-82B9-C86F5A780B8C}"/>
    <hyperlink ref="F157" location="A124819720A" display="A124819720A" xr:uid="{6F22B32D-E1E9-49A6-A358-C389D61B8933}"/>
    <hyperlink ref="H157" location="A124816481X" display="A124816481X" xr:uid="{4894558C-93CA-4EDE-9962-3FC7F64BA602}"/>
    <hyperlink ref="G158" location="A124816224K" display="A124816224K" xr:uid="{AFBF4CEC-FED0-4C04-8365-1BDA013C51ED}"/>
    <hyperlink ref="C158" location="A124817304C" display="A124817304C" xr:uid="{5485D234-6C8A-494E-B6A4-273F832DA02C}"/>
    <hyperlink ref="D158" location="A124815144T" display="A124815144T" xr:uid="{C69BCCBA-84DD-4BBE-8C93-8106B767F8EB}"/>
    <hyperlink ref="E158" location="A124818384J" display="A124818384J" xr:uid="{323510DF-7502-44EE-B385-75ECEBDB5FB4}"/>
    <hyperlink ref="F158" location="A124819464A" display="A124819464A" xr:uid="{C14AFF88-ED1D-4784-94AA-20C514588DF5}"/>
    <hyperlink ref="H158" location="A124816225L" display="A124816225L" xr:uid="{205EB9F6-E500-4883-B78D-AA8C0AD4D764}"/>
    <hyperlink ref="G159" location="A124816120T" display="A124816120T" xr:uid="{1E38E608-16B6-4E1E-B2AF-BAE97A888BE3}"/>
    <hyperlink ref="C159" location="A124817200K" display="A124817200K" xr:uid="{9DB020AD-32B5-4F86-AFCC-08F326F4092B}"/>
    <hyperlink ref="D159" location="A124815040X" display="A124815040X" xr:uid="{0EFEF6E5-9DC6-467C-9992-552D07CC33AE}"/>
    <hyperlink ref="E159" location="A124818280R" display="A124818280R" xr:uid="{4183015D-B109-4D07-B8AE-BFD6DC35C761}"/>
    <hyperlink ref="F159" location="A124819360J" display="A124819360J" xr:uid="{17EB75A4-E229-4C8E-B16E-B316CE31AF68}"/>
    <hyperlink ref="H159" location="A124816121V" display="A124816121V" xr:uid="{66335383-0F3D-4993-8B59-D27E11397E88}"/>
    <hyperlink ref="G160" location="A124815568W" display="A124815568W" xr:uid="{F7C1BCE1-67CD-4073-A0E1-EEBDAB531257}"/>
    <hyperlink ref="C160" location="A124816648R" display="A124816648R" xr:uid="{3038FEAC-765C-4D23-BF1F-F2F45CE4461E}"/>
    <hyperlink ref="D160" location="A124814488C" display="A124814488C" xr:uid="{E548D900-39CB-4AC1-AD18-98A5E62CC22C}"/>
    <hyperlink ref="E160" location="A124817728J" display="A124817728J" xr:uid="{E410B332-1E11-4EB5-BD78-59F5154F3F20}"/>
    <hyperlink ref="F160" location="A124818808A" display="A124818808A" xr:uid="{3001B37F-59EB-420D-91BD-CA8DF3D4166F}"/>
    <hyperlink ref="H160" location="A124815569X" display="A124815569X" xr:uid="{20B3439F-2D43-42F7-B6E0-C7446F794666}"/>
    <hyperlink ref="G161" location="A124816488R" display="A124816488R" xr:uid="{97457FAF-9544-4F0E-BFCD-23F4F3C4EA9F}"/>
    <hyperlink ref="C161" location="A124817568J" display="A124817568J" xr:uid="{C05BB15A-16B8-4837-AD15-292086B0C102}"/>
    <hyperlink ref="D161" location="A124815408K" display="A124815408K" xr:uid="{8C4D7EBA-5CB5-4299-9497-2457F6E75106}"/>
    <hyperlink ref="E161" location="A124818648A" display="A124818648A" xr:uid="{468F103D-C597-4CE7-9F82-07203F3127BF}"/>
    <hyperlink ref="F161" location="A124819728V" display="A124819728V" xr:uid="{EDE9DF8F-23E7-402C-A566-BDB6A1A46959}"/>
    <hyperlink ref="H161" location="A124816489T" display="A124816489T" xr:uid="{0FA4F75A-9D23-4A7E-9EB0-5CE16C57854A}"/>
    <hyperlink ref="G162" location="A124815576W" display="A124815576W" xr:uid="{7250CB0B-3379-49FA-BEF6-62A28E166B84}"/>
    <hyperlink ref="C162" location="A124816656R" display="A124816656R" xr:uid="{BD6458C4-7C28-4329-913F-3BD2C1034B85}"/>
    <hyperlink ref="D162" location="A124814496C" display="A124814496C" xr:uid="{3699BDA5-31CB-462F-B053-5568ED14494B}"/>
    <hyperlink ref="E162" location="A124817736J" display="A124817736J" xr:uid="{E558D4C1-6B85-4659-8382-BB2C645E11C7}"/>
    <hyperlink ref="F162" location="A124818816A" display="A124818816A" xr:uid="{E0EEFFB2-AC8F-45CA-AD87-624EF1B332B6}"/>
    <hyperlink ref="H162" location="A124815577X" display="A124815577X" xr:uid="{55ADEF37-ACF1-46DC-976A-C69A56C19A06}"/>
    <hyperlink ref="G163" location="A124816496R" display="A124816496R" xr:uid="{CC95B45A-33F4-4F12-B3A8-2C685836B3E6}"/>
    <hyperlink ref="C163" location="A124817576J" display="A124817576J" xr:uid="{F08F4572-E71F-4F1B-AAB3-1ECA22373C0D}"/>
    <hyperlink ref="D163" location="A124815416K" display="A124815416K" xr:uid="{CF0F97B9-58F1-47A4-B06B-5FDE5540BA95}"/>
    <hyperlink ref="E163" location="A124818656A" display="A124818656A" xr:uid="{E322F2F2-B893-4175-9153-09BFCD26F469}"/>
    <hyperlink ref="F163" location="A124819736V" display="A124819736V" xr:uid="{C062C9B4-A4FD-4C74-A3CC-1DA964F1D7CC}"/>
    <hyperlink ref="H163" location="A124816497T" display="A124816497T" xr:uid="{0CD979BF-E0C3-48AC-9E64-D48AC2601B08}"/>
    <hyperlink ref="G164" location="A124815688R" display="A124815688R" xr:uid="{6835703A-221F-403C-BEC4-150DB19D62A6}"/>
    <hyperlink ref="C164" location="A124816768J" display="A124816768J" xr:uid="{FF769E41-498C-4221-9182-E43E36CB5375}"/>
    <hyperlink ref="D164" location="A124814608K" display="A124814608K" xr:uid="{E3836319-F1F1-40B4-A092-7934F8D53B08}"/>
    <hyperlink ref="E164" location="A124817848A" display="A124817848A" xr:uid="{4C0F8F11-ECB0-4494-A7D0-C52538288A71}"/>
    <hyperlink ref="F164" location="A124818928V" display="A124818928V" xr:uid="{AC2A7124-BB04-4C6E-8935-931797A6509F}"/>
    <hyperlink ref="H164" location="A124815689T" display="A124815689T" xr:uid="{BEC474BD-0C0C-4D9F-9E4F-321FF4C9E10E}"/>
    <hyperlink ref="G165" location="A124816232K" display="A124816232K" xr:uid="{E461A44D-B143-43A9-84A7-42F42522D7EC}"/>
    <hyperlink ref="C165" location="A124817312C" display="A124817312C" xr:uid="{7295A2E9-66A4-4624-BF7B-A9C025430F97}"/>
    <hyperlink ref="D165" location="A124815152T" display="A124815152T" xr:uid="{C3FE5BF5-F42E-4E42-9F3E-67EB3D9D8A8B}"/>
    <hyperlink ref="E165" location="A124818392J" display="A124818392J" xr:uid="{57649C07-66D5-4D0C-B13D-FB5E44E728F9}"/>
    <hyperlink ref="F165" location="A124819472A" display="A124819472A" xr:uid="{907FD457-465A-47E2-A8E5-E9C8E5B84868}"/>
    <hyperlink ref="H165" location="A124816233L" display="A124816233L" xr:uid="{BF9EF3AD-D8F2-442D-B088-4412AE5852B9}"/>
    <hyperlink ref="G166" location="A124815832W" display="A124815832W" xr:uid="{B9DBC671-A2C7-48E1-B90A-3A5AE2942E12}"/>
    <hyperlink ref="C166" location="A124816912R" display="A124816912R" xr:uid="{82C01079-D32E-4A22-9014-EA53700831E5}"/>
    <hyperlink ref="D166" location="A124814752C" display="A124814752C" xr:uid="{3019A7FA-B740-4E08-9D6F-DD7506966793}"/>
    <hyperlink ref="E166" location="A124817992V" display="A124817992V" xr:uid="{5C013616-8753-40BB-8BC1-310ED6FA1EA4}"/>
    <hyperlink ref="F166" location="A124819072R" display="A124819072R" xr:uid="{3A9BC5D1-C99A-4D14-AFAB-6E0D7E3B2B13}"/>
    <hyperlink ref="H166" location="A124815833X" display="A124815833X" xr:uid="{B5B90683-78B3-4743-98E1-E1D41383988F}"/>
    <hyperlink ref="G167" location="A124816344C" display="A124816344C" xr:uid="{6BE67334-09F5-4FF3-BF46-C55D8912DDD8}"/>
    <hyperlink ref="C167" location="A124817424W" display="A124817424W" xr:uid="{EDA85E2B-96EF-4389-A19D-14EC4FC2CA19}"/>
    <hyperlink ref="D167" location="A124815264K" display="A124815264K" xr:uid="{29967C23-FE73-4321-B962-2A9A135E625E}"/>
    <hyperlink ref="E167" location="A124818504R" display="A124818504R" xr:uid="{162D8055-6F88-4E82-A464-D4513948D8D7}"/>
    <hyperlink ref="F167" location="A124819584V" display="A124819584V" xr:uid="{582AB35B-B6BA-489B-AE70-8DBAF9FC4786}"/>
    <hyperlink ref="H167" location="A124816345F" display="A124816345F" xr:uid="{DE3D2D71-CF3F-4BA4-A4C9-14CB375BDA57}"/>
    <hyperlink ref="G168" location="A124815696R" display="A124815696R" xr:uid="{A8CDAAC2-2BC2-4076-9642-E9AB8A03C431}"/>
    <hyperlink ref="C168" location="A124816776J" display="A124816776J" xr:uid="{49A24F5D-71CE-444B-A41B-8E8D0A033831}"/>
    <hyperlink ref="D168" location="A124814616K" display="A124814616K" xr:uid="{518D1C3B-6FF4-4F7E-957C-A8AC218329FA}"/>
    <hyperlink ref="E168" location="A124817856A" display="A124817856A" xr:uid="{17E2E33B-190D-449E-8483-AA90CFF55CC3}"/>
    <hyperlink ref="F168" location="A124818936V" display="A124818936V" xr:uid="{3EA52353-3CEC-4805-9E3B-C9FC1810C726}"/>
    <hyperlink ref="H168" location="A124815697T" display="A124815697T" xr:uid="{DDD8923E-D7F2-4EA4-BC18-2EF08583C0C6}"/>
    <hyperlink ref="G169" location="A124816504C" display="A124816504C" xr:uid="{0D3EE721-CCD2-4900-A8CB-64D8DF76BFF3}"/>
    <hyperlink ref="C169" location="A124817584J" display="A124817584J" xr:uid="{1588097E-17E4-4D97-B107-7FBD9A200FFA}"/>
    <hyperlink ref="D169" location="A124815424K" display="A124815424K" xr:uid="{0F2CA21C-F4E4-41B3-A2F8-D558CB9ED1D1}"/>
    <hyperlink ref="E169" location="A124818664A" display="A124818664A" xr:uid="{0FF47FA0-9DF5-4F49-BFD4-0B1F1401585C}"/>
    <hyperlink ref="F169" location="A124819744V" display="A124819744V" xr:uid="{E6FBFF4D-4111-4EED-B988-9BF12E3E5AF4}"/>
    <hyperlink ref="H169" location="A124816505F" display="A124816505F" xr:uid="{2997F4D7-9A89-48BC-91C6-A146094CF715}"/>
  </hyperlinks>
  <pageMargins left="0.74803149606299213" right="0.74803149606299213" top="0.98425196850393704" bottom="0.98425196850393704" header="0.51181102362204722" footer="0.51181102362204722"/>
  <pageSetup paperSize="8" scale="68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rowBreaks count="2" manualBreakCount="2">
    <brk id="64" max="16383" man="1"/>
    <brk id="117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23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1633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1634</v>
      </c>
    </row>
    <row r="6" spans="1:13" ht="15.75" customHeight="1">
      <c r="B6" s="92" t="s">
        <v>1635</v>
      </c>
      <c r="C6" s="92"/>
      <c r="D6" s="92"/>
      <c r="E6" s="92"/>
      <c r="F6" s="92"/>
      <c r="G6" s="92"/>
      <c r="H6" s="92"/>
      <c r="I6" s="92"/>
      <c r="J6" s="92"/>
      <c r="K6" s="92"/>
      <c r="L6" s="92"/>
    </row>
    <row r="8" spans="1:13" ht="15">
      <c r="D8" s="16" t="s">
        <v>1637</v>
      </c>
    </row>
    <row r="9" spans="1:13" s="17" customFormat="1"/>
    <row r="10" spans="1:13" ht="22.5" customHeight="1">
      <c r="A10" s="18" t="s">
        <v>1638</v>
      </c>
      <c r="B10" s="18"/>
      <c r="C10" s="18"/>
      <c r="D10" s="18" t="s">
        <v>251</v>
      </c>
      <c r="E10" s="18" t="s">
        <v>258</v>
      </c>
      <c r="F10" s="18" t="s">
        <v>255</v>
      </c>
      <c r="G10" s="18" t="s">
        <v>256</v>
      </c>
      <c r="H10" s="18" t="s">
        <v>1639</v>
      </c>
      <c r="I10" s="18" t="s">
        <v>250</v>
      </c>
      <c r="J10" s="18" t="s">
        <v>252</v>
      </c>
      <c r="K10" s="18" t="s">
        <v>1640</v>
      </c>
      <c r="L10" s="18" t="s">
        <v>254</v>
      </c>
    </row>
    <row r="12" spans="1:13">
      <c r="A12" s="11" t="s">
        <v>0</v>
      </c>
      <c r="D12" s="11" t="s">
        <v>260</v>
      </c>
      <c r="E12" s="19" t="s">
        <v>262</v>
      </c>
      <c r="F12" s="10">
        <v>42036</v>
      </c>
      <c r="G12" s="10">
        <v>44228</v>
      </c>
      <c r="H12" s="11">
        <v>7</v>
      </c>
      <c r="I12" s="20" t="s">
        <v>259</v>
      </c>
      <c r="J12" s="11" t="s">
        <v>261</v>
      </c>
      <c r="K12" s="11" t="s">
        <v>1642</v>
      </c>
      <c r="L12" s="11">
        <v>2</v>
      </c>
    </row>
    <row r="13" spans="1:13">
      <c r="A13" s="11" t="s">
        <v>1</v>
      </c>
      <c r="D13" s="11" t="s">
        <v>260</v>
      </c>
      <c r="E13" s="19" t="s">
        <v>263</v>
      </c>
      <c r="F13" s="10">
        <v>42036</v>
      </c>
      <c r="G13" s="10">
        <v>44228</v>
      </c>
      <c r="H13" s="11">
        <v>7</v>
      </c>
      <c r="I13" s="20" t="s">
        <v>259</v>
      </c>
      <c r="J13" s="11" t="s">
        <v>261</v>
      </c>
      <c r="K13" s="11" t="s">
        <v>1642</v>
      </c>
      <c r="L13" s="11">
        <v>2</v>
      </c>
    </row>
    <row r="14" spans="1:13">
      <c r="A14" s="11" t="s">
        <v>2</v>
      </c>
      <c r="D14" s="11" t="s">
        <v>260</v>
      </c>
      <c r="E14" s="19" t="s">
        <v>264</v>
      </c>
      <c r="F14" s="10">
        <v>42036</v>
      </c>
      <c r="G14" s="10">
        <v>44228</v>
      </c>
      <c r="H14" s="11">
        <v>7</v>
      </c>
      <c r="I14" s="20" t="s">
        <v>259</v>
      </c>
      <c r="J14" s="11" t="s">
        <v>261</v>
      </c>
      <c r="K14" s="11" t="s">
        <v>1642</v>
      </c>
      <c r="L14" s="11">
        <v>2</v>
      </c>
    </row>
    <row r="15" spans="1:13">
      <c r="A15" s="11" t="s">
        <v>3</v>
      </c>
      <c r="D15" s="11" t="s">
        <v>260</v>
      </c>
      <c r="E15" s="19" t="s">
        <v>265</v>
      </c>
      <c r="F15" s="10">
        <v>42036</v>
      </c>
      <c r="G15" s="10">
        <v>44228</v>
      </c>
      <c r="H15" s="11">
        <v>7</v>
      </c>
      <c r="I15" s="20" t="s">
        <v>259</v>
      </c>
      <c r="J15" s="11" t="s">
        <v>261</v>
      </c>
      <c r="K15" s="11" t="s">
        <v>1642</v>
      </c>
      <c r="L15" s="11">
        <v>2</v>
      </c>
    </row>
    <row r="16" spans="1:13">
      <c r="A16" s="11" t="s">
        <v>4</v>
      </c>
      <c r="D16" s="11" t="s">
        <v>260</v>
      </c>
      <c r="E16" s="19" t="s">
        <v>266</v>
      </c>
      <c r="F16" s="10">
        <v>42036</v>
      </c>
      <c r="G16" s="10">
        <v>44228</v>
      </c>
      <c r="H16" s="11">
        <v>7</v>
      </c>
      <c r="I16" s="20" t="s">
        <v>259</v>
      </c>
      <c r="J16" s="11" t="s">
        <v>261</v>
      </c>
      <c r="K16" s="11" t="s">
        <v>1642</v>
      </c>
      <c r="L16" s="11">
        <v>2</v>
      </c>
    </row>
    <row r="17" spans="1:12">
      <c r="A17" s="11" t="s">
        <v>5</v>
      </c>
      <c r="D17" s="11" t="s">
        <v>260</v>
      </c>
      <c r="E17" s="19" t="s">
        <v>268</v>
      </c>
      <c r="F17" s="10">
        <v>42036</v>
      </c>
      <c r="G17" s="10">
        <v>44228</v>
      </c>
      <c r="H17" s="11">
        <v>7</v>
      </c>
      <c r="I17" s="11" t="s">
        <v>267</v>
      </c>
      <c r="J17" s="11" t="s">
        <v>261</v>
      </c>
      <c r="K17" s="11" t="s">
        <v>1642</v>
      </c>
      <c r="L17" s="11">
        <v>2</v>
      </c>
    </row>
    <row r="18" spans="1:12">
      <c r="A18" s="11" t="s">
        <v>6</v>
      </c>
      <c r="D18" s="11" t="s">
        <v>260</v>
      </c>
      <c r="E18" s="19" t="s">
        <v>269</v>
      </c>
      <c r="F18" s="10">
        <v>42036</v>
      </c>
      <c r="G18" s="10">
        <v>44228</v>
      </c>
      <c r="H18" s="11">
        <v>7</v>
      </c>
      <c r="I18" s="20" t="s">
        <v>259</v>
      </c>
      <c r="J18" s="11" t="s">
        <v>261</v>
      </c>
      <c r="K18" s="11" t="s">
        <v>1642</v>
      </c>
      <c r="L18" s="11">
        <v>2</v>
      </c>
    </row>
    <row r="19" spans="1:12">
      <c r="A19" s="11" t="s">
        <v>7</v>
      </c>
      <c r="D19" s="11" t="s">
        <v>260</v>
      </c>
      <c r="E19" s="19" t="s">
        <v>270</v>
      </c>
      <c r="F19" s="10">
        <v>42036</v>
      </c>
      <c r="G19" s="10">
        <v>44228</v>
      </c>
      <c r="H19" s="11">
        <v>7</v>
      </c>
      <c r="I19" s="20" t="s">
        <v>259</v>
      </c>
      <c r="J19" s="11" t="s">
        <v>261</v>
      </c>
      <c r="K19" s="11" t="s">
        <v>1642</v>
      </c>
      <c r="L19" s="11">
        <v>2</v>
      </c>
    </row>
    <row r="20" spans="1:12">
      <c r="A20" s="11" t="s">
        <v>8</v>
      </c>
      <c r="D20" s="11" t="s">
        <v>260</v>
      </c>
      <c r="E20" s="19" t="s">
        <v>271</v>
      </c>
      <c r="F20" s="10">
        <v>42036</v>
      </c>
      <c r="G20" s="10">
        <v>44228</v>
      </c>
      <c r="H20" s="11">
        <v>7</v>
      </c>
      <c r="I20" s="20" t="s">
        <v>259</v>
      </c>
      <c r="J20" s="11" t="s">
        <v>261</v>
      </c>
      <c r="K20" s="11" t="s">
        <v>1642</v>
      </c>
      <c r="L20" s="11">
        <v>2</v>
      </c>
    </row>
    <row r="21" spans="1:12">
      <c r="A21" s="11" t="s">
        <v>9</v>
      </c>
      <c r="D21" s="11" t="s">
        <v>260</v>
      </c>
      <c r="E21" s="19" t="s">
        <v>272</v>
      </c>
      <c r="F21" s="10">
        <v>42036</v>
      </c>
      <c r="G21" s="10">
        <v>44228</v>
      </c>
      <c r="H21" s="11">
        <v>7</v>
      </c>
      <c r="I21" s="20" t="s">
        <v>259</v>
      </c>
      <c r="J21" s="11" t="s">
        <v>261</v>
      </c>
      <c r="K21" s="11" t="s">
        <v>1642</v>
      </c>
      <c r="L21" s="11">
        <v>2</v>
      </c>
    </row>
    <row r="22" spans="1:12">
      <c r="A22" s="11" t="s">
        <v>10</v>
      </c>
      <c r="D22" s="11" t="s">
        <v>260</v>
      </c>
      <c r="E22" s="19" t="s">
        <v>273</v>
      </c>
      <c r="F22" s="10">
        <v>42036</v>
      </c>
      <c r="G22" s="10">
        <v>44228</v>
      </c>
      <c r="H22" s="11">
        <v>7</v>
      </c>
      <c r="I22" s="20" t="s">
        <v>259</v>
      </c>
      <c r="J22" s="11" t="s">
        <v>261</v>
      </c>
      <c r="K22" s="11" t="s">
        <v>1642</v>
      </c>
      <c r="L22" s="11">
        <v>2</v>
      </c>
    </row>
    <row r="23" spans="1:12">
      <c r="A23" s="11" t="s">
        <v>11</v>
      </c>
      <c r="D23" s="11" t="s">
        <v>260</v>
      </c>
      <c r="E23" s="19" t="s">
        <v>274</v>
      </c>
      <c r="F23" s="10">
        <v>42036</v>
      </c>
      <c r="G23" s="10">
        <v>44228</v>
      </c>
      <c r="H23" s="11">
        <v>7</v>
      </c>
      <c r="I23" s="11" t="s">
        <v>267</v>
      </c>
      <c r="J23" s="11" t="s">
        <v>261</v>
      </c>
      <c r="K23" s="11" t="s">
        <v>1642</v>
      </c>
      <c r="L23" s="11">
        <v>2</v>
      </c>
    </row>
    <row r="24" spans="1:12">
      <c r="A24" s="11" t="s">
        <v>12</v>
      </c>
      <c r="D24" s="11" t="s">
        <v>260</v>
      </c>
      <c r="E24" s="19" t="s">
        <v>275</v>
      </c>
      <c r="F24" s="10">
        <v>42036</v>
      </c>
      <c r="G24" s="10">
        <v>44228</v>
      </c>
      <c r="H24" s="11">
        <v>7</v>
      </c>
      <c r="I24" s="20" t="s">
        <v>259</v>
      </c>
      <c r="J24" s="11" t="s">
        <v>261</v>
      </c>
      <c r="K24" s="11" t="s">
        <v>1642</v>
      </c>
      <c r="L24" s="11">
        <v>2</v>
      </c>
    </row>
    <row r="25" spans="1:12">
      <c r="A25" s="11" t="s">
        <v>13</v>
      </c>
      <c r="D25" s="11" t="s">
        <v>260</v>
      </c>
      <c r="E25" s="19" t="s">
        <v>276</v>
      </c>
      <c r="F25" s="10">
        <v>42036</v>
      </c>
      <c r="G25" s="10">
        <v>44228</v>
      </c>
      <c r="H25" s="11">
        <v>7</v>
      </c>
      <c r="I25" s="20" t="s">
        <v>259</v>
      </c>
      <c r="J25" s="11" t="s">
        <v>261</v>
      </c>
      <c r="K25" s="11" t="s">
        <v>1642</v>
      </c>
      <c r="L25" s="11">
        <v>2</v>
      </c>
    </row>
    <row r="26" spans="1:12">
      <c r="A26" s="11" t="s">
        <v>14</v>
      </c>
      <c r="D26" s="11" t="s">
        <v>260</v>
      </c>
      <c r="E26" s="19" t="s">
        <v>277</v>
      </c>
      <c r="F26" s="10">
        <v>42036</v>
      </c>
      <c r="G26" s="10">
        <v>44228</v>
      </c>
      <c r="H26" s="11">
        <v>7</v>
      </c>
      <c r="I26" s="20" t="s">
        <v>259</v>
      </c>
      <c r="J26" s="11" t="s">
        <v>261</v>
      </c>
      <c r="K26" s="11" t="s">
        <v>1642</v>
      </c>
      <c r="L26" s="11">
        <v>2</v>
      </c>
    </row>
    <row r="27" spans="1:12">
      <c r="A27" s="11" t="s">
        <v>15</v>
      </c>
      <c r="D27" s="11" t="s">
        <v>260</v>
      </c>
      <c r="E27" s="19" t="s">
        <v>278</v>
      </c>
      <c r="F27" s="10">
        <v>42036</v>
      </c>
      <c r="G27" s="10">
        <v>44228</v>
      </c>
      <c r="H27" s="11">
        <v>7</v>
      </c>
      <c r="I27" s="20" t="s">
        <v>259</v>
      </c>
      <c r="J27" s="11" t="s">
        <v>261</v>
      </c>
      <c r="K27" s="11" t="s">
        <v>1642</v>
      </c>
      <c r="L27" s="11">
        <v>2</v>
      </c>
    </row>
    <row r="28" spans="1:12">
      <c r="A28" s="11" t="s">
        <v>16</v>
      </c>
      <c r="D28" s="11" t="s">
        <v>260</v>
      </c>
      <c r="E28" s="19" t="s">
        <v>279</v>
      </c>
      <c r="F28" s="10">
        <v>42036</v>
      </c>
      <c r="G28" s="10">
        <v>44228</v>
      </c>
      <c r="H28" s="11">
        <v>7</v>
      </c>
      <c r="I28" s="20" t="s">
        <v>259</v>
      </c>
      <c r="J28" s="11" t="s">
        <v>261</v>
      </c>
      <c r="K28" s="11" t="s">
        <v>1642</v>
      </c>
      <c r="L28" s="11">
        <v>2</v>
      </c>
    </row>
    <row r="29" spans="1:12">
      <c r="A29" s="11" t="s">
        <v>17</v>
      </c>
      <c r="D29" s="11" t="s">
        <v>260</v>
      </c>
      <c r="E29" s="19" t="s">
        <v>280</v>
      </c>
      <c r="F29" s="10">
        <v>42036</v>
      </c>
      <c r="G29" s="10">
        <v>44228</v>
      </c>
      <c r="H29" s="11">
        <v>7</v>
      </c>
      <c r="I29" s="11" t="s">
        <v>267</v>
      </c>
      <c r="J29" s="11" t="s">
        <v>261</v>
      </c>
      <c r="K29" s="11" t="s">
        <v>1642</v>
      </c>
      <c r="L29" s="11">
        <v>2</v>
      </c>
    </row>
    <row r="30" spans="1:12">
      <c r="A30" s="11" t="s">
        <v>18</v>
      </c>
      <c r="D30" s="11" t="s">
        <v>260</v>
      </c>
      <c r="E30" s="19" t="s">
        <v>281</v>
      </c>
      <c r="F30" s="10">
        <v>42036</v>
      </c>
      <c r="G30" s="10">
        <v>44228</v>
      </c>
      <c r="H30" s="11">
        <v>7</v>
      </c>
      <c r="I30" s="20" t="s">
        <v>259</v>
      </c>
      <c r="J30" s="11" t="s">
        <v>261</v>
      </c>
      <c r="K30" s="11" t="s">
        <v>1642</v>
      </c>
      <c r="L30" s="11">
        <v>2</v>
      </c>
    </row>
    <row r="31" spans="1:12">
      <c r="A31" s="11" t="s">
        <v>19</v>
      </c>
      <c r="D31" s="11" t="s">
        <v>260</v>
      </c>
      <c r="E31" s="19" t="s">
        <v>282</v>
      </c>
      <c r="F31" s="10">
        <v>42036</v>
      </c>
      <c r="G31" s="10">
        <v>44228</v>
      </c>
      <c r="H31" s="11">
        <v>7</v>
      </c>
      <c r="I31" s="20" t="s">
        <v>259</v>
      </c>
      <c r="J31" s="11" t="s">
        <v>261</v>
      </c>
      <c r="K31" s="11" t="s">
        <v>1642</v>
      </c>
      <c r="L31" s="11">
        <v>2</v>
      </c>
    </row>
    <row r="32" spans="1:12">
      <c r="A32" s="11" t="s">
        <v>20</v>
      </c>
      <c r="D32" s="11" t="s">
        <v>260</v>
      </c>
      <c r="E32" s="19" t="s">
        <v>283</v>
      </c>
      <c r="F32" s="10">
        <v>42036</v>
      </c>
      <c r="G32" s="10">
        <v>44228</v>
      </c>
      <c r="H32" s="11">
        <v>7</v>
      </c>
      <c r="I32" s="20" t="s">
        <v>259</v>
      </c>
      <c r="J32" s="11" t="s">
        <v>261</v>
      </c>
      <c r="K32" s="11" t="s">
        <v>1642</v>
      </c>
      <c r="L32" s="11">
        <v>2</v>
      </c>
    </row>
    <row r="33" spans="1:12">
      <c r="A33" s="11" t="s">
        <v>21</v>
      </c>
      <c r="D33" s="11" t="s">
        <v>260</v>
      </c>
      <c r="E33" s="19" t="s">
        <v>284</v>
      </c>
      <c r="F33" s="10">
        <v>42036</v>
      </c>
      <c r="G33" s="10">
        <v>44228</v>
      </c>
      <c r="H33" s="11">
        <v>7</v>
      </c>
      <c r="I33" s="20" t="s">
        <v>259</v>
      </c>
      <c r="J33" s="11" t="s">
        <v>261</v>
      </c>
      <c r="K33" s="11" t="s">
        <v>1642</v>
      </c>
      <c r="L33" s="11">
        <v>2</v>
      </c>
    </row>
    <row r="34" spans="1:12">
      <c r="A34" s="11" t="s">
        <v>22</v>
      </c>
      <c r="D34" s="11" t="s">
        <v>260</v>
      </c>
      <c r="E34" s="19" t="s">
        <v>285</v>
      </c>
      <c r="F34" s="10">
        <v>42036</v>
      </c>
      <c r="G34" s="10">
        <v>44228</v>
      </c>
      <c r="H34" s="11">
        <v>7</v>
      </c>
      <c r="I34" s="20" t="s">
        <v>259</v>
      </c>
      <c r="J34" s="11" t="s">
        <v>261</v>
      </c>
      <c r="K34" s="11" t="s">
        <v>1642</v>
      </c>
      <c r="L34" s="11">
        <v>2</v>
      </c>
    </row>
    <row r="35" spans="1:12">
      <c r="A35" s="11" t="s">
        <v>23</v>
      </c>
      <c r="D35" s="11" t="s">
        <v>260</v>
      </c>
      <c r="E35" s="19" t="s">
        <v>286</v>
      </c>
      <c r="F35" s="10">
        <v>42036</v>
      </c>
      <c r="G35" s="10">
        <v>44228</v>
      </c>
      <c r="H35" s="11">
        <v>7</v>
      </c>
      <c r="I35" s="11" t="s">
        <v>267</v>
      </c>
      <c r="J35" s="11" t="s">
        <v>261</v>
      </c>
      <c r="K35" s="11" t="s">
        <v>1642</v>
      </c>
      <c r="L35" s="11">
        <v>2</v>
      </c>
    </row>
    <row r="36" spans="1:12">
      <c r="A36" s="11" t="s">
        <v>24</v>
      </c>
      <c r="D36" s="11" t="s">
        <v>260</v>
      </c>
      <c r="E36" s="19" t="s">
        <v>287</v>
      </c>
      <c r="F36" s="10">
        <v>42036</v>
      </c>
      <c r="G36" s="10">
        <v>44228</v>
      </c>
      <c r="H36" s="11">
        <v>7</v>
      </c>
      <c r="I36" s="20" t="s">
        <v>259</v>
      </c>
      <c r="J36" s="11" t="s">
        <v>261</v>
      </c>
      <c r="K36" s="11" t="s">
        <v>1642</v>
      </c>
      <c r="L36" s="11">
        <v>2</v>
      </c>
    </row>
    <row r="37" spans="1:12">
      <c r="A37" s="11" t="s">
        <v>25</v>
      </c>
      <c r="D37" s="11" t="s">
        <v>260</v>
      </c>
      <c r="E37" s="19" t="s">
        <v>288</v>
      </c>
      <c r="F37" s="10">
        <v>42036</v>
      </c>
      <c r="G37" s="10">
        <v>44228</v>
      </c>
      <c r="H37" s="11">
        <v>7</v>
      </c>
      <c r="I37" s="20" t="s">
        <v>259</v>
      </c>
      <c r="J37" s="11" t="s">
        <v>261</v>
      </c>
      <c r="K37" s="11" t="s">
        <v>1642</v>
      </c>
      <c r="L37" s="11">
        <v>2</v>
      </c>
    </row>
    <row r="38" spans="1:12">
      <c r="A38" s="11" t="s">
        <v>26</v>
      </c>
      <c r="D38" s="11" t="s">
        <v>260</v>
      </c>
      <c r="E38" s="19" t="s">
        <v>289</v>
      </c>
      <c r="F38" s="10">
        <v>42036</v>
      </c>
      <c r="G38" s="10">
        <v>44228</v>
      </c>
      <c r="H38" s="11">
        <v>7</v>
      </c>
      <c r="I38" s="20" t="s">
        <v>259</v>
      </c>
      <c r="J38" s="11" t="s">
        <v>261</v>
      </c>
      <c r="K38" s="11" t="s">
        <v>1642</v>
      </c>
      <c r="L38" s="11">
        <v>2</v>
      </c>
    </row>
    <row r="39" spans="1:12">
      <c r="A39" s="11" t="s">
        <v>27</v>
      </c>
      <c r="D39" s="11" t="s">
        <v>260</v>
      </c>
      <c r="E39" s="19" t="s">
        <v>290</v>
      </c>
      <c r="F39" s="10">
        <v>42036</v>
      </c>
      <c r="G39" s="10">
        <v>44228</v>
      </c>
      <c r="H39" s="11">
        <v>7</v>
      </c>
      <c r="I39" s="20" t="s">
        <v>259</v>
      </c>
      <c r="J39" s="11" t="s">
        <v>261</v>
      </c>
      <c r="K39" s="11" t="s">
        <v>1642</v>
      </c>
      <c r="L39" s="11">
        <v>2</v>
      </c>
    </row>
    <row r="40" spans="1:12">
      <c r="A40" s="11" t="s">
        <v>28</v>
      </c>
      <c r="D40" s="11" t="s">
        <v>260</v>
      </c>
      <c r="E40" s="19" t="s">
        <v>291</v>
      </c>
      <c r="F40" s="10">
        <v>42036</v>
      </c>
      <c r="G40" s="10">
        <v>44228</v>
      </c>
      <c r="H40" s="11">
        <v>7</v>
      </c>
      <c r="I40" s="20" t="s">
        <v>259</v>
      </c>
      <c r="J40" s="11" t="s">
        <v>261</v>
      </c>
      <c r="K40" s="11" t="s">
        <v>1642</v>
      </c>
      <c r="L40" s="11">
        <v>2</v>
      </c>
    </row>
    <row r="41" spans="1:12">
      <c r="A41" s="11" t="s">
        <v>29</v>
      </c>
      <c r="D41" s="11" t="s">
        <v>260</v>
      </c>
      <c r="E41" s="19" t="s">
        <v>292</v>
      </c>
      <c r="F41" s="10">
        <v>42036</v>
      </c>
      <c r="G41" s="10">
        <v>44228</v>
      </c>
      <c r="H41" s="11">
        <v>7</v>
      </c>
      <c r="I41" s="11" t="s">
        <v>267</v>
      </c>
      <c r="J41" s="11" t="s">
        <v>261</v>
      </c>
      <c r="K41" s="11" t="s">
        <v>1642</v>
      </c>
      <c r="L41" s="11">
        <v>2</v>
      </c>
    </row>
    <row r="42" spans="1:12">
      <c r="A42" s="11" t="s">
        <v>30</v>
      </c>
      <c r="D42" s="11" t="s">
        <v>260</v>
      </c>
      <c r="E42" s="19" t="s">
        <v>293</v>
      </c>
      <c r="F42" s="10">
        <v>42036</v>
      </c>
      <c r="G42" s="10">
        <v>44228</v>
      </c>
      <c r="H42" s="11">
        <v>7</v>
      </c>
      <c r="I42" s="20" t="s">
        <v>259</v>
      </c>
      <c r="J42" s="11" t="s">
        <v>261</v>
      </c>
      <c r="K42" s="11" t="s">
        <v>1642</v>
      </c>
      <c r="L42" s="11">
        <v>2</v>
      </c>
    </row>
    <row r="43" spans="1:12">
      <c r="A43" s="11" t="s">
        <v>31</v>
      </c>
      <c r="D43" s="11" t="s">
        <v>260</v>
      </c>
      <c r="E43" s="19" t="s">
        <v>294</v>
      </c>
      <c r="F43" s="10">
        <v>42036</v>
      </c>
      <c r="G43" s="10">
        <v>44228</v>
      </c>
      <c r="H43" s="11">
        <v>7</v>
      </c>
      <c r="I43" s="20" t="s">
        <v>259</v>
      </c>
      <c r="J43" s="11" t="s">
        <v>261</v>
      </c>
      <c r="K43" s="11" t="s">
        <v>1642</v>
      </c>
      <c r="L43" s="11">
        <v>2</v>
      </c>
    </row>
    <row r="44" spans="1:12">
      <c r="A44" s="11" t="s">
        <v>32</v>
      </c>
      <c r="D44" s="11" t="s">
        <v>260</v>
      </c>
      <c r="E44" s="19" t="s">
        <v>295</v>
      </c>
      <c r="F44" s="10">
        <v>42036</v>
      </c>
      <c r="G44" s="10">
        <v>44228</v>
      </c>
      <c r="H44" s="11">
        <v>7</v>
      </c>
      <c r="I44" s="20" t="s">
        <v>259</v>
      </c>
      <c r="J44" s="11" t="s">
        <v>261</v>
      </c>
      <c r="K44" s="11" t="s">
        <v>1642</v>
      </c>
      <c r="L44" s="11">
        <v>2</v>
      </c>
    </row>
    <row r="45" spans="1:12">
      <c r="A45" s="11" t="s">
        <v>33</v>
      </c>
      <c r="D45" s="11" t="s">
        <v>260</v>
      </c>
      <c r="E45" s="19" t="s">
        <v>296</v>
      </c>
      <c r="F45" s="10">
        <v>42036</v>
      </c>
      <c r="G45" s="10">
        <v>44228</v>
      </c>
      <c r="H45" s="11">
        <v>7</v>
      </c>
      <c r="I45" s="20" t="s">
        <v>259</v>
      </c>
      <c r="J45" s="11" t="s">
        <v>261</v>
      </c>
      <c r="K45" s="11" t="s">
        <v>1642</v>
      </c>
      <c r="L45" s="11">
        <v>2</v>
      </c>
    </row>
    <row r="46" spans="1:12">
      <c r="A46" s="11" t="s">
        <v>34</v>
      </c>
      <c r="D46" s="11" t="s">
        <v>260</v>
      </c>
      <c r="E46" s="19" t="s">
        <v>297</v>
      </c>
      <c r="F46" s="10">
        <v>42036</v>
      </c>
      <c r="G46" s="10">
        <v>44228</v>
      </c>
      <c r="H46" s="11">
        <v>7</v>
      </c>
      <c r="I46" s="20" t="s">
        <v>259</v>
      </c>
      <c r="J46" s="11" t="s">
        <v>261</v>
      </c>
      <c r="K46" s="11" t="s">
        <v>1642</v>
      </c>
      <c r="L46" s="11">
        <v>2</v>
      </c>
    </row>
    <row r="47" spans="1:12">
      <c r="A47" s="11" t="s">
        <v>35</v>
      </c>
      <c r="D47" s="11" t="s">
        <v>260</v>
      </c>
      <c r="E47" s="19" t="s">
        <v>298</v>
      </c>
      <c r="F47" s="10">
        <v>42036</v>
      </c>
      <c r="G47" s="10">
        <v>44228</v>
      </c>
      <c r="H47" s="11">
        <v>7</v>
      </c>
      <c r="I47" s="11" t="s">
        <v>267</v>
      </c>
      <c r="J47" s="11" t="s">
        <v>261</v>
      </c>
      <c r="K47" s="11" t="s">
        <v>1642</v>
      </c>
      <c r="L47" s="11">
        <v>2</v>
      </c>
    </row>
    <row r="48" spans="1:12">
      <c r="A48" s="11" t="s">
        <v>36</v>
      </c>
      <c r="D48" s="11" t="s">
        <v>260</v>
      </c>
      <c r="E48" s="19" t="s">
        <v>299</v>
      </c>
      <c r="F48" s="10">
        <v>42036</v>
      </c>
      <c r="G48" s="10">
        <v>44228</v>
      </c>
      <c r="H48" s="11">
        <v>7</v>
      </c>
      <c r="I48" s="20" t="s">
        <v>259</v>
      </c>
      <c r="J48" s="11" t="s">
        <v>261</v>
      </c>
      <c r="K48" s="11" t="s">
        <v>1642</v>
      </c>
      <c r="L48" s="11">
        <v>2</v>
      </c>
    </row>
    <row r="49" spans="1:12">
      <c r="A49" s="11" t="s">
        <v>37</v>
      </c>
      <c r="D49" s="11" t="s">
        <v>260</v>
      </c>
      <c r="E49" s="19" t="s">
        <v>300</v>
      </c>
      <c r="F49" s="10">
        <v>42036</v>
      </c>
      <c r="G49" s="10">
        <v>44228</v>
      </c>
      <c r="H49" s="11">
        <v>7</v>
      </c>
      <c r="I49" s="20" t="s">
        <v>259</v>
      </c>
      <c r="J49" s="11" t="s">
        <v>261</v>
      </c>
      <c r="K49" s="11" t="s">
        <v>1642</v>
      </c>
      <c r="L49" s="11">
        <v>2</v>
      </c>
    </row>
    <row r="50" spans="1:12">
      <c r="A50" s="11" t="s">
        <v>38</v>
      </c>
      <c r="D50" s="11" t="s">
        <v>260</v>
      </c>
      <c r="E50" s="19" t="s">
        <v>301</v>
      </c>
      <c r="F50" s="10">
        <v>42036</v>
      </c>
      <c r="G50" s="10">
        <v>44228</v>
      </c>
      <c r="H50" s="11">
        <v>7</v>
      </c>
      <c r="I50" s="20" t="s">
        <v>259</v>
      </c>
      <c r="J50" s="11" t="s">
        <v>261</v>
      </c>
      <c r="K50" s="11" t="s">
        <v>1642</v>
      </c>
      <c r="L50" s="11">
        <v>2</v>
      </c>
    </row>
    <row r="51" spans="1:12">
      <c r="A51" s="11" t="s">
        <v>39</v>
      </c>
      <c r="D51" s="11" t="s">
        <v>260</v>
      </c>
      <c r="E51" s="19" t="s">
        <v>302</v>
      </c>
      <c r="F51" s="10">
        <v>42036</v>
      </c>
      <c r="G51" s="10">
        <v>44228</v>
      </c>
      <c r="H51" s="11">
        <v>7</v>
      </c>
      <c r="I51" s="20" t="s">
        <v>259</v>
      </c>
      <c r="J51" s="11" t="s">
        <v>261</v>
      </c>
      <c r="K51" s="11" t="s">
        <v>1642</v>
      </c>
      <c r="L51" s="11">
        <v>2</v>
      </c>
    </row>
    <row r="52" spans="1:12">
      <c r="A52" s="11" t="s">
        <v>40</v>
      </c>
      <c r="D52" s="11" t="s">
        <v>260</v>
      </c>
      <c r="E52" s="19" t="s">
        <v>303</v>
      </c>
      <c r="F52" s="10">
        <v>42036</v>
      </c>
      <c r="G52" s="10">
        <v>44228</v>
      </c>
      <c r="H52" s="11">
        <v>7</v>
      </c>
      <c r="I52" s="20" t="s">
        <v>259</v>
      </c>
      <c r="J52" s="11" t="s">
        <v>261</v>
      </c>
      <c r="K52" s="11" t="s">
        <v>1642</v>
      </c>
      <c r="L52" s="11">
        <v>2</v>
      </c>
    </row>
    <row r="53" spans="1:12">
      <c r="A53" s="11" t="s">
        <v>41</v>
      </c>
      <c r="D53" s="11" t="s">
        <v>260</v>
      </c>
      <c r="E53" s="19" t="s">
        <v>304</v>
      </c>
      <c r="F53" s="10">
        <v>42036</v>
      </c>
      <c r="G53" s="10">
        <v>44228</v>
      </c>
      <c r="H53" s="11">
        <v>7</v>
      </c>
      <c r="I53" s="11" t="s">
        <v>267</v>
      </c>
      <c r="J53" s="11" t="s">
        <v>261</v>
      </c>
      <c r="K53" s="11" t="s">
        <v>1642</v>
      </c>
      <c r="L53" s="11">
        <v>2</v>
      </c>
    </row>
    <row r="54" spans="1:12">
      <c r="A54" s="11" t="s">
        <v>42</v>
      </c>
      <c r="D54" s="11" t="s">
        <v>260</v>
      </c>
      <c r="E54" s="19" t="s">
        <v>305</v>
      </c>
      <c r="F54" s="10">
        <v>42036</v>
      </c>
      <c r="G54" s="10">
        <v>44228</v>
      </c>
      <c r="H54" s="11">
        <v>7</v>
      </c>
      <c r="I54" s="20" t="s">
        <v>259</v>
      </c>
      <c r="J54" s="11" t="s">
        <v>261</v>
      </c>
      <c r="K54" s="11" t="s">
        <v>1642</v>
      </c>
      <c r="L54" s="11">
        <v>2</v>
      </c>
    </row>
    <row r="55" spans="1:12">
      <c r="A55" s="11" t="s">
        <v>43</v>
      </c>
      <c r="D55" s="11" t="s">
        <v>260</v>
      </c>
      <c r="E55" s="19" t="s">
        <v>306</v>
      </c>
      <c r="F55" s="10">
        <v>42036</v>
      </c>
      <c r="G55" s="10">
        <v>44228</v>
      </c>
      <c r="H55" s="11">
        <v>7</v>
      </c>
      <c r="I55" s="20" t="s">
        <v>259</v>
      </c>
      <c r="J55" s="11" t="s">
        <v>261</v>
      </c>
      <c r="K55" s="11" t="s">
        <v>1642</v>
      </c>
      <c r="L55" s="11">
        <v>2</v>
      </c>
    </row>
    <row r="56" spans="1:12">
      <c r="A56" s="11" t="s">
        <v>44</v>
      </c>
      <c r="D56" s="11" t="s">
        <v>260</v>
      </c>
      <c r="E56" s="19" t="s">
        <v>307</v>
      </c>
      <c r="F56" s="10">
        <v>42036</v>
      </c>
      <c r="G56" s="10">
        <v>44228</v>
      </c>
      <c r="H56" s="11">
        <v>7</v>
      </c>
      <c r="I56" s="20" t="s">
        <v>259</v>
      </c>
      <c r="J56" s="11" t="s">
        <v>261</v>
      </c>
      <c r="K56" s="11" t="s">
        <v>1642</v>
      </c>
      <c r="L56" s="11">
        <v>2</v>
      </c>
    </row>
    <row r="57" spans="1:12">
      <c r="A57" s="11" t="s">
        <v>45</v>
      </c>
      <c r="D57" s="11" t="s">
        <v>260</v>
      </c>
      <c r="E57" s="19" t="s">
        <v>308</v>
      </c>
      <c r="F57" s="10">
        <v>42036</v>
      </c>
      <c r="G57" s="10">
        <v>44228</v>
      </c>
      <c r="H57" s="11">
        <v>7</v>
      </c>
      <c r="I57" s="20" t="s">
        <v>259</v>
      </c>
      <c r="J57" s="11" t="s">
        <v>261</v>
      </c>
      <c r="K57" s="11" t="s">
        <v>1642</v>
      </c>
      <c r="L57" s="11">
        <v>2</v>
      </c>
    </row>
    <row r="58" spans="1:12">
      <c r="A58" s="11" t="s">
        <v>46</v>
      </c>
      <c r="D58" s="11" t="s">
        <v>260</v>
      </c>
      <c r="E58" s="19" t="s">
        <v>309</v>
      </c>
      <c r="F58" s="10">
        <v>42036</v>
      </c>
      <c r="G58" s="10">
        <v>44228</v>
      </c>
      <c r="H58" s="11">
        <v>7</v>
      </c>
      <c r="I58" s="20" t="s">
        <v>259</v>
      </c>
      <c r="J58" s="11" t="s">
        <v>261</v>
      </c>
      <c r="K58" s="11" t="s">
        <v>1642</v>
      </c>
      <c r="L58" s="11">
        <v>2</v>
      </c>
    </row>
    <row r="59" spans="1:12">
      <c r="A59" s="11" t="s">
        <v>47</v>
      </c>
      <c r="D59" s="11" t="s">
        <v>260</v>
      </c>
      <c r="E59" s="19" t="s">
        <v>310</v>
      </c>
      <c r="F59" s="10">
        <v>42036</v>
      </c>
      <c r="G59" s="10">
        <v>44228</v>
      </c>
      <c r="H59" s="11">
        <v>7</v>
      </c>
      <c r="I59" s="11" t="s">
        <v>267</v>
      </c>
      <c r="J59" s="11" t="s">
        <v>261</v>
      </c>
      <c r="K59" s="11" t="s">
        <v>1642</v>
      </c>
      <c r="L59" s="11">
        <v>2</v>
      </c>
    </row>
    <row r="60" spans="1:12">
      <c r="A60" s="11" t="s">
        <v>48</v>
      </c>
      <c r="D60" s="11" t="s">
        <v>260</v>
      </c>
      <c r="E60" s="19" t="s">
        <v>311</v>
      </c>
      <c r="F60" s="10">
        <v>42036</v>
      </c>
      <c r="G60" s="10">
        <v>44228</v>
      </c>
      <c r="H60" s="11">
        <v>7</v>
      </c>
      <c r="I60" s="20" t="s">
        <v>259</v>
      </c>
      <c r="J60" s="11" t="s">
        <v>261</v>
      </c>
      <c r="K60" s="11" t="s">
        <v>1642</v>
      </c>
      <c r="L60" s="11">
        <v>2</v>
      </c>
    </row>
    <row r="61" spans="1:12">
      <c r="A61" s="11" t="s">
        <v>49</v>
      </c>
      <c r="D61" s="11" t="s">
        <v>260</v>
      </c>
      <c r="E61" s="19" t="s">
        <v>312</v>
      </c>
      <c r="F61" s="10">
        <v>42036</v>
      </c>
      <c r="G61" s="10">
        <v>44228</v>
      </c>
      <c r="H61" s="11">
        <v>7</v>
      </c>
      <c r="I61" s="20" t="s">
        <v>259</v>
      </c>
      <c r="J61" s="11" t="s">
        <v>261</v>
      </c>
      <c r="K61" s="11" t="s">
        <v>1642</v>
      </c>
      <c r="L61" s="11">
        <v>2</v>
      </c>
    </row>
    <row r="62" spans="1:12">
      <c r="A62" s="11" t="s">
        <v>50</v>
      </c>
      <c r="D62" s="11" t="s">
        <v>260</v>
      </c>
      <c r="E62" s="19" t="s">
        <v>313</v>
      </c>
      <c r="F62" s="10">
        <v>42036</v>
      </c>
      <c r="G62" s="10">
        <v>44228</v>
      </c>
      <c r="H62" s="11">
        <v>7</v>
      </c>
      <c r="I62" s="20" t="s">
        <v>259</v>
      </c>
      <c r="J62" s="11" t="s">
        <v>261</v>
      </c>
      <c r="K62" s="11" t="s">
        <v>1642</v>
      </c>
      <c r="L62" s="11">
        <v>2</v>
      </c>
    </row>
    <row r="63" spans="1:12">
      <c r="A63" s="11" t="s">
        <v>51</v>
      </c>
      <c r="D63" s="11" t="s">
        <v>260</v>
      </c>
      <c r="E63" s="19" t="s">
        <v>314</v>
      </c>
      <c r="F63" s="10">
        <v>42036</v>
      </c>
      <c r="G63" s="10">
        <v>44228</v>
      </c>
      <c r="H63" s="11">
        <v>7</v>
      </c>
      <c r="I63" s="20" t="s">
        <v>259</v>
      </c>
      <c r="J63" s="11" t="s">
        <v>261</v>
      </c>
      <c r="K63" s="11" t="s">
        <v>1642</v>
      </c>
      <c r="L63" s="11">
        <v>2</v>
      </c>
    </row>
    <row r="64" spans="1:12">
      <c r="A64" s="11" t="s">
        <v>52</v>
      </c>
      <c r="D64" s="11" t="s">
        <v>260</v>
      </c>
      <c r="E64" s="19" t="s">
        <v>315</v>
      </c>
      <c r="F64" s="10">
        <v>42036</v>
      </c>
      <c r="G64" s="10">
        <v>44228</v>
      </c>
      <c r="H64" s="11">
        <v>7</v>
      </c>
      <c r="I64" s="20" t="s">
        <v>259</v>
      </c>
      <c r="J64" s="11" t="s">
        <v>261</v>
      </c>
      <c r="K64" s="11" t="s">
        <v>1642</v>
      </c>
      <c r="L64" s="11">
        <v>2</v>
      </c>
    </row>
    <row r="65" spans="1:12">
      <c r="A65" s="11" t="s">
        <v>53</v>
      </c>
      <c r="D65" s="11" t="s">
        <v>260</v>
      </c>
      <c r="E65" s="19" t="s">
        <v>316</v>
      </c>
      <c r="F65" s="10">
        <v>42036</v>
      </c>
      <c r="G65" s="10">
        <v>44228</v>
      </c>
      <c r="H65" s="11">
        <v>7</v>
      </c>
      <c r="I65" s="11" t="s">
        <v>267</v>
      </c>
      <c r="J65" s="11" t="s">
        <v>261</v>
      </c>
      <c r="K65" s="11" t="s">
        <v>1642</v>
      </c>
      <c r="L65" s="11">
        <v>2</v>
      </c>
    </row>
    <row r="66" spans="1:12">
      <c r="A66" s="11" t="s">
        <v>54</v>
      </c>
      <c r="D66" s="11" t="s">
        <v>260</v>
      </c>
      <c r="E66" s="19" t="s">
        <v>317</v>
      </c>
      <c r="F66" s="10">
        <v>42036</v>
      </c>
      <c r="G66" s="10">
        <v>44228</v>
      </c>
      <c r="H66" s="11">
        <v>7</v>
      </c>
      <c r="I66" s="20" t="s">
        <v>259</v>
      </c>
      <c r="J66" s="11" t="s">
        <v>261</v>
      </c>
      <c r="K66" s="11" t="s">
        <v>1642</v>
      </c>
      <c r="L66" s="11">
        <v>2</v>
      </c>
    </row>
    <row r="67" spans="1:12">
      <c r="A67" s="11" t="s">
        <v>55</v>
      </c>
      <c r="D67" s="11" t="s">
        <v>260</v>
      </c>
      <c r="E67" s="19" t="s">
        <v>318</v>
      </c>
      <c r="F67" s="10">
        <v>42036</v>
      </c>
      <c r="G67" s="10">
        <v>44228</v>
      </c>
      <c r="H67" s="11">
        <v>7</v>
      </c>
      <c r="I67" s="20" t="s">
        <v>259</v>
      </c>
      <c r="J67" s="11" t="s">
        <v>261</v>
      </c>
      <c r="K67" s="11" t="s">
        <v>1642</v>
      </c>
      <c r="L67" s="11">
        <v>2</v>
      </c>
    </row>
    <row r="68" spans="1:12">
      <c r="A68" s="11" t="s">
        <v>56</v>
      </c>
      <c r="D68" s="11" t="s">
        <v>260</v>
      </c>
      <c r="E68" s="19" t="s">
        <v>319</v>
      </c>
      <c r="F68" s="10">
        <v>42036</v>
      </c>
      <c r="G68" s="10">
        <v>44228</v>
      </c>
      <c r="H68" s="11">
        <v>7</v>
      </c>
      <c r="I68" s="20" t="s">
        <v>259</v>
      </c>
      <c r="J68" s="11" t="s">
        <v>261</v>
      </c>
      <c r="K68" s="11" t="s">
        <v>1642</v>
      </c>
      <c r="L68" s="11">
        <v>2</v>
      </c>
    </row>
    <row r="69" spans="1:12">
      <c r="A69" s="11" t="s">
        <v>57</v>
      </c>
      <c r="D69" s="11" t="s">
        <v>260</v>
      </c>
      <c r="E69" s="19" t="s">
        <v>320</v>
      </c>
      <c r="F69" s="10">
        <v>42036</v>
      </c>
      <c r="G69" s="10">
        <v>44228</v>
      </c>
      <c r="H69" s="11">
        <v>7</v>
      </c>
      <c r="I69" s="20" t="s">
        <v>259</v>
      </c>
      <c r="J69" s="11" t="s">
        <v>261</v>
      </c>
      <c r="K69" s="11" t="s">
        <v>1642</v>
      </c>
      <c r="L69" s="11">
        <v>2</v>
      </c>
    </row>
    <row r="70" spans="1:12">
      <c r="A70" s="11" t="s">
        <v>58</v>
      </c>
      <c r="D70" s="11" t="s">
        <v>260</v>
      </c>
      <c r="E70" s="19" t="s">
        <v>321</v>
      </c>
      <c r="F70" s="10">
        <v>42036</v>
      </c>
      <c r="G70" s="10">
        <v>44228</v>
      </c>
      <c r="H70" s="11">
        <v>7</v>
      </c>
      <c r="I70" s="20" t="s">
        <v>259</v>
      </c>
      <c r="J70" s="11" t="s">
        <v>261</v>
      </c>
      <c r="K70" s="11" t="s">
        <v>1642</v>
      </c>
      <c r="L70" s="11">
        <v>2</v>
      </c>
    </row>
    <row r="71" spans="1:12">
      <c r="A71" s="11" t="s">
        <v>59</v>
      </c>
      <c r="D71" s="11" t="s">
        <v>260</v>
      </c>
      <c r="E71" s="19" t="s">
        <v>322</v>
      </c>
      <c r="F71" s="10">
        <v>42036</v>
      </c>
      <c r="G71" s="10">
        <v>44228</v>
      </c>
      <c r="H71" s="11">
        <v>7</v>
      </c>
      <c r="I71" s="11" t="s">
        <v>267</v>
      </c>
      <c r="J71" s="11" t="s">
        <v>261</v>
      </c>
      <c r="K71" s="11" t="s">
        <v>1642</v>
      </c>
      <c r="L71" s="11">
        <v>2</v>
      </c>
    </row>
    <row r="72" spans="1:12">
      <c r="A72" s="11" t="s">
        <v>60</v>
      </c>
      <c r="D72" s="11" t="s">
        <v>260</v>
      </c>
      <c r="E72" s="19" t="s">
        <v>323</v>
      </c>
      <c r="F72" s="10">
        <v>42036</v>
      </c>
      <c r="G72" s="10">
        <v>44228</v>
      </c>
      <c r="H72" s="11">
        <v>7</v>
      </c>
      <c r="I72" s="20" t="s">
        <v>259</v>
      </c>
      <c r="J72" s="11" t="s">
        <v>261</v>
      </c>
      <c r="K72" s="11" t="s">
        <v>1642</v>
      </c>
      <c r="L72" s="11">
        <v>2</v>
      </c>
    </row>
    <row r="73" spans="1:12">
      <c r="A73" s="11" t="s">
        <v>61</v>
      </c>
      <c r="D73" s="11" t="s">
        <v>260</v>
      </c>
      <c r="E73" s="19" t="s">
        <v>324</v>
      </c>
      <c r="F73" s="10">
        <v>42036</v>
      </c>
      <c r="G73" s="10">
        <v>44228</v>
      </c>
      <c r="H73" s="11">
        <v>7</v>
      </c>
      <c r="I73" s="20" t="s">
        <v>259</v>
      </c>
      <c r="J73" s="11" t="s">
        <v>261</v>
      </c>
      <c r="K73" s="11" t="s">
        <v>1642</v>
      </c>
      <c r="L73" s="11">
        <v>2</v>
      </c>
    </row>
    <row r="74" spans="1:12">
      <c r="A74" s="11" t="s">
        <v>62</v>
      </c>
      <c r="D74" s="11" t="s">
        <v>260</v>
      </c>
      <c r="E74" s="19" t="s">
        <v>325</v>
      </c>
      <c r="F74" s="10">
        <v>42036</v>
      </c>
      <c r="G74" s="10">
        <v>44228</v>
      </c>
      <c r="H74" s="11">
        <v>7</v>
      </c>
      <c r="I74" s="20" t="s">
        <v>259</v>
      </c>
      <c r="J74" s="11" t="s">
        <v>261</v>
      </c>
      <c r="K74" s="11" t="s">
        <v>1642</v>
      </c>
      <c r="L74" s="11">
        <v>2</v>
      </c>
    </row>
    <row r="75" spans="1:12">
      <c r="A75" s="11" t="s">
        <v>63</v>
      </c>
      <c r="D75" s="11" t="s">
        <v>260</v>
      </c>
      <c r="E75" s="19" t="s">
        <v>326</v>
      </c>
      <c r="F75" s="10">
        <v>42036</v>
      </c>
      <c r="G75" s="10">
        <v>44228</v>
      </c>
      <c r="H75" s="11">
        <v>7</v>
      </c>
      <c r="I75" s="20" t="s">
        <v>259</v>
      </c>
      <c r="J75" s="11" t="s">
        <v>261</v>
      </c>
      <c r="K75" s="11" t="s">
        <v>1642</v>
      </c>
      <c r="L75" s="11">
        <v>2</v>
      </c>
    </row>
    <row r="76" spans="1:12">
      <c r="A76" s="11" t="s">
        <v>64</v>
      </c>
      <c r="D76" s="11" t="s">
        <v>260</v>
      </c>
      <c r="E76" s="19" t="s">
        <v>327</v>
      </c>
      <c r="F76" s="10">
        <v>42036</v>
      </c>
      <c r="G76" s="10">
        <v>44228</v>
      </c>
      <c r="H76" s="11">
        <v>7</v>
      </c>
      <c r="I76" s="20" t="s">
        <v>259</v>
      </c>
      <c r="J76" s="11" t="s">
        <v>261</v>
      </c>
      <c r="K76" s="11" t="s">
        <v>1642</v>
      </c>
      <c r="L76" s="11">
        <v>2</v>
      </c>
    </row>
    <row r="77" spans="1:12">
      <c r="A77" s="11" t="s">
        <v>65</v>
      </c>
      <c r="D77" s="11" t="s">
        <v>260</v>
      </c>
      <c r="E77" s="19" t="s">
        <v>328</v>
      </c>
      <c r="F77" s="10">
        <v>42036</v>
      </c>
      <c r="G77" s="10">
        <v>44228</v>
      </c>
      <c r="H77" s="11">
        <v>7</v>
      </c>
      <c r="I77" s="11" t="s">
        <v>267</v>
      </c>
      <c r="J77" s="11" t="s">
        <v>261</v>
      </c>
      <c r="K77" s="11" t="s">
        <v>1642</v>
      </c>
      <c r="L77" s="11">
        <v>2</v>
      </c>
    </row>
    <row r="78" spans="1:12">
      <c r="A78" s="11" t="s">
        <v>66</v>
      </c>
      <c r="D78" s="11" t="s">
        <v>260</v>
      </c>
      <c r="E78" s="19" t="s">
        <v>329</v>
      </c>
      <c r="F78" s="10">
        <v>42036</v>
      </c>
      <c r="G78" s="10">
        <v>44228</v>
      </c>
      <c r="H78" s="11">
        <v>7</v>
      </c>
      <c r="I78" s="20" t="s">
        <v>259</v>
      </c>
      <c r="J78" s="11" t="s">
        <v>261</v>
      </c>
      <c r="K78" s="11" t="s">
        <v>1642</v>
      </c>
      <c r="L78" s="11">
        <v>2</v>
      </c>
    </row>
    <row r="79" spans="1:12">
      <c r="A79" s="11" t="s">
        <v>67</v>
      </c>
      <c r="D79" s="11" t="s">
        <v>260</v>
      </c>
      <c r="E79" s="19" t="s">
        <v>330</v>
      </c>
      <c r="F79" s="10">
        <v>42036</v>
      </c>
      <c r="G79" s="10">
        <v>44228</v>
      </c>
      <c r="H79" s="11">
        <v>7</v>
      </c>
      <c r="I79" s="20" t="s">
        <v>259</v>
      </c>
      <c r="J79" s="11" t="s">
        <v>261</v>
      </c>
      <c r="K79" s="11" t="s">
        <v>1642</v>
      </c>
      <c r="L79" s="11">
        <v>2</v>
      </c>
    </row>
    <row r="80" spans="1:12">
      <c r="A80" s="11" t="s">
        <v>68</v>
      </c>
      <c r="D80" s="11" t="s">
        <v>260</v>
      </c>
      <c r="E80" s="19" t="s">
        <v>331</v>
      </c>
      <c r="F80" s="10">
        <v>42036</v>
      </c>
      <c r="G80" s="10">
        <v>44228</v>
      </c>
      <c r="H80" s="11">
        <v>7</v>
      </c>
      <c r="I80" s="20" t="s">
        <v>259</v>
      </c>
      <c r="J80" s="11" t="s">
        <v>261</v>
      </c>
      <c r="K80" s="11" t="s">
        <v>1642</v>
      </c>
      <c r="L80" s="11">
        <v>2</v>
      </c>
    </row>
    <row r="81" spans="1:12">
      <c r="A81" s="11" t="s">
        <v>69</v>
      </c>
      <c r="D81" s="11" t="s">
        <v>260</v>
      </c>
      <c r="E81" s="19" t="s">
        <v>332</v>
      </c>
      <c r="F81" s="10">
        <v>42036</v>
      </c>
      <c r="G81" s="10">
        <v>44228</v>
      </c>
      <c r="H81" s="11">
        <v>7</v>
      </c>
      <c r="I81" s="20" t="s">
        <v>259</v>
      </c>
      <c r="J81" s="11" t="s">
        <v>261</v>
      </c>
      <c r="K81" s="11" t="s">
        <v>1642</v>
      </c>
      <c r="L81" s="11">
        <v>2</v>
      </c>
    </row>
    <row r="82" spans="1:12">
      <c r="A82" s="11" t="s">
        <v>70</v>
      </c>
      <c r="D82" s="11" t="s">
        <v>260</v>
      </c>
      <c r="E82" s="19" t="s">
        <v>333</v>
      </c>
      <c r="F82" s="10">
        <v>42036</v>
      </c>
      <c r="G82" s="10">
        <v>44228</v>
      </c>
      <c r="H82" s="11">
        <v>7</v>
      </c>
      <c r="I82" s="20" t="s">
        <v>259</v>
      </c>
      <c r="J82" s="11" t="s">
        <v>261</v>
      </c>
      <c r="K82" s="11" t="s">
        <v>1642</v>
      </c>
      <c r="L82" s="11">
        <v>2</v>
      </c>
    </row>
    <row r="83" spans="1:12">
      <c r="A83" s="11" t="s">
        <v>71</v>
      </c>
      <c r="D83" s="11" t="s">
        <v>260</v>
      </c>
      <c r="E83" s="19" t="s">
        <v>334</v>
      </c>
      <c r="F83" s="10">
        <v>42036</v>
      </c>
      <c r="G83" s="10">
        <v>44228</v>
      </c>
      <c r="H83" s="11">
        <v>7</v>
      </c>
      <c r="I83" s="11" t="s">
        <v>267</v>
      </c>
      <c r="J83" s="11" t="s">
        <v>261</v>
      </c>
      <c r="K83" s="11" t="s">
        <v>1642</v>
      </c>
      <c r="L83" s="11">
        <v>2</v>
      </c>
    </row>
    <row r="84" spans="1:12">
      <c r="A84" s="11" t="s">
        <v>72</v>
      </c>
      <c r="D84" s="11" t="s">
        <v>260</v>
      </c>
      <c r="E84" s="19" t="s">
        <v>335</v>
      </c>
      <c r="F84" s="10">
        <v>42036</v>
      </c>
      <c r="G84" s="10">
        <v>44228</v>
      </c>
      <c r="H84" s="11">
        <v>7</v>
      </c>
      <c r="I84" s="20" t="s">
        <v>259</v>
      </c>
      <c r="J84" s="11" t="s">
        <v>261</v>
      </c>
      <c r="K84" s="11" t="s">
        <v>1642</v>
      </c>
      <c r="L84" s="11">
        <v>2</v>
      </c>
    </row>
    <row r="85" spans="1:12">
      <c r="A85" s="11" t="s">
        <v>73</v>
      </c>
      <c r="D85" s="11" t="s">
        <v>260</v>
      </c>
      <c r="E85" s="19" t="s">
        <v>336</v>
      </c>
      <c r="F85" s="10">
        <v>42036</v>
      </c>
      <c r="G85" s="10">
        <v>44228</v>
      </c>
      <c r="H85" s="11">
        <v>7</v>
      </c>
      <c r="I85" s="20" t="s">
        <v>259</v>
      </c>
      <c r="J85" s="11" t="s">
        <v>261</v>
      </c>
      <c r="K85" s="11" t="s">
        <v>1642</v>
      </c>
      <c r="L85" s="11">
        <v>2</v>
      </c>
    </row>
    <row r="86" spans="1:12">
      <c r="A86" s="11" t="s">
        <v>74</v>
      </c>
      <c r="D86" s="11" t="s">
        <v>260</v>
      </c>
      <c r="E86" s="19" t="s">
        <v>337</v>
      </c>
      <c r="F86" s="10">
        <v>42036</v>
      </c>
      <c r="G86" s="10">
        <v>44228</v>
      </c>
      <c r="H86" s="11">
        <v>7</v>
      </c>
      <c r="I86" s="20" t="s">
        <v>259</v>
      </c>
      <c r="J86" s="11" t="s">
        <v>261</v>
      </c>
      <c r="K86" s="11" t="s">
        <v>1642</v>
      </c>
      <c r="L86" s="11">
        <v>2</v>
      </c>
    </row>
    <row r="87" spans="1:12">
      <c r="A87" s="11" t="s">
        <v>75</v>
      </c>
      <c r="D87" s="11" t="s">
        <v>260</v>
      </c>
      <c r="E87" s="19" t="s">
        <v>338</v>
      </c>
      <c r="F87" s="10">
        <v>42036</v>
      </c>
      <c r="G87" s="10">
        <v>44228</v>
      </c>
      <c r="H87" s="11">
        <v>7</v>
      </c>
      <c r="I87" s="20" t="s">
        <v>259</v>
      </c>
      <c r="J87" s="11" t="s">
        <v>261</v>
      </c>
      <c r="K87" s="11" t="s">
        <v>1642</v>
      </c>
      <c r="L87" s="11">
        <v>2</v>
      </c>
    </row>
    <row r="88" spans="1:12">
      <c r="A88" s="11" t="s">
        <v>76</v>
      </c>
      <c r="D88" s="11" t="s">
        <v>260</v>
      </c>
      <c r="E88" s="19" t="s">
        <v>339</v>
      </c>
      <c r="F88" s="10">
        <v>42036</v>
      </c>
      <c r="G88" s="10">
        <v>44228</v>
      </c>
      <c r="H88" s="11">
        <v>7</v>
      </c>
      <c r="I88" s="20" t="s">
        <v>259</v>
      </c>
      <c r="J88" s="11" t="s">
        <v>261</v>
      </c>
      <c r="K88" s="11" t="s">
        <v>1642</v>
      </c>
      <c r="L88" s="11">
        <v>2</v>
      </c>
    </row>
    <row r="89" spans="1:12">
      <c r="A89" s="11" t="s">
        <v>77</v>
      </c>
      <c r="D89" s="11" t="s">
        <v>260</v>
      </c>
      <c r="E89" s="19" t="s">
        <v>340</v>
      </c>
      <c r="F89" s="10">
        <v>42036</v>
      </c>
      <c r="G89" s="10">
        <v>44228</v>
      </c>
      <c r="H89" s="11">
        <v>7</v>
      </c>
      <c r="I89" s="11" t="s">
        <v>267</v>
      </c>
      <c r="J89" s="11" t="s">
        <v>261</v>
      </c>
      <c r="K89" s="11" t="s">
        <v>1642</v>
      </c>
      <c r="L89" s="11">
        <v>2</v>
      </c>
    </row>
    <row r="90" spans="1:12">
      <c r="A90" s="11" t="s">
        <v>78</v>
      </c>
      <c r="D90" s="11" t="s">
        <v>260</v>
      </c>
      <c r="E90" s="19" t="s">
        <v>341</v>
      </c>
      <c r="F90" s="10">
        <v>42036</v>
      </c>
      <c r="G90" s="10">
        <v>44228</v>
      </c>
      <c r="H90" s="11">
        <v>7</v>
      </c>
      <c r="I90" s="20" t="s">
        <v>259</v>
      </c>
      <c r="J90" s="11" t="s">
        <v>261</v>
      </c>
      <c r="K90" s="11" t="s">
        <v>1642</v>
      </c>
      <c r="L90" s="11">
        <v>2</v>
      </c>
    </row>
    <row r="91" spans="1:12">
      <c r="A91" s="11" t="s">
        <v>79</v>
      </c>
      <c r="D91" s="11" t="s">
        <v>260</v>
      </c>
      <c r="E91" s="19" t="s">
        <v>342</v>
      </c>
      <c r="F91" s="10">
        <v>42036</v>
      </c>
      <c r="G91" s="10">
        <v>44228</v>
      </c>
      <c r="H91" s="11">
        <v>7</v>
      </c>
      <c r="I91" s="20" t="s">
        <v>259</v>
      </c>
      <c r="J91" s="11" t="s">
        <v>261</v>
      </c>
      <c r="K91" s="11" t="s">
        <v>1642</v>
      </c>
      <c r="L91" s="11">
        <v>2</v>
      </c>
    </row>
    <row r="92" spans="1:12">
      <c r="A92" s="11" t="s">
        <v>80</v>
      </c>
      <c r="D92" s="11" t="s">
        <v>260</v>
      </c>
      <c r="E92" s="19" t="s">
        <v>343</v>
      </c>
      <c r="F92" s="10">
        <v>42036</v>
      </c>
      <c r="G92" s="10">
        <v>44228</v>
      </c>
      <c r="H92" s="11">
        <v>7</v>
      </c>
      <c r="I92" s="20" t="s">
        <v>259</v>
      </c>
      <c r="J92" s="11" t="s">
        <v>261</v>
      </c>
      <c r="K92" s="11" t="s">
        <v>1642</v>
      </c>
      <c r="L92" s="11">
        <v>2</v>
      </c>
    </row>
    <row r="93" spans="1:12">
      <c r="A93" s="11" t="s">
        <v>81</v>
      </c>
      <c r="D93" s="11" t="s">
        <v>260</v>
      </c>
      <c r="E93" s="19" t="s">
        <v>344</v>
      </c>
      <c r="F93" s="10">
        <v>42036</v>
      </c>
      <c r="G93" s="10">
        <v>44228</v>
      </c>
      <c r="H93" s="11">
        <v>7</v>
      </c>
      <c r="I93" s="20" t="s">
        <v>259</v>
      </c>
      <c r="J93" s="11" t="s">
        <v>261</v>
      </c>
      <c r="K93" s="11" t="s">
        <v>1642</v>
      </c>
      <c r="L93" s="11">
        <v>2</v>
      </c>
    </row>
    <row r="94" spans="1:12">
      <c r="A94" s="11" t="s">
        <v>82</v>
      </c>
      <c r="D94" s="11" t="s">
        <v>260</v>
      </c>
      <c r="E94" s="19" t="s">
        <v>345</v>
      </c>
      <c r="F94" s="10">
        <v>42036</v>
      </c>
      <c r="G94" s="10">
        <v>44228</v>
      </c>
      <c r="H94" s="11">
        <v>7</v>
      </c>
      <c r="I94" s="20" t="s">
        <v>259</v>
      </c>
      <c r="J94" s="11" t="s">
        <v>261</v>
      </c>
      <c r="K94" s="11" t="s">
        <v>1642</v>
      </c>
      <c r="L94" s="11">
        <v>2</v>
      </c>
    </row>
    <row r="95" spans="1:12">
      <c r="A95" s="11" t="s">
        <v>83</v>
      </c>
      <c r="D95" s="11" t="s">
        <v>260</v>
      </c>
      <c r="E95" s="19" t="s">
        <v>346</v>
      </c>
      <c r="F95" s="10">
        <v>42036</v>
      </c>
      <c r="G95" s="10">
        <v>44228</v>
      </c>
      <c r="H95" s="11">
        <v>7</v>
      </c>
      <c r="I95" s="11" t="s">
        <v>267</v>
      </c>
      <c r="J95" s="11" t="s">
        <v>261</v>
      </c>
      <c r="K95" s="11" t="s">
        <v>1642</v>
      </c>
      <c r="L95" s="11">
        <v>2</v>
      </c>
    </row>
    <row r="96" spans="1:12">
      <c r="A96" s="11" t="s">
        <v>84</v>
      </c>
      <c r="D96" s="11" t="s">
        <v>260</v>
      </c>
      <c r="E96" s="19" t="s">
        <v>347</v>
      </c>
      <c r="F96" s="10">
        <v>42036</v>
      </c>
      <c r="G96" s="10">
        <v>44228</v>
      </c>
      <c r="H96" s="11">
        <v>7</v>
      </c>
      <c r="I96" s="20" t="s">
        <v>259</v>
      </c>
      <c r="J96" s="11" t="s">
        <v>261</v>
      </c>
      <c r="K96" s="11" t="s">
        <v>1642</v>
      </c>
      <c r="L96" s="11">
        <v>2</v>
      </c>
    </row>
    <row r="97" spans="1:12">
      <c r="A97" s="11" t="s">
        <v>85</v>
      </c>
      <c r="D97" s="11" t="s">
        <v>260</v>
      </c>
      <c r="E97" s="19" t="s">
        <v>348</v>
      </c>
      <c r="F97" s="10">
        <v>42036</v>
      </c>
      <c r="G97" s="10">
        <v>44228</v>
      </c>
      <c r="H97" s="11">
        <v>7</v>
      </c>
      <c r="I97" s="20" t="s">
        <v>259</v>
      </c>
      <c r="J97" s="11" t="s">
        <v>261</v>
      </c>
      <c r="K97" s="11" t="s">
        <v>1642</v>
      </c>
      <c r="L97" s="11">
        <v>2</v>
      </c>
    </row>
    <row r="98" spans="1:12">
      <c r="A98" s="11" t="s">
        <v>86</v>
      </c>
      <c r="D98" s="11" t="s">
        <v>260</v>
      </c>
      <c r="E98" s="19" t="s">
        <v>349</v>
      </c>
      <c r="F98" s="10">
        <v>42036</v>
      </c>
      <c r="G98" s="10">
        <v>44228</v>
      </c>
      <c r="H98" s="11">
        <v>7</v>
      </c>
      <c r="I98" s="20" t="s">
        <v>259</v>
      </c>
      <c r="J98" s="11" t="s">
        <v>261</v>
      </c>
      <c r="K98" s="11" t="s">
        <v>1642</v>
      </c>
      <c r="L98" s="11">
        <v>2</v>
      </c>
    </row>
    <row r="99" spans="1:12">
      <c r="A99" s="11" t="s">
        <v>87</v>
      </c>
      <c r="D99" s="11" t="s">
        <v>260</v>
      </c>
      <c r="E99" s="19" t="s">
        <v>350</v>
      </c>
      <c r="F99" s="10">
        <v>42036</v>
      </c>
      <c r="G99" s="10">
        <v>44228</v>
      </c>
      <c r="H99" s="11">
        <v>7</v>
      </c>
      <c r="I99" s="20" t="s">
        <v>259</v>
      </c>
      <c r="J99" s="11" t="s">
        <v>261</v>
      </c>
      <c r="K99" s="11" t="s">
        <v>1642</v>
      </c>
      <c r="L99" s="11">
        <v>2</v>
      </c>
    </row>
    <row r="100" spans="1:12">
      <c r="A100" s="11" t="s">
        <v>88</v>
      </c>
      <c r="D100" s="11" t="s">
        <v>260</v>
      </c>
      <c r="E100" s="19" t="s">
        <v>351</v>
      </c>
      <c r="F100" s="10">
        <v>42036</v>
      </c>
      <c r="G100" s="10">
        <v>44228</v>
      </c>
      <c r="H100" s="11">
        <v>7</v>
      </c>
      <c r="I100" s="20" t="s">
        <v>259</v>
      </c>
      <c r="J100" s="11" t="s">
        <v>261</v>
      </c>
      <c r="K100" s="11" t="s">
        <v>1642</v>
      </c>
      <c r="L100" s="11">
        <v>2</v>
      </c>
    </row>
    <row r="101" spans="1:12">
      <c r="A101" s="11" t="s">
        <v>89</v>
      </c>
      <c r="D101" s="11" t="s">
        <v>260</v>
      </c>
      <c r="E101" s="19" t="s">
        <v>352</v>
      </c>
      <c r="F101" s="10">
        <v>42036</v>
      </c>
      <c r="G101" s="10">
        <v>44228</v>
      </c>
      <c r="H101" s="11">
        <v>7</v>
      </c>
      <c r="I101" s="11" t="s">
        <v>267</v>
      </c>
      <c r="J101" s="11" t="s">
        <v>261</v>
      </c>
      <c r="K101" s="11" t="s">
        <v>1642</v>
      </c>
      <c r="L101" s="11">
        <v>2</v>
      </c>
    </row>
    <row r="102" spans="1:12">
      <c r="A102" s="11" t="s">
        <v>90</v>
      </c>
      <c r="D102" s="11" t="s">
        <v>260</v>
      </c>
      <c r="E102" s="19" t="s">
        <v>353</v>
      </c>
      <c r="F102" s="10">
        <v>42036</v>
      </c>
      <c r="G102" s="10">
        <v>44228</v>
      </c>
      <c r="H102" s="11">
        <v>7</v>
      </c>
      <c r="I102" s="20" t="s">
        <v>259</v>
      </c>
      <c r="J102" s="11" t="s">
        <v>261</v>
      </c>
      <c r="K102" s="11" t="s">
        <v>1642</v>
      </c>
      <c r="L102" s="11">
        <v>2</v>
      </c>
    </row>
    <row r="103" spans="1:12">
      <c r="A103" s="11" t="s">
        <v>91</v>
      </c>
      <c r="D103" s="11" t="s">
        <v>260</v>
      </c>
      <c r="E103" s="19" t="s">
        <v>354</v>
      </c>
      <c r="F103" s="10">
        <v>42036</v>
      </c>
      <c r="G103" s="10">
        <v>44228</v>
      </c>
      <c r="H103" s="11">
        <v>7</v>
      </c>
      <c r="I103" s="20" t="s">
        <v>259</v>
      </c>
      <c r="J103" s="11" t="s">
        <v>261</v>
      </c>
      <c r="K103" s="11" t="s">
        <v>1642</v>
      </c>
      <c r="L103" s="11">
        <v>2</v>
      </c>
    </row>
    <row r="104" spans="1:12">
      <c r="A104" s="11" t="s">
        <v>92</v>
      </c>
      <c r="D104" s="11" t="s">
        <v>260</v>
      </c>
      <c r="E104" s="19" t="s">
        <v>355</v>
      </c>
      <c r="F104" s="10">
        <v>42036</v>
      </c>
      <c r="G104" s="10">
        <v>44228</v>
      </c>
      <c r="H104" s="11">
        <v>7</v>
      </c>
      <c r="I104" s="20" t="s">
        <v>259</v>
      </c>
      <c r="J104" s="11" t="s">
        <v>261</v>
      </c>
      <c r="K104" s="11" t="s">
        <v>1642</v>
      </c>
      <c r="L104" s="11">
        <v>2</v>
      </c>
    </row>
    <row r="105" spans="1:12">
      <c r="A105" s="11" t="s">
        <v>93</v>
      </c>
      <c r="D105" s="11" t="s">
        <v>260</v>
      </c>
      <c r="E105" s="19" t="s">
        <v>356</v>
      </c>
      <c r="F105" s="10">
        <v>42036</v>
      </c>
      <c r="G105" s="10">
        <v>44228</v>
      </c>
      <c r="H105" s="11">
        <v>7</v>
      </c>
      <c r="I105" s="20" t="s">
        <v>259</v>
      </c>
      <c r="J105" s="11" t="s">
        <v>261</v>
      </c>
      <c r="K105" s="11" t="s">
        <v>1642</v>
      </c>
      <c r="L105" s="11">
        <v>2</v>
      </c>
    </row>
    <row r="106" spans="1:12">
      <c r="A106" s="11" t="s">
        <v>94</v>
      </c>
      <c r="D106" s="11" t="s">
        <v>260</v>
      </c>
      <c r="E106" s="19" t="s">
        <v>357</v>
      </c>
      <c r="F106" s="10">
        <v>42036</v>
      </c>
      <c r="G106" s="10">
        <v>44228</v>
      </c>
      <c r="H106" s="11">
        <v>7</v>
      </c>
      <c r="I106" s="20" t="s">
        <v>259</v>
      </c>
      <c r="J106" s="11" t="s">
        <v>261</v>
      </c>
      <c r="K106" s="11" t="s">
        <v>1642</v>
      </c>
      <c r="L106" s="11">
        <v>2</v>
      </c>
    </row>
    <row r="107" spans="1:12">
      <c r="A107" s="11" t="s">
        <v>95</v>
      </c>
      <c r="D107" s="11" t="s">
        <v>260</v>
      </c>
      <c r="E107" s="19" t="s">
        <v>358</v>
      </c>
      <c r="F107" s="10">
        <v>42036</v>
      </c>
      <c r="G107" s="10">
        <v>44228</v>
      </c>
      <c r="H107" s="11">
        <v>7</v>
      </c>
      <c r="I107" s="11" t="s">
        <v>267</v>
      </c>
      <c r="J107" s="11" t="s">
        <v>261</v>
      </c>
      <c r="K107" s="11" t="s">
        <v>1642</v>
      </c>
      <c r="L107" s="11">
        <v>2</v>
      </c>
    </row>
    <row r="108" spans="1:12">
      <c r="A108" s="11" t="s">
        <v>96</v>
      </c>
      <c r="D108" s="11" t="s">
        <v>260</v>
      </c>
      <c r="E108" s="19" t="s">
        <v>359</v>
      </c>
      <c r="F108" s="10">
        <v>42036</v>
      </c>
      <c r="G108" s="10">
        <v>44228</v>
      </c>
      <c r="H108" s="11">
        <v>7</v>
      </c>
      <c r="I108" s="20" t="s">
        <v>259</v>
      </c>
      <c r="J108" s="11" t="s">
        <v>261</v>
      </c>
      <c r="K108" s="11" t="s">
        <v>1642</v>
      </c>
      <c r="L108" s="11">
        <v>2</v>
      </c>
    </row>
    <row r="109" spans="1:12">
      <c r="A109" s="11" t="s">
        <v>97</v>
      </c>
      <c r="D109" s="11" t="s">
        <v>260</v>
      </c>
      <c r="E109" s="19" t="s">
        <v>360</v>
      </c>
      <c r="F109" s="10">
        <v>42036</v>
      </c>
      <c r="G109" s="10">
        <v>44228</v>
      </c>
      <c r="H109" s="11">
        <v>7</v>
      </c>
      <c r="I109" s="20" t="s">
        <v>259</v>
      </c>
      <c r="J109" s="11" t="s">
        <v>261</v>
      </c>
      <c r="K109" s="11" t="s">
        <v>1642</v>
      </c>
      <c r="L109" s="11">
        <v>2</v>
      </c>
    </row>
    <row r="110" spans="1:12">
      <c r="A110" s="11" t="s">
        <v>98</v>
      </c>
      <c r="D110" s="11" t="s">
        <v>260</v>
      </c>
      <c r="E110" s="19" t="s">
        <v>361</v>
      </c>
      <c r="F110" s="10">
        <v>42036</v>
      </c>
      <c r="G110" s="10">
        <v>44228</v>
      </c>
      <c r="H110" s="11">
        <v>7</v>
      </c>
      <c r="I110" s="20" t="s">
        <v>259</v>
      </c>
      <c r="J110" s="11" t="s">
        <v>261</v>
      </c>
      <c r="K110" s="11" t="s">
        <v>1642</v>
      </c>
      <c r="L110" s="11">
        <v>2</v>
      </c>
    </row>
    <row r="111" spans="1:12">
      <c r="A111" s="11" t="s">
        <v>99</v>
      </c>
      <c r="D111" s="11" t="s">
        <v>260</v>
      </c>
      <c r="E111" s="19" t="s">
        <v>362</v>
      </c>
      <c r="F111" s="10">
        <v>42036</v>
      </c>
      <c r="G111" s="10">
        <v>44228</v>
      </c>
      <c r="H111" s="11">
        <v>7</v>
      </c>
      <c r="I111" s="20" t="s">
        <v>259</v>
      </c>
      <c r="J111" s="11" t="s">
        <v>261</v>
      </c>
      <c r="K111" s="11" t="s">
        <v>1642</v>
      </c>
      <c r="L111" s="11">
        <v>2</v>
      </c>
    </row>
    <row r="112" spans="1:12">
      <c r="A112" s="11" t="s">
        <v>100</v>
      </c>
      <c r="D112" s="11" t="s">
        <v>260</v>
      </c>
      <c r="E112" s="19" t="s">
        <v>363</v>
      </c>
      <c r="F112" s="10">
        <v>42036</v>
      </c>
      <c r="G112" s="10">
        <v>44228</v>
      </c>
      <c r="H112" s="11">
        <v>7</v>
      </c>
      <c r="I112" s="20" t="s">
        <v>259</v>
      </c>
      <c r="J112" s="11" t="s">
        <v>261</v>
      </c>
      <c r="K112" s="11" t="s">
        <v>1642</v>
      </c>
      <c r="L112" s="11">
        <v>2</v>
      </c>
    </row>
    <row r="113" spans="1:12">
      <c r="A113" s="11" t="s">
        <v>101</v>
      </c>
      <c r="D113" s="11" t="s">
        <v>260</v>
      </c>
      <c r="E113" s="19" t="s">
        <v>364</v>
      </c>
      <c r="F113" s="10">
        <v>42036</v>
      </c>
      <c r="G113" s="10">
        <v>44228</v>
      </c>
      <c r="H113" s="11">
        <v>7</v>
      </c>
      <c r="I113" s="11" t="s">
        <v>267</v>
      </c>
      <c r="J113" s="11" t="s">
        <v>261</v>
      </c>
      <c r="K113" s="11" t="s">
        <v>1642</v>
      </c>
      <c r="L113" s="11">
        <v>2</v>
      </c>
    </row>
    <row r="114" spans="1:12">
      <c r="A114" s="11" t="s">
        <v>102</v>
      </c>
      <c r="D114" s="11" t="s">
        <v>260</v>
      </c>
      <c r="E114" s="19" t="s">
        <v>365</v>
      </c>
      <c r="F114" s="10">
        <v>42036</v>
      </c>
      <c r="G114" s="10">
        <v>44228</v>
      </c>
      <c r="H114" s="11">
        <v>7</v>
      </c>
      <c r="I114" s="20" t="s">
        <v>259</v>
      </c>
      <c r="J114" s="11" t="s">
        <v>261</v>
      </c>
      <c r="K114" s="11" t="s">
        <v>1642</v>
      </c>
      <c r="L114" s="11">
        <v>2</v>
      </c>
    </row>
    <row r="115" spans="1:12">
      <c r="A115" s="11" t="s">
        <v>103</v>
      </c>
      <c r="D115" s="11" t="s">
        <v>260</v>
      </c>
      <c r="E115" s="19" t="s">
        <v>366</v>
      </c>
      <c r="F115" s="10">
        <v>42036</v>
      </c>
      <c r="G115" s="10">
        <v>44228</v>
      </c>
      <c r="H115" s="11">
        <v>7</v>
      </c>
      <c r="I115" s="20" t="s">
        <v>259</v>
      </c>
      <c r="J115" s="11" t="s">
        <v>261</v>
      </c>
      <c r="K115" s="11" t="s">
        <v>1642</v>
      </c>
      <c r="L115" s="11">
        <v>2</v>
      </c>
    </row>
    <row r="116" spans="1:12">
      <c r="A116" s="11" t="s">
        <v>104</v>
      </c>
      <c r="D116" s="11" t="s">
        <v>260</v>
      </c>
      <c r="E116" s="19" t="s">
        <v>367</v>
      </c>
      <c r="F116" s="10">
        <v>42036</v>
      </c>
      <c r="G116" s="10">
        <v>44228</v>
      </c>
      <c r="H116" s="11">
        <v>7</v>
      </c>
      <c r="I116" s="20" t="s">
        <v>259</v>
      </c>
      <c r="J116" s="11" t="s">
        <v>261</v>
      </c>
      <c r="K116" s="11" t="s">
        <v>1642</v>
      </c>
      <c r="L116" s="11">
        <v>2</v>
      </c>
    </row>
    <row r="117" spans="1:12">
      <c r="A117" s="11" t="s">
        <v>105</v>
      </c>
      <c r="D117" s="11" t="s">
        <v>260</v>
      </c>
      <c r="E117" s="19" t="s">
        <v>368</v>
      </c>
      <c r="F117" s="10">
        <v>42036</v>
      </c>
      <c r="G117" s="10">
        <v>44228</v>
      </c>
      <c r="H117" s="11">
        <v>7</v>
      </c>
      <c r="I117" s="20" t="s">
        <v>259</v>
      </c>
      <c r="J117" s="11" t="s">
        <v>261</v>
      </c>
      <c r="K117" s="11" t="s">
        <v>1642</v>
      </c>
      <c r="L117" s="11">
        <v>2</v>
      </c>
    </row>
    <row r="118" spans="1:12">
      <c r="A118" s="11" t="s">
        <v>106</v>
      </c>
      <c r="D118" s="11" t="s">
        <v>260</v>
      </c>
      <c r="E118" s="19" t="s">
        <v>369</v>
      </c>
      <c r="F118" s="10">
        <v>42036</v>
      </c>
      <c r="G118" s="10">
        <v>44228</v>
      </c>
      <c r="H118" s="11">
        <v>7</v>
      </c>
      <c r="I118" s="20" t="s">
        <v>259</v>
      </c>
      <c r="J118" s="11" t="s">
        <v>261</v>
      </c>
      <c r="K118" s="11" t="s">
        <v>1642</v>
      </c>
      <c r="L118" s="11">
        <v>2</v>
      </c>
    </row>
    <row r="119" spans="1:12">
      <c r="A119" s="11" t="s">
        <v>107</v>
      </c>
      <c r="D119" s="11" t="s">
        <v>260</v>
      </c>
      <c r="E119" s="19" t="s">
        <v>370</v>
      </c>
      <c r="F119" s="10">
        <v>42036</v>
      </c>
      <c r="G119" s="10">
        <v>44228</v>
      </c>
      <c r="H119" s="11">
        <v>7</v>
      </c>
      <c r="I119" s="11" t="s">
        <v>267</v>
      </c>
      <c r="J119" s="11" t="s">
        <v>261</v>
      </c>
      <c r="K119" s="11" t="s">
        <v>1642</v>
      </c>
      <c r="L119" s="11">
        <v>2</v>
      </c>
    </row>
    <row r="120" spans="1:12">
      <c r="A120" s="11" t="s">
        <v>108</v>
      </c>
      <c r="D120" s="11" t="s">
        <v>260</v>
      </c>
      <c r="E120" s="19" t="s">
        <v>371</v>
      </c>
      <c r="F120" s="10">
        <v>42036</v>
      </c>
      <c r="G120" s="10">
        <v>44228</v>
      </c>
      <c r="H120" s="11">
        <v>7</v>
      </c>
      <c r="I120" s="20" t="s">
        <v>259</v>
      </c>
      <c r="J120" s="11" t="s">
        <v>261</v>
      </c>
      <c r="K120" s="11" t="s">
        <v>1642</v>
      </c>
      <c r="L120" s="11">
        <v>2</v>
      </c>
    </row>
    <row r="121" spans="1:12">
      <c r="A121" s="11" t="s">
        <v>109</v>
      </c>
      <c r="D121" s="11" t="s">
        <v>260</v>
      </c>
      <c r="E121" s="19" t="s">
        <v>372</v>
      </c>
      <c r="F121" s="10">
        <v>42036</v>
      </c>
      <c r="G121" s="10">
        <v>44228</v>
      </c>
      <c r="H121" s="11">
        <v>7</v>
      </c>
      <c r="I121" s="20" t="s">
        <v>259</v>
      </c>
      <c r="J121" s="11" t="s">
        <v>261</v>
      </c>
      <c r="K121" s="11" t="s">
        <v>1642</v>
      </c>
      <c r="L121" s="11">
        <v>2</v>
      </c>
    </row>
    <row r="122" spans="1:12">
      <c r="A122" s="11" t="s">
        <v>110</v>
      </c>
      <c r="D122" s="11" t="s">
        <v>260</v>
      </c>
      <c r="E122" s="19" t="s">
        <v>373</v>
      </c>
      <c r="F122" s="10">
        <v>42036</v>
      </c>
      <c r="G122" s="10">
        <v>44228</v>
      </c>
      <c r="H122" s="11">
        <v>7</v>
      </c>
      <c r="I122" s="20" t="s">
        <v>259</v>
      </c>
      <c r="J122" s="11" t="s">
        <v>261</v>
      </c>
      <c r="K122" s="11" t="s">
        <v>1642</v>
      </c>
      <c r="L122" s="11">
        <v>2</v>
      </c>
    </row>
    <row r="123" spans="1:12">
      <c r="A123" s="11" t="s">
        <v>111</v>
      </c>
      <c r="D123" s="11" t="s">
        <v>260</v>
      </c>
      <c r="E123" s="19" t="s">
        <v>374</v>
      </c>
      <c r="F123" s="10">
        <v>42036</v>
      </c>
      <c r="G123" s="10">
        <v>44228</v>
      </c>
      <c r="H123" s="11">
        <v>7</v>
      </c>
      <c r="I123" s="20" t="s">
        <v>259</v>
      </c>
      <c r="J123" s="11" t="s">
        <v>261</v>
      </c>
      <c r="K123" s="11" t="s">
        <v>1642</v>
      </c>
      <c r="L123" s="11">
        <v>2</v>
      </c>
    </row>
    <row r="124" spans="1:12">
      <c r="A124" s="11" t="s">
        <v>112</v>
      </c>
      <c r="D124" s="11" t="s">
        <v>260</v>
      </c>
      <c r="E124" s="19" t="s">
        <v>375</v>
      </c>
      <c r="F124" s="10">
        <v>42036</v>
      </c>
      <c r="G124" s="10">
        <v>44228</v>
      </c>
      <c r="H124" s="11">
        <v>7</v>
      </c>
      <c r="I124" s="20" t="s">
        <v>259</v>
      </c>
      <c r="J124" s="11" t="s">
        <v>261</v>
      </c>
      <c r="K124" s="11" t="s">
        <v>1642</v>
      </c>
      <c r="L124" s="11">
        <v>2</v>
      </c>
    </row>
    <row r="125" spans="1:12">
      <c r="A125" s="11" t="s">
        <v>113</v>
      </c>
      <c r="D125" s="11" t="s">
        <v>260</v>
      </c>
      <c r="E125" s="19" t="s">
        <v>376</v>
      </c>
      <c r="F125" s="10">
        <v>42036</v>
      </c>
      <c r="G125" s="10">
        <v>44228</v>
      </c>
      <c r="H125" s="11">
        <v>7</v>
      </c>
      <c r="I125" s="11" t="s">
        <v>267</v>
      </c>
      <c r="J125" s="11" t="s">
        <v>261</v>
      </c>
      <c r="K125" s="11" t="s">
        <v>1642</v>
      </c>
      <c r="L125" s="11">
        <v>2</v>
      </c>
    </row>
    <row r="126" spans="1:12">
      <c r="A126" s="11" t="s">
        <v>114</v>
      </c>
      <c r="D126" s="11" t="s">
        <v>260</v>
      </c>
      <c r="E126" s="19" t="s">
        <v>377</v>
      </c>
      <c r="F126" s="10">
        <v>42036</v>
      </c>
      <c r="G126" s="10">
        <v>44228</v>
      </c>
      <c r="H126" s="11">
        <v>7</v>
      </c>
      <c r="I126" s="20" t="s">
        <v>259</v>
      </c>
      <c r="J126" s="11" t="s">
        <v>261</v>
      </c>
      <c r="K126" s="11" t="s">
        <v>1642</v>
      </c>
      <c r="L126" s="11">
        <v>2</v>
      </c>
    </row>
    <row r="127" spans="1:12">
      <c r="A127" s="11" t="s">
        <v>115</v>
      </c>
      <c r="D127" s="11" t="s">
        <v>260</v>
      </c>
      <c r="E127" s="19" t="s">
        <v>378</v>
      </c>
      <c r="F127" s="10">
        <v>42036</v>
      </c>
      <c r="G127" s="10">
        <v>44228</v>
      </c>
      <c r="H127" s="11">
        <v>7</v>
      </c>
      <c r="I127" s="20" t="s">
        <v>259</v>
      </c>
      <c r="J127" s="11" t="s">
        <v>261</v>
      </c>
      <c r="K127" s="11" t="s">
        <v>1642</v>
      </c>
      <c r="L127" s="11">
        <v>2</v>
      </c>
    </row>
    <row r="128" spans="1:12">
      <c r="A128" s="11" t="s">
        <v>116</v>
      </c>
      <c r="D128" s="11" t="s">
        <v>260</v>
      </c>
      <c r="E128" s="19" t="s">
        <v>379</v>
      </c>
      <c r="F128" s="10">
        <v>42036</v>
      </c>
      <c r="G128" s="10">
        <v>44228</v>
      </c>
      <c r="H128" s="11">
        <v>7</v>
      </c>
      <c r="I128" s="20" t="s">
        <v>259</v>
      </c>
      <c r="J128" s="11" t="s">
        <v>261</v>
      </c>
      <c r="K128" s="11" t="s">
        <v>1642</v>
      </c>
      <c r="L128" s="11">
        <v>2</v>
      </c>
    </row>
    <row r="129" spans="1:12">
      <c r="A129" s="11" t="s">
        <v>117</v>
      </c>
      <c r="D129" s="11" t="s">
        <v>260</v>
      </c>
      <c r="E129" s="19" t="s">
        <v>380</v>
      </c>
      <c r="F129" s="10">
        <v>42036</v>
      </c>
      <c r="G129" s="10">
        <v>44228</v>
      </c>
      <c r="H129" s="11">
        <v>7</v>
      </c>
      <c r="I129" s="20" t="s">
        <v>259</v>
      </c>
      <c r="J129" s="11" t="s">
        <v>261</v>
      </c>
      <c r="K129" s="11" t="s">
        <v>1642</v>
      </c>
      <c r="L129" s="11">
        <v>2</v>
      </c>
    </row>
    <row r="130" spans="1:12">
      <c r="A130" s="11" t="s">
        <v>118</v>
      </c>
      <c r="D130" s="11" t="s">
        <v>260</v>
      </c>
      <c r="E130" s="19" t="s">
        <v>381</v>
      </c>
      <c r="F130" s="10">
        <v>42036</v>
      </c>
      <c r="G130" s="10">
        <v>44228</v>
      </c>
      <c r="H130" s="11">
        <v>7</v>
      </c>
      <c r="I130" s="20" t="s">
        <v>259</v>
      </c>
      <c r="J130" s="11" t="s">
        <v>261</v>
      </c>
      <c r="K130" s="11" t="s">
        <v>1642</v>
      </c>
      <c r="L130" s="11">
        <v>2</v>
      </c>
    </row>
    <row r="131" spans="1:12">
      <c r="A131" s="11" t="s">
        <v>119</v>
      </c>
      <c r="D131" s="11" t="s">
        <v>260</v>
      </c>
      <c r="E131" s="19" t="s">
        <v>382</v>
      </c>
      <c r="F131" s="10">
        <v>42036</v>
      </c>
      <c r="G131" s="10">
        <v>44228</v>
      </c>
      <c r="H131" s="11">
        <v>7</v>
      </c>
      <c r="I131" s="11" t="s">
        <v>267</v>
      </c>
      <c r="J131" s="11" t="s">
        <v>261</v>
      </c>
      <c r="K131" s="11" t="s">
        <v>1642</v>
      </c>
      <c r="L131" s="11">
        <v>2</v>
      </c>
    </row>
    <row r="132" spans="1:12">
      <c r="A132" s="11" t="s">
        <v>120</v>
      </c>
      <c r="D132" s="11" t="s">
        <v>260</v>
      </c>
      <c r="E132" s="19" t="s">
        <v>383</v>
      </c>
      <c r="F132" s="10">
        <v>42036</v>
      </c>
      <c r="G132" s="10">
        <v>44228</v>
      </c>
      <c r="H132" s="11">
        <v>7</v>
      </c>
      <c r="I132" s="20" t="s">
        <v>259</v>
      </c>
      <c r="J132" s="11" t="s">
        <v>261</v>
      </c>
      <c r="K132" s="11" t="s">
        <v>1642</v>
      </c>
      <c r="L132" s="11">
        <v>2</v>
      </c>
    </row>
    <row r="133" spans="1:12">
      <c r="A133" s="11" t="s">
        <v>121</v>
      </c>
      <c r="D133" s="11" t="s">
        <v>260</v>
      </c>
      <c r="E133" s="19" t="s">
        <v>384</v>
      </c>
      <c r="F133" s="10">
        <v>42036</v>
      </c>
      <c r="G133" s="10">
        <v>44228</v>
      </c>
      <c r="H133" s="11">
        <v>7</v>
      </c>
      <c r="I133" s="20" t="s">
        <v>259</v>
      </c>
      <c r="J133" s="11" t="s">
        <v>261</v>
      </c>
      <c r="K133" s="11" t="s">
        <v>1642</v>
      </c>
      <c r="L133" s="11">
        <v>2</v>
      </c>
    </row>
    <row r="134" spans="1:12">
      <c r="A134" s="11" t="s">
        <v>122</v>
      </c>
      <c r="D134" s="11" t="s">
        <v>260</v>
      </c>
      <c r="E134" s="19" t="s">
        <v>385</v>
      </c>
      <c r="F134" s="10">
        <v>42036</v>
      </c>
      <c r="G134" s="10">
        <v>44228</v>
      </c>
      <c r="H134" s="11">
        <v>7</v>
      </c>
      <c r="I134" s="20" t="s">
        <v>259</v>
      </c>
      <c r="J134" s="11" t="s">
        <v>261</v>
      </c>
      <c r="K134" s="11" t="s">
        <v>1642</v>
      </c>
      <c r="L134" s="11">
        <v>2</v>
      </c>
    </row>
    <row r="135" spans="1:12">
      <c r="A135" s="11" t="s">
        <v>123</v>
      </c>
      <c r="D135" s="11" t="s">
        <v>260</v>
      </c>
      <c r="E135" s="19" t="s">
        <v>386</v>
      </c>
      <c r="F135" s="10">
        <v>42036</v>
      </c>
      <c r="G135" s="10">
        <v>44228</v>
      </c>
      <c r="H135" s="11">
        <v>7</v>
      </c>
      <c r="I135" s="20" t="s">
        <v>259</v>
      </c>
      <c r="J135" s="11" t="s">
        <v>261</v>
      </c>
      <c r="K135" s="11" t="s">
        <v>1642</v>
      </c>
      <c r="L135" s="11">
        <v>2</v>
      </c>
    </row>
    <row r="136" spans="1:12">
      <c r="A136" s="11" t="s">
        <v>124</v>
      </c>
      <c r="D136" s="11" t="s">
        <v>260</v>
      </c>
      <c r="E136" s="19" t="s">
        <v>387</v>
      </c>
      <c r="F136" s="10">
        <v>42036</v>
      </c>
      <c r="G136" s="10">
        <v>44228</v>
      </c>
      <c r="H136" s="11">
        <v>7</v>
      </c>
      <c r="I136" s="20" t="s">
        <v>259</v>
      </c>
      <c r="J136" s="11" t="s">
        <v>261</v>
      </c>
      <c r="K136" s="11" t="s">
        <v>1642</v>
      </c>
      <c r="L136" s="11">
        <v>2</v>
      </c>
    </row>
    <row r="137" spans="1:12">
      <c r="A137" s="11" t="s">
        <v>125</v>
      </c>
      <c r="D137" s="11" t="s">
        <v>260</v>
      </c>
      <c r="E137" s="19" t="s">
        <v>388</v>
      </c>
      <c r="F137" s="10">
        <v>42036</v>
      </c>
      <c r="G137" s="10">
        <v>44228</v>
      </c>
      <c r="H137" s="11">
        <v>7</v>
      </c>
      <c r="I137" s="11" t="s">
        <v>267</v>
      </c>
      <c r="J137" s="11" t="s">
        <v>261</v>
      </c>
      <c r="K137" s="11" t="s">
        <v>1642</v>
      </c>
      <c r="L137" s="11">
        <v>2</v>
      </c>
    </row>
    <row r="138" spans="1:12">
      <c r="A138" s="11" t="s">
        <v>126</v>
      </c>
      <c r="D138" s="11" t="s">
        <v>260</v>
      </c>
      <c r="E138" s="19" t="s">
        <v>389</v>
      </c>
      <c r="F138" s="10">
        <v>42036</v>
      </c>
      <c r="G138" s="10">
        <v>44228</v>
      </c>
      <c r="H138" s="11">
        <v>7</v>
      </c>
      <c r="I138" s="20" t="s">
        <v>259</v>
      </c>
      <c r="J138" s="11" t="s">
        <v>261</v>
      </c>
      <c r="K138" s="11" t="s">
        <v>1642</v>
      </c>
      <c r="L138" s="11">
        <v>2</v>
      </c>
    </row>
    <row r="139" spans="1:12">
      <c r="A139" s="11" t="s">
        <v>127</v>
      </c>
      <c r="D139" s="11" t="s">
        <v>260</v>
      </c>
      <c r="E139" s="19" t="s">
        <v>390</v>
      </c>
      <c r="F139" s="10">
        <v>42036</v>
      </c>
      <c r="G139" s="10">
        <v>44228</v>
      </c>
      <c r="H139" s="11">
        <v>7</v>
      </c>
      <c r="I139" s="20" t="s">
        <v>259</v>
      </c>
      <c r="J139" s="11" t="s">
        <v>261</v>
      </c>
      <c r="K139" s="11" t="s">
        <v>1642</v>
      </c>
      <c r="L139" s="11">
        <v>2</v>
      </c>
    </row>
    <row r="140" spans="1:12">
      <c r="A140" s="11" t="s">
        <v>128</v>
      </c>
      <c r="D140" s="11" t="s">
        <v>260</v>
      </c>
      <c r="E140" s="19" t="s">
        <v>391</v>
      </c>
      <c r="F140" s="10">
        <v>42036</v>
      </c>
      <c r="G140" s="10">
        <v>44228</v>
      </c>
      <c r="H140" s="11">
        <v>7</v>
      </c>
      <c r="I140" s="20" t="s">
        <v>259</v>
      </c>
      <c r="J140" s="11" t="s">
        <v>261</v>
      </c>
      <c r="K140" s="11" t="s">
        <v>1642</v>
      </c>
      <c r="L140" s="11">
        <v>2</v>
      </c>
    </row>
    <row r="141" spans="1:12">
      <c r="A141" s="11" t="s">
        <v>129</v>
      </c>
      <c r="D141" s="11" t="s">
        <v>260</v>
      </c>
      <c r="E141" s="19" t="s">
        <v>392</v>
      </c>
      <c r="F141" s="10">
        <v>42036</v>
      </c>
      <c r="G141" s="10">
        <v>44228</v>
      </c>
      <c r="H141" s="11">
        <v>7</v>
      </c>
      <c r="I141" s="20" t="s">
        <v>259</v>
      </c>
      <c r="J141" s="11" t="s">
        <v>261</v>
      </c>
      <c r="K141" s="11" t="s">
        <v>1642</v>
      </c>
      <c r="L141" s="11">
        <v>2</v>
      </c>
    </row>
    <row r="142" spans="1:12">
      <c r="A142" s="11" t="s">
        <v>130</v>
      </c>
      <c r="D142" s="11" t="s">
        <v>260</v>
      </c>
      <c r="E142" s="19" t="s">
        <v>393</v>
      </c>
      <c r="F142" s="10">
        <v>42036</v>
      </c>
      <c r="G142" s="10">
        <v>44228</v>
      </c>
      <c r="H142" s="11">
        <v>7</v>
      </c>
      <c r="I142" s="20" t="s">
        <v>259</v>
      </c>
      <c r="J142" s="11" t="s">
        <v>261</v>
      </c>
      <c r="K142" s="11" t="s">
        <v>1642</v>
      </c>
      <c r="L142" s="11">
        <v>2</v>
      </c>
    </row>
    <row r="143" spans="1:12">
      <c r="A143" s="11" t="s">
        <v>131</v>
      </c>
      <c r="D143" s="11" t="s">
        <v>260</v>
      </c>
      <c r="E143" s="19" t="s">
        <v>394</v>
      </c>
      <c r="F143" s="10">
        <v>42036</v>
      </c>
      <c r="G143" s="10">
        <v>44228</v>
      </c>
      <c r="H143" s="11">
        <v>7</v>
      </c>
      <c r="I143" s="11" t="s">
        <v>267</v>
      </c>
      <c r="J143" s="11" t="s">
        <v>261</v>
      </c>
      <c r="K143" s="11" t="s">
        <v>1642</v>
      </c>
      <c r="L143" s="11">
        <v>2</v>
      </c>
    </row>
    <row r="144" spans="1:12">
      <c r="A144" s="11" t="s">
        <v>132</v>
      </c>
      <c r="D144" s="11" t="s">
        <v>260</v>
      </c>
      <c r="E144" s="19" t="s">
        <v>395</v>
      </c>
      <c r="F144" s="10">
        <v>42036</v>
      </c>
      <c r="G144" s="10">
        <v>44228</v>
      </c>
      <c r="H144" s="11">
        <v>7</v>
      </c>
      <c r="I144" s="20" t="s">
        <v>259</v>
      </c>
      <c r="J144" s="11" t="s">
        <v>261</v>
      </c>
      <c r="K144" s="11" t="s">
        <v>1642</v>
      </c>
      <c r="L144" s="11">
        <v>2</v>
      </c>
    </row>
    <row r="145" spans="1:12">
      <c r="A145" s="11" t="s">
        <v>133</v>
      </c>
      <c r="D145" s="11" t="s">
        <v>260</v>
      </c>
      <c r="E145" s="19" t="s">
        <v>396</v>
      </c>
      <c r="F145" s="10">
        <v>42036</v>
      </c>
      <c r="G145" s="10">
        <v>44228</v>
      </c>
      <c r="H145" s="11">
        <v>7</v>
      </c>
      <c r="I145" s="20" t="s">
        <v>259</v>
      </c>
      <c r="J145" s="11" t="s">
        <v>261</v>
      </c>
      <c r="K145" s="11" t="s">
        <v>1642</v>
      </c>
      <c r="L145" s="11">
        <v>2</v>
      </c>
    </row>
    <row r="146" spans="1:12">
      <c r="A146" s="11" t="s">
        <v>134</v>
      </c>
      <c r="D146" s="11" t="s">
        <v>260</v>
      </c>
      <c r="E146" s="19" t="s">
        <v>397</v>
      </c>
      <c r="F146" s="10">
        <v>42036</v>
      </c>
      <c r="G146" s="10">
        <v>44228</v>
      </c>
      <c r="H146" s="11">
        <v>7</v>
      </c>
      <c r="I146" s="20" t="s">
        <v>259</v>
      </c>
      <c r="J146" s="11" t="s">
        <v>261</v>
      </c>
      <c r="K146" s="11" t="s">
        <v>1642</v>
      </c>
      <c r="L146" s="11">
        <v>2</v>
      </c>
    </row>
    <row r="147" spans="1:12">
      <c r="A147" s="11" t="s">
        <v>135</v>
      </c>
      <c r="D147" s="11" t="s">
        <v>260</v>
      </c>
      <c r="E147" s="19" t="s">
        <v>398</v>
      </c>
      <c r="F147" s="10">
        <v>42036</v>
      </c>
      <c r="G147" s="10">
        <v>44228</v>
      </c>
      <c r="H147" s="11">
        <v>7</v>
      </c>
      <c r="I147" s="20" t="s">
        <v>259</v>
      </c>
      <c r="J147" s="11" t="s">
        <v>261</v>
      </c>
      <c r="K147" s="11" t="s">
        <v>1642</v>
      </c>
      <c r="L147" s="11">
        <v>2</v>
      </c>
    </row>
    <row r="148" spans="1:12">
      <c r="A148" s="11" t="s">
        <v>136</v>
      </c>
      <c r="D148" s="11" t="s">
        <v>260</v>
      </c>
      <c r="E148" s="19" t="s">
        <v>399</v>
      </c>
      <c r="F148" s="10">
        <v>42036</v>
      </c>
      <c r="G148" s="10">
        <v>44228</v>
      </c>
      <c r="H148" s="11">
        <v>7</v>
      </c>
      <c r="I148" s="20" t="s">
        <v>259</v>
      </c>
      <c r="J148" s="11" t="s">
        <v>261</v>
      </c>
      <c r="K148" s="11" t="s">
        <v>1642</v>
      </c>
      <c r="L148" s="11">
        <v>2</v>
      </c>
    </row>
    <row r="149" spans="1:12">
      <c r="A149" s="11" t="s">
        <v>137</v>
      </c>
      <c r="D149" s="11" t="s">
        <v>260</v>
      </c>
      <c r="E149" s="19" t="s">
        <v>400</v>
      </c>
      <c r="F149" s="10">
        <v>42036</v>
      </c>
      <c r="G149" s="10">
        <v>44228</v>
      </c>
      <c r="H149" s="11">
        <v>7</v>
      </c>
      <c r="I149" s="11" t="s">
        <v>267</v>
      </c>
      <c r="J149" s="11" t="s">
        <v>261</v>
      </c>
      <c r="K149" s="11" t="s">
        <v>1642</v>
      </c>
      <c r="L149" s="11">
        <v>2</v>
      </c>
    </row>
    <row r="150" spans="1:12">
      <c r="A150" s="11" t="s">
        <v>138</v>
      </c>
      <c r="D150" s="11" t="s">
        <v>260</v>
      </c>
      <c r="E150" s="19" t="s">
        <v>401</v>
      </c>
      <c r="F150" s="10">
        <v>42036</v>
      </c>
      <c r="G150" s="10">
        <v>44228</v>
      </c>
      <c r="H150" s="11">
        <v>7</v>
      </c>
      <c r="I150" s="20" t="s">
        <v>259</v>
      </c>
      <c r="J150" s="11" t="s">
        <v>261</v>
      </c>
      <c r="K150" s="11" t="s">
        <v>1642</v>
      </c>
      <c r="L150" s="11">
        <v>2</v>
      </c>
    </row>
    <row r="151" spans="1:12">
      <c r="A151" s="11" t="s">
        <v>139</v>
      </c>
      <c r="D151" s="11" t="s">
        <v>260</v>
      </c>
      <c r="E151" s="19" t="s">
        <v>402</v>
      </c>
      <c r="F151" s="10">
        <v>42036</v>
      </c>
      <c r="G151" s="10">
        <v>44228</v>
      </c>
      <c r="H151" s="11">
        <v>7</v>
      </c>
      <c r="I151" s="20" t="s">
        <v>259</v>
      </c>
      <c r="J151" s="11" t="s">
        <v>261</v>
      </c>
      <c r="K151" s="11" t="s">
        <v>1642</v>
      </c>
      <c r="L151" s="11">
        <v>2</v>
      </c>
    </row>
    <row r="152" spans="1:12">
      <c r="A152" s="11" t="s">
        <v>140</v>
      </c>
      <c r="D152" s="11" t="s">
        <v>260</v>
      </c>
      <c r="E152" s="19" t="s">
        <v>403</v>
      </c>
      <c r="F152" s="10">
        <v>42036</v>
      </c>
      <c r="G152" s="10">
        <v>44228</v>
      </c>
      <c r="H152" s="11">
        <v>7</v>
      </c>
      <c r="I152" s="20" t="s">
        <v>259</v>
      </c>
      <c r="J152" s="11" t="s">
        <v>261</v>
      </c>
      <c r="K152" s="11" t="s">
        <v>1642</v>
      </c>
      <c r="L152" s="11">
        <v>2</v>
      </c>
    </row>
    <row r="153" spans="1:12">
      <c r="A153" s="11" t="s">
        <v>141</v>
      </c>
      <c r="D153" s="11" t="s">
        <v>260</v>
      </c>
      <c r="E153" s="19" t="s">
        <v>404</v>
      </c>
      <c r="F153" s="10">
        <v>42036</v>
      </c>
      <c r="G153" s="10">
        <v>44228</v>
      </c>
      <c r="H153" s="11">
        <v>7</v>
      </c>
      <c r="I153" s="20" t="s">
        <v>259</v>
      </c>
      <c r="J153" s="11" t="s">
        <v>261</v>
      </c>
      <c r="K153" s="11" t="s">
        <v>1642</v>
      </c>
      <c r="L153" s="11">
        <v>2</v>
      </c>
    </row>
    <row r="154" spans="1:12">
      <c r="A154" s="11" t="s">
        <v>142</v>
      </c>
      <c r="D154" s="11" t="s">
        <v>260</v>
      </c>
      <c r="E154" s="19" t="s">
        <v>405</v>
      </c>
      <c r="F154" s="10">
        <v>42036</v>
      </c>
      <c r="G154" s="10">
        <v>44228</v>
      </c>
      <c r="H154" s="11">
        <v>7</v>
      </c>
      <c r="I154" s="20" t="s">
        <v>259</v>
      </c>
      <c r="J154" s="11" t="s">
        <v>261</v>
      </c>
      <c r="K154" s="11" t="s">
        <v>1642</v>
      </c>
      <c r="L154" s="11">
        <v>2</v>
      </c>
    </row>
    <row r="155" spans="1:12">
      <c r="A155" s="11" t="s">
        <v>143</v>
      </c>
      <c r="D155" s="11" t="s">
        <v>260</v>
      </c>
      <c r="E155" s="19" t="s">
        <v>406</v>
      </c>
      <c r="F155" s="10">
        <v>42036</v>
      </c>
      <c r="G155" s="10">
        <v>44228</v>
      </c>
      <c r="H155" s="11">
        <v>7</v>
      </c>
      <c r="I155" s="11" t="s">
        <v>267</v>
      </c>
      <c r="J155" s="11" t="s">
        <v>261</v>
      </c>
      <c r="K155" s="11" t="s">
        <v>1642</v>
      </c>
      <c r="L155" s="11">
        <v>2</v>
      </c>
    </row>
    <row r="156" spans="1:12">
      <c r="A156" s="11" t="s">
        <v>144</v>
      </c>
      <c r="D156" s="11" t="s">
        <v>260</v>
      </c>
      <c r="E156" s="19" t="s">
        <v>407</v>
      </c>
      <c r="F156" s="10">
        <v>42036</v>
      </c>
      <c r="G156" s="10">
        <v>44228</v>
      </c>
      <c r="H156" s="11">
        <v>7</v>
      </c>
      <c r="I156" s="20" t="s">
        <v>259</v>
      </c>
      <c r="J156" s="11" t="s">
        <v>261</v>
      </c>
      <c r="K156" s="11" t="s">
        <v>1642</v>
      </c>
      <c r="L156" s="11">
        <v>2</v>
      </c>
    </row>
    <row r="157" spans="1:12">
      <c r="A157" s="11" t="s">
        <v>145</v>
      </c>
      <c r="D157" s="11" t="s">
        <v>260</v>
      </c>
      <c r="E157" s="19" t="s">
        <v>408</v>
      </c>
      <c r="F157" s="10">
        <v>42036</v>
      </c>
      <c r="G157" s="10">
        <v>44228</v>
      </c>
      <c r="H157" s="11">
        <v>7</v>
      </c>
      <c r="I157" s="20" t="s">
        <v>259</v>
      </c>
      <c r="J157" s="11" t="s">
        <v>261</v>
      </c>
      <c r="K157" s="11" t="s">
        <v>1642</v>
      </c>
      <c r="L157" s="11">
        <v>2</v>
      </c>
    </row>
    <row r="158" spans="1:12">
      <c r="A158" s="11" t="s">
        <v>146</v>
      </c>
      <c r="D158" s="11" t="s">
        <v>260</v>
      </c>
      <c r="E158" s="19" t="s">
        <v>409</v>
      </c>
      <c r="F158" s="10">
        <v>42036</v>
      </c>
      <c r="G158" s="10">
        <v>44228</v>
      </c>
      <c r="H158" s="11">
        <v>7</v>
      </c>
      <c r="I158" s="20" t="s">
        <v>259</v>
      </c>
      <c r="J158" s="11" t="s">
        <v>261</v>
      </c>
      <c r="K158" s="11" t="s">
        <v>1642</v>
      </c>
      <c r="L158" s="11">
        <v>2</v>
      </c>
    </row>
    <row r="159" spans="1:12">
      <c r="A159" s="11" t="s">
        <v>147</v>
      </c>
      <c r="D159" s="11" t="s">
        <v>260</v>
      </c>
      <c r="E159" s="19" t="s">
        <v>410</v>
      </c>
      <c r="F159" s="10">
        <v>42036</v>
      </c>
      <c r="G159" s="10">
        <v>44228</v>
      </c>
      <c r="H159" s="11">
        <v>7</v>
      </c>
      <c r="I159" s="20" t="s">
        <v>259</v>
      </c>
      <c r="J159" s="11" t="s">
        <v>261</v>
      </c>
      <c r="K159" s="11" t="s">
        <v>1642</v>
      </c>
      <c r="L159" s="11">
        <v>2</v>
      </c>
    </row>
    <row r="160" spans="1:12">
      <c r="A160" s="11" t="s">
        <v>148</v>
      </c>
      <c r="D160" s="11" t="s">
        <v>260</v>
      </c>
      <c r="E160" s="19" t="s">
        <v>411</v>
      </c>
      <c r="F160" s="10">
        <v>42036</v>
      </c>
      <c r="G160" s="10">
        <v>44228</v>
      </c>
      <c r="H160" s="11">
        <v>7</v>
      </c>
      <c r="I160" s="20" t="s">
        <v>259</v>
      </c>
      <c r="J160" s="11" t="s">
        <v>261</v>
      </c>
      <c r="K160" s="11" t="s">
        <v>1642</v>
      </c>
      <c r="L160" s="11">
        <v>2</v>
      </c>
    </row>
    <row r="161" spans="1:12">
      <c r="A161" s="11" t="s">
        <v>149</v>
      </c>
      <c r="D161" s="11" t="s">
        <v>260</v>
      </c>
      <c r="E161" s="19" t="s">
        <v>412</v>
      </c>
      <c r="F161" s="10">
        <v>42036</v>
      </c>
      <c r="G161" s="10">
        <v>44228</v>
      </c>
      <c r="H161" s="11">
        <v>7</v>
      </c>
      <c r="I161" s="11" t="s">
        <v>267</v>
      </c>
      <c r="J161" s="11" t="s">
        <v>261</v>
      </c>
      <c r="K161" s="11" t="s">
        <v>1642</v>
      </c>
      <c r="L161" s="11">
        <v>2</v>
      </c>
    </row>
    <row r="162" spans="1:12">
      <c r="A162" s="11" t="s">
        <v>150</v>
      </c>
      <c r="D162" s="11" t="s">
        <v>260</v>
      </c>
      <c r="E162" s="19" t="s">
        <v>413</v>
      </c>
      <c r="F162" s="10">
        <v>42036</v>
      </c>
      <c r="G162" s="10">
        <v>44228</v>
      </c>
      <c r="H162" s="11">
        <v>7</v>
      </c>
      <c r="I162" s="20" t="s">
        <v>259</v>
      </c>
      <c r="J162" s="11" t="s">
        <v>261</v>
      </c>
      <c r="K162" s="11" t="s">
        <v>1642</v>
      </c>
      <c r="L162" s="11">
        <v>2</v>
      </c>
    </row>
    <row r="163" spans="1:12">
      <c r="A163" s="11" t="s">
        <v>151</v>
      </c>
      <c r="D163" s="11" t="s">
        <v>260</v>
      </c>
      <c r="E163" s="19" t="s">
        <v>414</v>
      </c>
      <c r="F163" s="10">
        <v>42036</v>
      </c>
      <c r="G163" s="10">
        <v>44228</v>
      </c>
      <c r="H163" s="11">
        <v>7</v>
      </c>
      <c r="I163" s="20" t="s">
        <v>259</v>
      </c>
      <c r="J163" s="11" t="s">
        <v>261</v>
      </c>
      <c r="K163" s="11" t="s">
        <v>1642</v>
      </c>
      <c r="L163" s="11">
        <v>2</v>
      </c>
    </row>
    <row r="164" spans="1:12">
      <c r="A164" s="11" t="s">
        <v>152</v>
      </c>
      <c r="D164" s="11" t="s">
        <v>260</v>
      </c>
      <c r="E164" s="19" t="s">
        <v>415</v>
      </c>
      <c r="F164" s="10">
        <v>42036</v>
      </c>
      <c r="G164" s="10">
        <v>44228</v>
      </c>
      <c r="H164" s="11">
        <v>7</v>
      </c>
      <c r="I164" s="20" t="s">
        <v>259</v>
      </c>
      <c r="J164" s="11" t="s">
        <v>261</v>
      </c>
      <c r="K164" s="11" t="s">
        <v>1642</v>
      </c>
      <c r="L164" s="11">
        <v>2</v>
      </c>
    </row>
    <row r="165" spans="1:12">
      <c r="A165" s="11" t="s">
        <v>153</v>
      </c>
      <c r="D165" s="11" t="s">
        <v>260</v>
      </c>
      <c r="E165" s="19" t="s">
        <v>416</v>
      </c>
      <c r="F165" s="10">
        <v>42036</v>
      </c>
      <c r="G165" s="10">
        <v>44228</v>
      </c>
      <c r="H165" s="11">
        <v>7</v>
      </c>
      <c r="I165" s="20" t="s">
        <v>259</v>
      </c>
      <c r="J165" s="11" t="s">
        <v>261</v>
      </c>
      <c r="K165" s="11" t="s">
        <v>1642</v>
      </c>
      <c r="L165" s="11">
        <v>2</v>
      </c>
    </row>
    <row r="166" spans="1:12">
      <c r="A166" s="11" t="s">
        <v>154</v>
      </c>
      <c r="D166" s="11" t="s">
        <v>260</v>
      </c>
      <c r="E166" s="19" t="s">
        <v>417</v>
      </c>
      <c r="F166" s="10">
        <v>42036</v>
      </c>
      <c r="G166" s="10">
        <v>44228</v>
      </c>
      <c r="H166" s="11">
        <v>7</v>
      </c>
      <c r="I166" s="20" t="s">
        <v>259</v>
      </c>
      <c r="J166" s="11" t="s">
        <v>261</v>
      </c>
      <c r="K166" s="11" t="s">
        <v>1642</v>
      </c>
      <c r="L166" s="11">
        <v>2</v>
      </c>
    </row>
    <row r="167" spans="1:12">
      <c r="A167" s="11" t="s">
        <v>155</v>
      </c>
      <c r="D167" s="11" t="s">
        <v>260</v>
      </c>
      <c r="E167" s="19" t="s">
        <v>418</v>
      </c>
      <c r="F167" s="10">
        <v>42036</v>
      </c>
      <c r="G167" s="10">
        <v>44228</v>
      </c>
      <c r="H167" s="11">
        <v>7</v>
      </c>
      <c r="I167" s="11" t="s">
        <v>267</v>
      </c>
      <c r="J167" s="11" t="s">
        <v>261</v>
      </c>
      <c r="K167" s="11" t="s">
        <v>1642</v>
      </c>
      <c r="L167" s="11">
        <v>2</v>
      </c>
    </row>
    <row r="168" spans="1:12">
      <c r="A168" s="11" t="s">
        <v>156</v>
      </c>
      <c r="D168" s="11" t="s">
        <v>260</v>
      </c>
      <c r="E168" s="19" t="s">
        <v>419</v>
      </c>
      <c r="F168" s="10">
        <v>42036</v>
      </c>
      <c r="G168" s="10">
        <v>44228</v>
      </c>
      <c r="H168" s="11">
        <v>7</v>
      </c>
      <c r="I168" s="20" t="s">
        <v>259</v>
      </c>
      <c r="J168" s="11" t="s">
        <v>261</v>
      </c>
      <c r="K168" s="11" t="s">
        <v>1642</v>
      </c>
      <c r="L168" s="11">
        <v>2</v>
      </c>
    </row>
    <row r="169" spans="1:12">
      <c r="A169" s="11" t="s">
        <v>157</v>
      </c>
      <c r="D169" s="11" t="s">
        <v>260</v>
      </c>
      <c r="E169" s="19" t="s">
        <v>420</v>
      </c>
      <c r="F169" s="10">
        <v>42036</v>
      </c>
      <c r="G169" s="10">
        <v>44228</v>
      </c>
      <c r="H169" s="11">
        <v>7</v>
      </c>
      <c r="I169" s="20" t="s">
        <v>259</v>
      </c>
      <c r="J169" s="11" t="s">
        <v>261</v>
      </c>
      <c r="K169" s="11" t="s">
        <v>1642</v>
      </c>
      <c r="L169" s="11">
        <v>2</v>
      </c>
    </row>
    <row r="170" spans="1:12">
      <c r="A170" s="11" t="s">
        <v>158</v>
      </c>
      <c r="D170" s="11" t="s">
        <v>260</v>
      </c>
      <c r="E170" s="19" t="s">
        <v>421</v>
      </c>
      <c r="F170" s="10">
        <v>42036</v>
      </c>
      <c r="G170" s="10">
        <v>44228</v>
      </c>
      <c r="H170" s="11">
        <v>7</v>
      </c>
      <c r="I170" s="20" t="s">
        <v>259</v>
      </c>
      <c r="J170" s="11" t="s">
        <v>261</v>
      </c>
      <c r="K170" s="11" t="s">
        <v>1642</v>
      </c>
      <c r="L170" s="11">
        <v>2</v>
      </c>
    </row>
    <row r="171" spans="1:12">
      <c r="A171" s="11" t="s">
        <v>159</v>
      </c>
      <c r="D171" s="11" t="s">
        <v>260</v>
      </c>
      <c r="E171" s="19" t="s">
        <v>422</v>
      </c>
      <c r="F171" s="10">
        <v>42036</v>
      </c>
      <c r="G171" s="10">
        <v>44228</v>
      </c>
      <c r="H171" s="11">
        <v>7</v>
      </c>
      <c r="I171" s="20" t="s">
        <v>259</v>
      </c>
      <c r="J171" s="11" t="s">
        <v>261</v>
      </c>
      <c r="K171" s="11" t="s">
        <v>1642</v>
      </c>
      <c r="L171" s="11">
        <v>2</v>
      </c>
    </row>
    <row r="172" spans="1:12">
      <c r="A172" s="11" t="s">
        <v>160</v>
      </c>
      <c r="D172" s="11" t="s">
        <v>260</v>
      </c>
      <c r="E172" s="19" t="s">
        <v>423</v>
      </c>
      <c r="F172" s="10">
        <v>42036</v>
      </c>
      <c r="G172" s="10">
        <v>44228</v>
      </c>
      <c r="H172" s="11">
        <v>7</v>
      </c>
      <c r="I172" s="20" t="s">
        <v>259</v>
      </c>
      <c r="J172" s="11" t="s">
        <v>261</v>
      </c>
      <c r="K172" s="11" t="s">
        <v>1642</v>
      </c>
      <c r="L172" s="11">
        <v>2</v>
      </c>
    </row>
    <row r="173" spans="1:12">
      <c r="A173" s="11" t="s">
        <v>161</v>
      </c>
      <c r="D173" s="11" t="s">
        <v>260</v>
      </c>
      <c r="E173" s="19" t="s">
        <v>424</v>
      </c>
      <c r="F173" s="10">
        <v>42036</v>
      </c>
      <c r="G173" s="10">
        <v>44228</v>
      </c>
      <c r="H173" s="11">
        <v>7</v>
      </c>
      <c r="I173" s="11" t="s">
        <v>267</v>
      </c>
      <c r="J173" s="11" t="s">
        <v>261</v>
      </c>
      <c r="K173" s="11" t="s">
        <v>1642</v>
      </c>
      <c r="L173" s="11">
        <v>2</v>
      </c>
    </row>
    <row r="174" spans="1:12">
      <c r="A174" s="11" t="s">
        <v>162</v>
      </c>
      <c r="D174" s="11" t="s">
        <v>260</v>
      </c>
      <c r="E174" s="19" t="s">
        <v>425</v>
      </c>
      <c r="F174" s="10">
        <v>42036</v>
      </c>
      <c r="G174" s="10">
        <v>44228</v>
      </c>
      <c r="H174" s="11">
        <v>7</v>
      </c>
      <c r="I174" s="20" t="s">
        <v>259</v>
      </c>
      <c r="J174" s="11" t="s">
        <v>261</v>
      </c>
      <c r="K174" s="11" t="s">
        <v>1642</v>
      </c>
      <c r="L174" s="11">
        <v>2</v>
      </c>
    </row>
    <row r="175" spans="1:12">
      <c r="A175" s="11" t="s">
        <v>163</v>
      </c>
      <c r="D175" s="11" t="s">
        <v>260</v>
      </c>
      <c r="E175" s="19" t="s">
        <v>426</v>
      </c>
      <c r="F175" s="10">
        <v>42036</v>
      </c>
      <c r="G175" s="10">
        <v>44228</v>
      </c>
      <c r="H175" s="11">
        <v>7</v>
      </c>
      <c r="I175" s="20" t="s">
        <v>259</v>
      </c>
      <c r="J175" s="11" t="s">
        <v>261</v>
      </c>
      <c r="K175" s="11" t="s">
        <v>1642</v>
      </c>
      <c r="L175" s="11">
        <v>2</v>
      </c>
    </row>
    <row r="176" spans="1:12">
      <c r="A176" s="11" t="s">
        <v>164</v>
      </c>
      <c r="D176" s="11" t="s">
        <v>260</v>
      </c>
      <c r="E176" s="19" t="s">
        <v>427</v>
      </c>
      <c r="F176" s="10">
        <v>42036</v>
      </c>
      <c r="G176" s="10">
        <v>44228</v>
      </c>
      <c r="H176" s="11">
        <v>7</v>
      </c>
      <c r="I176" s="20" t="s">
        <v>259</v>
      </c>
      <c r="J176" s="11" t="s">
        <v>261</v>
      </c>
      <c r="K176" s="11" t="s">
        <v>1642</v>
      </c>
      <c r="L176" s="11">
        <v>2</v>
      </c>
    </row>
    <row r="177" spans="1:12">
      <c r="A177" s="11" t="s">
        <v>165</v>
      </c>
      <c r="D177" s="11" t="s">
        <v>260</v>
      </c>
      <c r="E177" s="19" t="s">
        <v>428</v>
      </c>
      <c r="F177" s="10">
        <v>42036</v>
      </c>
      <c r="G177" s="10">
        <v>44228</v>
      </c>
      <c r="H177" s="11">
        <v>7</v>
      </c>
      <c r="I177" s="20" t="s">
        <v>259</v>
      </c>
      <c r="J177" s="11" t="s">
        <v>261</v>
      </c>
      <c r="K177" s="11" t="s">
        <v>1642</v>
      </c>
      <c r="L177" s="11">
        <v>2</v>
      </c>
    </row>
    <row r="178" spans="1:12">
      <c r="A178" s="11" t="s">
        <v>166</v>
      </c>
      <c r="D178" s="11" t="s">
        <v>260</v>
      </c>
      <c r="E178" s="19" t="s">
        <v>429</v>
      </c>
      <c r="F178" s="10">
        <v>42036</v>
      </c>
      <c r="G178" s="10">
        <v>44228</v>
      </c>
      <c r="H178" s="11">
        <v>7</v>
      </c>
      <c r="I178" s="20" t="s">
        <v>259</v>
      </c>
      <c r="J178" s="11" t="s">
        <v>261</v>
      </c>
      <c r="K178" s="11" t="s">
        <v>1642</v>
      </c>
      <c r="L178" s="11">
        <v>2</v>
      </c>
    </row>
    <row r="179" spans="1:12">
      <c r="A179" s="11" t="s">
        <v>167</v>
      </c>
      <c r="D179" s="11" t="s">
        <v>260</v>
      </c>
      <c r="E179" s="19" t="s">
        <v>430</v>
      </c>
      <c r="F179" s="10">
        <v>42036</v>
      </c>
      <c r="G179" s="10">
        <v>44228</v>
      </c>
      <c r="H179" s="11">
        <v>7</v>
      </c>
      <c r="I179" s="11" t="s">
        <v>267</v>
      </c>
      <c r="J179" s="11" t="s">
        <v>261</v>
      </c>
      <c r="K179" s="11" t="s">
        <v>1642</v>
      </c>
      <c r="L179" s="11">
        <v>2</v>
      </c>
    </row>
    <row r="180" spans="1:12">
      <c r="A180" s="11" t="s">
        <v>168</v>
      </c>
      <c r="D180" s="11" t="s">
        <v>260</v>
      </c>
      <c r="E180" s="19" t="s">
        <v>431</v>
      </c>
      <c r="F180" s="10">
        <v>42036</v>
      </c>
      <c r="G180" s="10">
        <v>44228</v>
      </c>
      <c r="H180" s="11">
        <v>7</v>
      </c>
      <c r="I180" s="20" t="s">
        <v>259</v>
      </c>
      <c r="J180" s="11" t="s">
        <v>261</v>
      </c>
      <c r="K180" s="11" t="s">
        <v>1642</v>
      </c>
      <c r="L180" s="11">
        <v>2</v>
      </c>
    </row>
    <row r="181" spans="1:12">
      <c r="A181" s="11" t="s">
        <v>169</v>
      </c>
      <c r="D181" s="11" t="s">
        <v>260</v>
      </c>
      <c r="E181" s="19" t="s">
        <v>432</v>
      </c>
      <c r="F181" s="10">
        <v>42036</v>
      </c>
      <c r="G181" s="10">
        <v>44228</v>
      </c>
      <c r="H181" s="11">
        <v>7</v>
      </c>
      <c r="I181" s="20" t="s">
        <v>259</v>
      </c>
      <c r="J181" s="11" t="s">
        <v>261</v>
      </c>
      <c r="K181" s="11" t="s">
        <v>1642</v>
      </c>
      <c r="L181" s="11">
        <v>2</v>
      </c>
    </row>
    <row r="182" spans="1:12">
      <c r="A182" s="11" t="s">
        <v>170</v>
      </c>
      <c r="D182" s="11" t="s">
        <v>260</v>
      </c>
      <c r="E182" s="19" t="s">
        <v>433</v>
      </c>
      <c r="F182" s="10">
        <v>42036</v>
      </c>
      <c r="G182" s="10">
        <v>44228</v>
      </c>
      <c r="H182" s="11">
        <v>7</v>
      </c>
      <c r="I182" s="20" t="s">
        <v>259</v>
      </c>
      <c r="J182" s="11" t="s">
        <v>261</v>
      </c>
      <c r="K182" s="11" t="s">
        <v>1642</v>
      </c>
      <c r="L182" s="11">
        <v>2</v>
      </c>
    </row>
    <row r="183" spans="1:12">
      <c r="A183" s="11" t="s">
        <v>171</v>
      </c>
      <c r="D183" s="11" t="s">
        <v>260</v>
      </c>
      <c r="E183" s="19" t="s">
        <v>434</v>
      </c>
      <c r="F183" s="10">
        <v>42036</v>
      </c>
      <c r="G183" s="10">
        <v>44228</v>
      </c>
      <c r="H183" s="11">
        <v>7</v>
      </c>
      <c r="I183" s="20" t="s">
        <v>259</v>
      </c>
      <c r="J183" s="11" t="s">
        <v>261</v>
      </c>
      <c r="K183" s="11" t="s">
        <v>1642</v>
      </c>
      <c r="L183" s="11">
        <v>2</v>
      </c>
    </row>
    <row r="184" spans="1:12">
      <c r="A184" s="11" t="s">
        <v>172</v>
      </c>
      <c r="D184" s="11" t="s">
        <v>260</v>
      </c>
      <c r="E184" s="19" t="s">
        <v>435</v>
      </c>
      <c r="F184" s="10">
        <v>42036</v>
      </c>
      <c r="G184" s="10">
        <v>44228</v>
      </c>
      <c r="H184" s="11">
        <v>7</v>
      </c>
      <c r="I184" s="20" t="s">
        <v>259</v>
      </c>
      <c r="J184" s="11" t="s">
        <v>261</v>
      </c>
      <c r="K184" s="11" t="s">
        <v>1642</v>
      </c>
      <c r="L184" s="11">
        <v>2</v>
      </c>
    </row>
    <row r="185" spans="1:12">
      <c r="A185" s="11" t="s">
        <v>173</v>
      </c>
      <c r="D185" s="11" t="s">
        <v>260</v>
      </c>
      <c r="E185" s="19" t="s">
        <v>436</v>
      </c>
      <c r="F185" s="10">
        <v>42036</v>
      </c>
      <c r="G185" s="10">
        <v>44228</v>
      </c>
      <c r="H185" s="11">
        <v>7</v>
      </c>
      <c r="I185" s="11" t="s">
        <v>267</v>
      </c>
      <c r="J185" s="11" t="s">
        <v>261</v>
      </c>
      <c r="K185" s="11" t="s">
        <v>1642</v>
      </c>
      <c r="L185" s="11">
        <v>2</v>
      </c>
    </row>
    <row r="186" spans="1:12">
      <c r="A186" s="11" t="s">
        <v>174</v>
      </c>
      <c r="D186" s="11" t="s">
        <v>260</v>
      </c>
      <c r="E186" s="19" t="s">
        <v>437</v>
      </c>
      <c r="F186" s="10">
        <v>42036</v>
      </c>
      <c r="G186" s="10">
        <v>44228</v>
      </c>
      <c r="H186" s="11">
        <v>7</v>
      </c>
      <c r="I186" s="20" t="s">
        <v>259</v>
      </c>
      <c r="J186" s="11" t="s">
        <v>261</v>
      </c>
      <c r="K186" s="11" t="s">
        <v>1642</v>
      </c>
      <c r="L186" s="11">
        <v>2</v>
      </c>
    </row>
    <row r="187" spans="1:12">
      <c r="A187" s="11" t="s">
        <v>175</v>
      </c>
      <c r="D187" s="11" t="s">
        <v>260</v>
      </c>
      <c r="E187" s="19" t="s">
        <v>438</v>
      </c>
      <c r="F187" s="10">
        <v>42036</v>
      </c>
      <c r="G187" s="10">
        <v>44228</v>
      </c>
      <c r="H187" s="11">
        <v>7</v>
      </c>
      <c r="I187" s="20" t="s">
        <v>259</v>
      </c>
      <c r="J187" s="11" t="s">
        <v>261</v>
      </c>
      <c r="K187" s="11" t="s">
        <v>1642</v>
      </c>
      <c r="L187" s="11">
        <v>2</v>
      </c>
    </row>
    <row r="188" spans="1:12">
      <c r="A188" s="11" t="s">
        <v>176</v>
      </c>
      <c r="D188" s="11" t="s">
        <v>260</v>
      </c>
      <c r="E188" s="19" t="s">
        <v>439</v>
      </c>
      <c r="F188" s="10">
        <v>42036</v>
      </c>
      <c r="G188" s="10">
        <v>44228</v>
      </c>
      <c r="H188" s="11">
        <v>7</v>
      </c>
      <c r="I188" s="20" t="s">
        <v>259</v>
      </c>
      <c r="J188" s="11" t="s">
        <v>261</v>
      </c>
      <c r="K188" s="11" t="s">
        <v>1642</v>
      </c>
      <c r="L188" s="11">
        <v>2</v>
      </c>
    </row>
    <row r="189" spans="1:12">
      <c r="A189" s="11" t="s">
        <v>177</v>
      </c>
      <c r="D189" s="11" t="s">
        <v>260</v>
      </c>
      <c r="E189" s="19" t="s">
        <v>440</v>
      </c>
      <c r="F189" s="10">
        <v>42036</v>
      </c>
      <c r="G189" s="10">
        <v>44228</v>
      </c>
      <c r="H189" s="11">
        <v>7</v>
      </c>
      <c r="I189" s="20" t="s">
        <v>259</v>
      </c>
      <c r="J189" s="11" t="s">
        <v>261</v>
      </c>
      <c r="K189" s="11" t="s">
        <v>1642</v>
      </c>
      <c r="L189" s="11">
        <v>2</v>
      </c>
    </row>
    <row r="190" spans="1:12">
      <c r="A190" s="11" t="s">
        <v>178</v>
      </c>
      <c r="D190" s="11" t="s">
        <v>260</v>
      </c>
      <c r="E190" s="19" t="s">
        <v>441</v>
      </c>
      <c r="F190" s="10">
        <v>42036</v>
      </c>
      <c r="G190" s="10">
        <v>44228</v>
      </c>
      <c r="H190" s="11">
        <v>7</v>
      </c>
      <c r="I190" s="20" t="s">
        <v>259</v>
      </c>
      <c r="J190" s="11" t="s">
        <v>261</v>
      </c>
      <c r="K190" s="11" t="s">
        <v>1642</v>
      </c>
      <c r="L190" s="11">
        <v>2</v>
      </c>
    </row>
    <row r="191" spans="1:12">
      <c r="A191" s="11" t="s">
        <v>179</v>
      </c>
      <c r="D191" s="11" t="s">
        <v>260</v>
      </c>
      <c r="E191" s="19" t="s">
        <v>442</v>
      </c>
      <c r="F191" s="10">
        <v>42036</v>
      </c>
      <c r="G191" s="10">
        <v>44228</v>
      </c>
      <c r="H191" s="11">
        <v>7</v>
      </c>
      <c r="I191" s="11" t="s">
        <v>267</v>
      </c>
      <c r="J191" s="11" t="s">
        <v>261</v>
      </c>
      <c r="K191" s="11" t="s">
        <v>1642</v>
      </c>
      <c r="L191" s="11">
        <v>2</v>
      </c>
    </row>
    <row r="192" spans="1:12">
      <c r="A192" s="11" t="s">
        <v>180</v>
      </c>
      <c r="D192" s="11" t="s">
        <v>260</v>
      </c>
      <c r="E192" s="19" t="s">
        <v>443</v>
      </c>
      <c r="F192" s="10">
        <v>42036</v>
      </c>
      <c r="G192" s="10">
        <v>44228</v>
      </c>
      <c r="H192" s="11">
        <v>7</v>
      </c>
      <c r="I192" s="20" t="s">
        <v>259</v>
      </c>
      <c r="J192" s="11" t="s">
        <v>261</v>
      </c>
      <c r="K192" s="11" t="s">
        <v>1642</v>
      </c>
      <c r="L192" s="11">
        <v>2</v>
      </c>
    </row>
    <row r="193" spans="1:12">
      <c r="A193" s="11" t="s">
        <v>181</v>
      </c>
      <c r="D193" s="11" t="s">
        <v>260</v>
      </c>
      <c r="E193" s="19" t="s">
        <v>444</v>
      </c>
      <c r="F193" s="10">
        <v>42036</v>
      </c>
      <c r="G193" s="10">
        <v>44228</v>
      </c>
      <c r="H193" s="11">
        <v>7</v>
      </c>
      <c r="I193" s="20" t="s">
        <v>259</v>
      </c>
      <c r="J193" s="11" t="s">
        <v>261</v>
      </c>
      <c r="K193" s="11" t="s">
        <v>1642</v>
      </c>
      <c r="L193" s="11">
        <v>2</v>
      </c>
    </row>
    <row r="194" spans="1:12">
      <c r="A194" s="11" t="s">
        <v>182</v>
      </c>
      <c r="D194" s="11" t="s">
        <v>260</v>
      </c>
      <c r="E194" s="19" t="s">
        <v>445</v>
      </c>
      <c r="F194" s="10">
        <v>42036</v>
      </c>
      <c r="G194" s="10">
        <v>44228</v>
      </c>
      <c r="H194" s="11">
        <v>7</v>
      </c>
      <c r="I194" s="20" t="s">
        <v>259</v>
      </c>
      <c r="J194" s="11" t="s">
        <v>261</v>
      </c>
      <c r="K194" s="11" t="s">
        <v>1642</v>
      </c>
      <c r="L194" s="11">
        <v>2</v>
      </c>
    </row>
    <row r="195" spans="1:12">
      <c r="A195" s="11" t="s">
        <v>183</v>
      </c>
      <c r="D195" s="11" t="s">
        <v>260</v>
      </c>
      <c r="E195" s="19" t="s">
        <v>446</v>
      </c>
      <c r="F195" s="10">
        <v>42036</v>
      </c>
      <c r="G195" s="10">
        <v>44228</v>
      </c>
      <c r="H195" s="11">
        <v>7</v>
      </c>
      <c r="I195" s="20" t="s">
        <v>259</v>
      </c>
      <c r="J195" s="11" t="s">
        <v>261</v>
      </c>
      <c r="K195" s="11" t="s">
        <v>1642</v>
      </c>
      <c r="L195" s="11">
        <v>2</v>
      </c>
    </row>
    <row r="196" spans="1:12">
      <c r="A196" s="11" t="s">
        <v>184</v>
      </c>
      <c r="D196" s="11" t="s">
        <v>260</v>
      </c>
      <c r="E196" s="19" t="s">
        <v>447</v>
      </c>
      <c r="F196" s="10">
        <v>42036</v>
      </c>
      <c r="G196" s="10">
        <v>44228</v>
      </c>
      <c r="H196" s="11">
        <v>7</v>
      </c>
      <c r="I196" s="20" t="s">
        <v>259</v>
      </c>
      <c r="J196" s="11" t="s">
        <v>261</v>
      </c>
      <c r="K196" s="11" t="s">
        <v>1642</v>
      </c>
      <c r="L196" s="11">
        <v>2</v>
      </c>
    </row>
    <row r="197" spans="1:12">
      <c r="A197" s="11" t="s">
        <v>185</v>
      </c>
      <c r="D197" s="11" t="s">
        <v>260</v>
      </c>
      <c r="E197" s="19" t="s">
        <v>448</v>
      </c>
      <c r="F197" s="10">
        <v>42036</v>
      </c>
      <c r="G197" s="10">
        <v>44228</v>
      </c>
      <c r="H197" s="11">
        <v>7</v>
      </c>
      <c r="I197" s="11" t="s">
        <v>267</v>
      </c>
      <c r="J197" s="11" t="s">
        <v>261</v>
      </c>
      <c r="K197" s="11" t="s">
        <v>1642</v>
      </c>
      <c r="L197" s="11">
        <v>2</v>
      </c>
    </row>
    <row r="198" spans="1:12">
      <c r="A198" s="11" t="s">
        <v>186</v>
      </c>
      <c r="D198" s="11" t="s">
        <v>260</v>
      </c>
      <c r="E198" s="19" t="s">
        <v>449</v>
      </c>
      <c r="F198" s="10">
        <v>42036</v>
      </c>
      <c r="G198" s="10">
        <v>44228</v>
      </c>
      <c r="H198" s="11">
        <v>7</v>
      </c>
      <c r="I198" s="20" t="s">
        <v>259</v>
      </c>
      <c r="J198" s="11" t="s">
        <v>261</v>
      </c>
      <c r="K198" s="11" t="s">
        <v>1642</v>
      </c>
      <c r="L198" s="11">
        <v>2</v>
      </c>
    </row>
    <row r="199" spans="1:12">
      <c r="A199" s="11" t="s">
        <v>187</v>
      </c>
      <c r="D199" s="11" t="s">
        <v>260</v>
      </c>
      <c r="E199" s="19" t="s">
        <v>450</v>
      </c>
      <c r="F199" s="10">
        <v>42036</v>
      </c>
      <c r="G199" s="10">
        <v>44228</v>
      </c>
      <c r="H199" s="11">
        <v>7</v>
      </c>
      <c r="I199" s="20" t="s">
        <v>259</v>
      </c>
      <c r="J199" s="11" t="s">
        <v>261</v>
      </c>
      <c r="K199" s="11" t="s">
        <v>1642</v>
      </c>
      <c r="L199" s="11">
        <v>2</v>
      </c>
    </row>
    <row r="200" spans="1:12">
      <c r="A200" s="11" t="s">
        <v>188</v>
      </c>
      <c r="D200" s="11" t="s">
        <v>260</v>
      </c>
      <c r="E200" s="19" t="s">
        <v>451</v>
      </c>
      <c r="F200" s="10">
        <v>42036</v>
      </c>
      <c r="G200" s="10">
        <v>44228</v>
      </c>
      <c r="H200" s="11">
        <v>7</v>
      </c>
      <c r="I200" s="20" t="s">
        <v>259</v>
      </c>
      <c r="J200" s="11" t="s">
        <v>261</v>
      </c>
      <c r="K200" s="11" t="s">
        <v>1642</v>
      </c>
      <c r="L200" s="11">
        <v>2</v>
      </c>
    </row>
    <row r="201" spans="1:12">
      <c r="A201" s="11" t="s">
        <v>189</v>
      </c>
      <c r="D201" s="11" t="s">
        <v>260</v>
      </c>
      <c r="E201" s="19" t="s">
        <v>452</v>
      </c>
      <c r="F201" s="10">
        <v>42036</v>
      </c>
      <c r="G201" s="10">
        <v>44228</v>
      </c>
      <c r="H201" s="11">
        <v>7</v>
      </c>
      <c r="I201" s="20" t="s">
        <v>259</v>
      </c>
      <c r="J201" s="11" t="s">
        <v>261</v>
      </c>
      <c r="K201" s="11" t="s">
        <v>1642</v>
      </c>
      <c r="L201" s="11">
        <v>2</v>
      </c>
    </row>
    <row r="202" spans="1:12">
      <c r="A202" s="11" t="s">
        <v>190</v>
      </c>
      <c r="D202" s="11" t="s">
        <v>260</v>
      </c>
      <c r="E202" s="19" t="s">
        <v>453</v>
      </c>
      <c r="F202" s="10">
        <v>42036</v>
      </c>
      <c r="G202" s="10">
        <v>44228</v>
      </c>
      <c r="H202" s="11">
        <v>7</v>
      </c>
      <c r="I202" s="20" t="s">
        <v>259</v>
      </c>
      <c r="J202" s="11" t="s">
        <v>261</v>
      </c>
      <c r="K202" s="11" t="s">
        <v>1642</v>
      </c>
      <c r="L202" s="11">
        <v>2</v>
      </c>
    </row>
    <row r="203" spans="1:12">
      <c r="A203" s="11" t="s">
        <v>191</v>
      </c>
      <c r="D203" s="11" t="s">
        <v>260</v>
      </c>
      <c r="E203" s="19" t="s">
        <v>454</v>
      </c>
      <c r="F203" s="10">
        <v>42036</v>
      </c>
      <c r="G203" s="10">
        <v>44228</v>
      </c>
      <c r="H203" s="11">
        <v>7</v>
      </c>
      <c r="I203" s="11" t="s">
        <v>267</v>
      </c>
      <c r="J203" s="11" t="s">
        <v>261</v>
      </c>
      <c r="K203" s="11" t="s">
        <v>1642</v>
      </c>
      <c r="L203" s="11">
        <v>2</v>
      </c>
    </row>
    <row r="204" spans="1:12">
      <c r="A204" s="11" t="s">
        <v>192</v>
      </c>
      <c r="D204" s="11" t="s">
        <v>260</v>
      </c>
      <c r="E204" s="19" t="s">
        <v>455</v>
      </c>
      <c r="F204" s="10">
        <v>42036</v>
      </c>
      <c r="G204" s="10">
        <v>44228</v>
      </c>
      <c r="H204" s="11">
        <v>7</v>
      </c>
      <c r="I204" s="20" t="s">
        <v>259</v>
      </c>
      <c r="J204" s="11" t="s">
        <v>261</v>
      </c>
      <c r="K204" s="11" t="s">
        <v>1642</v>
      </c>
      <c r="L204" s="11">
        <v>2</v>
      </c>
    </row>
    <row r="205" spans="1:12">
      <c r="A205" s="11" t="s">
        <v>193</v>
      </c>
      <c r="D205" s="11" t="s">
        <v>260</v>
      </c>
      <c r="E205" s="19" t="s">
        <v>456</v>
      </c>
      <c r="F205" s="10">
        <v>42036</v>
      </c>
      <c r="G205" s="10">
        <v>44228</v>
      </c>
      <c r="H205" s="11">
        <v>7</v>
      </c>
      <c r="I205" s="20" t="s">
        <v>259</v>
      </c>
      <c r="J205" s="11" t="s">
        <v>261</v>
      </c>
      <c r="K205" s="11" t="s">
        <v>1642</v>
      </c>
      <c r="L205" s="11">
        <v>2</v>
      </c>
    </row>
    <row r="206" spans="1:12">
      <c r="A206" s="11" t="s">
        <v>194</v>
      </c>
      <c r="D206" s="11" t="s">
        <v>260</v>
      </c>
      <c r="E206" s="19" t="s">
        <v>457</v>
      </c>
      <c r="F206" s="10">
        <v>42036</v>
      </c>
      <c r="G206" s="10">
        <v>44228</v>
      </c>
      <c r="H206" s="11">
        <v>7</v>
      </c>
      <c r="I206" s="20" t="s">
        <v>259</v>
      </c>
      <c r="J206" s="11" t="s">
        <v>261</v>
      </c>
      <c r="K206" s="11" t="s">
        <v>1642</v>
      </c>
      <c r="L206" s="11">
        <v>2</v>
      </c>
    </row>
    <row r="207" spans="1:12">
      <c r="A207" s="11" t="s">
        <v>195</v>
      </c>
      <c r="D207" s="11" t="s">
        <v>260</v>
      </c>
      <c r="E207" s="19" t="s">
        <v>458</v>
      </c>
      <c r="F207" s="10">
        <v>42036</v>
      </c>
      <c r="G207" s="10">
        <v>44228</v>
      </c>
      <c r="H207" s="11">
        <v>7</v>
      </c>
      <c r="I207" s="20" t="s">
        <v>259</v>
      </c>
      <c r="J207" s="11" t="s">
        <v>261</v>
      </c>
      <c r="K207" s="11" t="s">
        <v>1642</v>
      </c>
      <c r="L207" s="11">
        <v>2</v>
      </c>
    </row>
    <row r="208" spans="1:12">
      <c r="A208" s="11" t="s">
        <v>196</v>
      </c>
      <c r="D208" s="11" t="s">
        <v>260</v>
      </c>
      <c r="E208" s="19" t="s">
        <v>459</v>
      </c>
      <c r="F208" s="10">
        <v>42036</v>
      </c>
      <c r="G208" s="10">
        <v>44228</v>
      </c>
      <c r="H208" s="11">
        <v>7</v>
      </c>
      <c r="I208" s="20" t="s">
        <v>259</v>
      </c>
      <c r="J208" s="11" t="s">
        <v>261</v>
      </c>
      <c r="K208" s="11" t="s">
        <v>1642</v>
      </c>
      <c r="L208" s="11">
        <v>2</v>
      </c>
    </row>
    <row r="209" spans="1:12">
      <c r="A209" s="11" t="s">
        <v>197</v>
      </c>
      <c r="D209" s="11" t="s">
        <v>260</v>
      </c>
      <c r="E209" s="19" t="s">
        <v>460</v>
      </c>
      <c r="F209" s="10">
        <v>42036</v>
      </c>
      <c r="G209" s="10">
        <v>44228</v>
      </c>
      <c r="H209" s="11">
        <v>7</v>
      </c>
      <c r="I209" s="11" t="s">
        <v>267</v>
      </c>
      <c r="J209" s="11" t="s">
        <v>261</v>
      </c>
      <c r="K209" s="11" t="s">
        <v>1642</v>
      </c>
      <c r="L209" s="11">
        <v>2</v>
      </c>
    </row>
    <row r="210" spans="1:12">
      <c r="A210" s="11" t="s">
        <v>198</v>
      </c>
      <c r="D210" s="11" t="s">
        <v>260</v>
      </c>
      <c r="E210" s="19" t="s">
        <v>461</v>
      </c>
      <c r="F210" s="10">
        <v>42036</v>
      </c>
      <c r="G210" s="10">
        <v>44228</v>
      </c>
      <c r="H210" s="11">
        <v>7</v>
      </c>
      <c r="I210" s="20" t="s">
        <v>259</v>
      </c>
      <c r="J210" s="11" t="s">
        <v>261</v>
      </c>
      <c r="K210" s="11" t="s">
        <v>1642</v>
      </c>
      <c r="L210" s="11">
        <v>2</v>
      </c>
    </row>
    <row r="211" spans="1:12">
      <c r="A211" s="11" t="s">
        <v>199</v>
      </c>
      <c r="D211" s="11" t="s">
        <v>260</v>
      </c>
      <c r="E211" s="19" t="s">
        <v>462</v>
      </c>
      <c r="F211" s="10">
        <v>42036</v>
      </c>
      <c r="G211" s="10">
        <v>44228</v>
      </c>
      <c r="H211" s="11">
        <v>7</v>
      </c>
      <c r="I211" s="20" t="s">
        <v>259</v>
      </c>
      <c r="J211" s="11" t="s">
        <v>261</v>
      </c>
      <c r="K211" s="11" t="s">
        <v>1642</v>
      </c>
      <c r="L211" s="11">
        <v>2</v>
      </c>
    </row>
    <row r="212" spans="1:12">
      <c r="A212" s="11" t="s">
        <v>200</v>
      </c>
      <c r="D212" s="11" t="s">
        <v>260</v>
      </c>
      <c r="E212" s="19" t="s">
        <v>463</v>
      </c>
      <c r="F212" s="10">
        <v>42036</v>
      </c>
      <c r="G212" s="10">
        <v>44228</v>
      </c>
      <c r="H212" s="11">
        <v>7</v>
      </c>
      <c r="I212" s="20" t="s">
        <v>259</v>
      </c>
      <c r="J212" s="11" t="s">
        <v>261</v>
      </c>
      <c r="K212" s="11" t="s">
        <v>1642</v>
      </c>
      <c r="L212" s="11">
        <v>2</v>
      </c>
    </row>
    <row r="213" spans="1:12">
      <c r="A213" s="11" t="s">
        <v>201</v>
      </c>
      <c r="D213" s="11" t="s">
        <v>260</v>
      </c>
      <c r="E213" s="19" t="s">
        <v>464</v>
      </c>
      <c r="F213" s="10">
        <v>42036</v>
      </c>
      <c r="G213" s="10">
        <v>44228</v>
      </c>
      <c r="H213" s="11">
        <v>7</v>
      </c>
      <c r="I213" s="20" t="s">
        <v>259</v>
      </c>
      <c r="J213" s="11" t="s">
        <v>261</v>
      </c>
      <c r="K213" s="11" t="s">
        <v>1642</v>
      </c>
      <c r="L213" s="11">
        <v>2</v>
      </c>
    </row>
    <row r="214" spans="1:12">
      <c r="A214" s="11" t="s">
        <v>202</v>
      </c>
      <c r="D214" s="11" t="s">
        <v>260</v>
      </c>
      <c r="E214" s="19" t="s">
        <v>465</v>
      </c>
      <c r="F214" s="10">
        <v>42036</v>
      </c>
      <c r="G214" s="10">
        <v>44228</v>
      </c>
      <c r="H214" s="11">
        <v>7</v>
      </c>
      <c r="I214" s="20" t="s">
        <v>259</v>
      </c>
      <c r="J214" s="11" t="s">
        <v>261</v>
      </c>
      <c r="K214" s="11" t="s">
        <v>1642</v>
      </c>
      <c r="L214" s="11">
        <v>2</v>
      </c>
    </row>
    <row r="215" spans="1:12">
      <c r="A215" s="11" t="s">
        <v>203</v>
      </c>
      <c r="D215" s="11" t="s">
        <v>260</v>
      </c>
      <c r="E215" s="19" t="s">
        <v>466</v>
      </c>
      <c r="F215" s="10">
        <v>42036</v>
      </c>
      <c r="G215" s="10">
        <v>44228</v>
      </c>
      <c r="H215" s="11">
        <v>7</v>
      </c>
      <c r="I215" s="11" t="s">
        <v>267</v>
      </c>
      <c r="J215" s="11" t="s">
        <v>261</v>
      </c>
      <c r="K215" s="11" t="s">
        <v>1642</v>
      </c>
      <c r="L215" s="11">
        <v>2</v>
      </c>
    </row>
    <row r="216" spans="1:12">
      <c r="A216" s="11" t="s">
        <v>204</v>
      </c>
      <c r="D216" s="11" t="s">
        <v>260</v>
      </c>
      <c r="E216" s="19" t="s">
        <v>467</v>
      </c>
      <c r="F216" s="10">
        <v>42036</v>
      </c>
      <c r="G216" s="10">
        <v>44228</v>
      </c>
      <c r="H216" s="11">
        <v>7</v>
      </c>
      <c r="I216" s="20" t="s">
        <v>259</v>
      </c>
      <c r="J216" s="11" t="s">
        <v>261</v>
      </c>
      <c r="K216" s="11" t="s">
        <v>1642</v>
      </c>
      <c r="L216" s="11">
        <v>2</v>
      </c>
    </row>
    <row r="217" spans="1:12">
      <c r="A217" s="11" t="s">
        <v>205</v>
      </c>
      <c r="D217" s="11" t="s">
        <v>260</v>
      </c>
      <c r="E217" s="19" t="s">
        <v>468</v>
      </c>
      <c r="F217" s="10">
        <v>42036</v>
      </c>
      <c r="G217" s="10">
        <v>44228</v>
      </c>
      <c r="H217" s="11">
        <v>7</v>
      </c>
      <c r="I217" s="20" t="s">
        <v>259</v>
      </c>
      <c r="J217" s="11" t="s">
        <v>261</v>
      </c>
      <c r="K217" s="11" t="s">
        <v>1642</v>
      </c>
      <c r="L217" s="11">
        <v>2</v>
      </c>
    </row>
    <row r="218" spans="1:12">
      <c r="A218" s="11" t="s">
        <v>206</v>
      </c>
      <c r="D218" s="11" t="s">
        <v>260</v>
      </c>
      <c r="E218" s="19" t="s">
        <v>469</v>
      </c>
      <c r="F218" s="10">
        <v>42036</v>
      </c>
      <c r="G218" s="10">
        <v>44228</v>
      </c>
      <c r="H218" s="11">
        <v>7</v>
      </c>
      <c r="I218" s="20" t="s">
        <v>259</v>
      </c>
      <c r="J218" s="11" t="s">
        <v>261</v>
      </c>
      <c r="K218" s="11" t="s">
        <v>1642</v>
      </c>
      <c r="L218" s="11">
        <v>2</v>
      </c>
    </row>
    <row r="219" spans="1:12">
      <c r="A219" s="11" t="s">
        <v>207</v>
      </c>
      <c r="D219" s="11" t="s">
        <v>260</v>
      </c>
      <c r="E219" s="19" t="s">
        <v>470</v>
      </c>
      <c r="F219" s="10">
        <v>42036</v>
      </c>
      <c r="G219" s="10">
        <v>44228</v>
      </c>
      <c r="H219" s="11">
        <v>7</v>
      </c>
      <c r="I219" s="20" t="s">
        <v>259</v>
      </c>
      <c r="J219" s="11" t="s">
        <v>261</v>
      </c>
      <c r="K219" s="11" t="s">
        <v>1642</v>
      </c>
      <c r="L219" s="11">
        <v>2</v>
      </c>
    </row>
    <row r="220" spans="1:12">
      <c r="A220" s="11" t="s">
        <v>208</v>
      </c>
      <c r="D220" s="11" t="s">
        <v>260</v>
      </c>
      <c r="E220" s="19" t="s">
        <v>471</v>
      </c>
      <c r="F220" s="10">
        <v>42036</v>
      </c>
      <c r="G220" s="10">
        <v>44228</v>
      </c>
      <c r="H220" s="11">
        <v>7</v>
      </c>
      <c r="I220" s="20" t="s">
        <v>259</v>
      </c>
      <c r="J220" s="11" t="s">
        <v>261</v>
      </c>
      <c r="K220" s="11" t="s">
        <v>1642</v>
      </c>
      <c r="L220" s="11">
        <v>2</v>
      </c>
    </row>
    <row r="221" spans="1:12">
      <c r="A221" s="11" t="s">
        <v>209</v>
      </c>
      <c r="D221" s="11" t="s">
        <v>260</v>
      </c>
      <c r="E221" s="19" t="s">
        <v>472</v>
      </c>
      <c r="F221" s="10">
        <v>42036</v>
      </c>
      <c r="G221" s="10">
        <v>44228</v>
      </c>
      <c r="H221" s="11">
        <v>7</v>
      </c>
      <c r="I221" s="11" t="s">
        <v>267</v>
      </c>
      <c r="J221" s="11" t="s">
        <v>261</v>
      </c>
      <c r="K221" s="11" t="s">
        <v>1642</v>
      </c>
      <c r="L221" s="11">
        <v>2</v>
      </c>
    </row>
    <row r="222" spans="1:12">
      <c r="A222" s="11" t="s">
        <v>210</v>
      </c>
      <c r="D222" s="11" t="s">
        <v>260</v>
      </c>
      <c r="E222" s="19" t="s">
        <v>473</v>
      </c>
      <c r="F222" s="10">
        <v>42036</v>
      </c>
      <c r="G222" s="10">
        <v>44228</v>
      </c>
      <c r="H222" s="11">
        <v>7</v>
      </c>
      <c r="I222" s="20" t="s">
        <v>259</v>
      </c>
      <c r="J222" s="11" t="s">
        <v>261</v>
      </c>
      <c r="K222" s="11" t="s">
        <v>1642</v>
      </c>
      <c r="L222" s="11">
        <v>2</v>
      </c>
    </row>
    <row r="223" spans="1:12">
      <c r="A223" s="11" t="s">
        <v>211</v>
      </c>
      <c r="D223" s="11" t="s">
        <v>260</v>
      </c>
      <c r="E223" s="19" t="s">
        <v>474</v>
      </c>
      <c r="F223" s="10">
        <v>42036</v>
      </c>
      <c r="G223" s="10">
        <v>44228</v>
      </c>
      <c r="H223" s="11">
        <v>7</v>
      </c>
      <c r="I223" s="20" t="s">
        <v>259</v>
      </c>
      <c r="J223" s="11" t="s">
        <v>261</v>
      </c>
      <c r="K223" s="11" t="s">
        <v>1642</v>
      </c>
      <c r="L223" s="11">
        <v>2</v>
      </c>
    </row>
    <row r="224" spans="1:12">
      <c r="A224" s="11" t="s">
        <v>212</v>
      </c>
      <c r="D224" s="11" t="s">
        <v>260</v>
      </c>
      <c r="E224" s="19" t="s">
        <v>475</v>
      </c>
      <c r="F224" s="10">
        <v>42036</v>
      </c>
      <c r="G224" s="10">
        <v>44228</v>
      </c>
      <c r="H224" s="11">
        <v>7</v>
      </c>
      <c r="I224" s="20" t="s">
        <v>259</v>
      </c>
      <c r="J224" s="11" t="s">
        <v>261</v>
      </c>
      <c r="K224" s="11" t="s">
        <v>1642</v>
      </c>
      <c r="L224" s="11">
        <v>2</v>
      </c>
    </row>
    <row r="225" spans="1:12">
      <c r="A225" s="11" t="s">
        <v>213</v>
      </c>
      <c r="D225" s="11" t="s">
        <v>260</v>
      </c>
      <c r="E225" s="19" t="s">
        <v>476</v>
      </c>
      <c r="F225" s="10">
        <v>42036</v>
      </c>
      <c r="G225" s="10">
        <v>44228</v>
      </c>
      <c r="H225" s="11">
        <v>7</v>
      </c>
      <c r="I225" s="20" t="s">
        <v>259</v>
      </c>
      <c r="J225" s="11" t="s">
        <v>261</v>
      </c>
      <c r="K225" s="11" t="s">
        <v>1642</v>
      </c>
      <c r="L225" s="11">
        <v>2</v>
      </c>
    </row>
    <row r="226" spans="1:12">
      <c r="A226" s="11" t="s">
        <v>214</v>
      </c>
      <c r="D226" s="11" t="s">
        <v>260</v>
      </c>
      <c r="E226" s="19" t="s">
        <v>477</v>
      </c>
      <c r="F226" s="10">
        <v>42036</v>
      </c>
      <c r="G226" s="10">
        <v>44228</v>
      </c>
      <c r="H226" s="11">
        <v>7</v>
      </c>
      <c r="I226" s="20" t="s">
        <v>259</v>
      </c>
      <c r="J226" s="11" t="s">
        <v>261</v>
      </c>
      <c r="K226" s="11" t="s">
        <v>1642</v>
      </c>
      <c r="L226" s="11">
        <v>2</v>
      </c>
    </row>
    <row r="227" spans="1:12">
      <c r="A227" s="11" t="s">
        <v>215</v>
      </c>
      <c r="D227" s="11" t="s">
        <v>260</v>
      </c>
      <c r="E227" s="19" t="s">
        <v>478</v>
      </c>
      <c r="F227" s="10">
        <v>42036</v>
      </c>
      <c r="G227" s="10">
        <v>44228</v>
      </c>
      <c r="H227" s="11">
        <v>7</v>
      </c>
      <c r="I227" s="11" t="s">
        <v>267</v>
      </c>
      <c r="J227" s="11" t="s">
        <v>261</v>
      </c>
      <c r="K227" s="11" t="s">
        <v>1642</v>
      </c>
      <c r="L227" s="11">
        <v>2</v>
      </c>
    </row>
    <row r="228" spans="1:12">
      <c r="A228" s="11" t="s">
        <v>216</v>
      </c>
      <c r="D228" s="11" t="s">
        <v>260</v>
      </c>
      <c r="E228" s="19" t="s">
        <v>479</v>
      </c>
      <c r="F228" s="10">
        <v>42036</v>
      </c>
      <c r="G228" s="10">
        <v>44228</v>
      </c>
      <c r="H228" s="11">
        <v>7</v>
      </c>
      <c r="I228" s="20" t="s">
        <v>259</v>
      </c>
      <c r="J228" s="11" t="s">
        <v>261</v>
      </c>
      <c r="K228" s="11" t="s">
        <v>1642</v>
      </c>
      <c r="L228" s="11">
        <v>2</v>
      </c>
    </row>
    <row r="229" spans="1:12">
      <c r="A229" s="11" t="s">
        <v>217</v>
      </c>
      <c r="D229" s="11" t="s">
        <v>260</v>
      </c>
      <c r="E229" s="19" t="s">
        <v>480</v>
      </c>
      <c r="F229" s="10">
        <v>42036</v>
      </c>
      <c r="G229" s="10">
        <v>44228</v>
      </c>
      <c r="H229" s="11">
        <v>7</v>
      </c>
      <c r="I229" s="20" t="s">
        <v>259</v>
      </c>
      <c r="J229" s="11" t="s">
        <v>261</v>
      </c>
      <c r="K229" s="11" t="s">
        <v>1642</v>
      </c>
      <c r="L229" s="11">
        <v>2</v>
      </c>
    </row>
    <row r="230" spans="1:12">
      <c r="A230" s="11" t="s">
        <v>218</v>
      </c>
      <c r="D230" s="11" t="s">
        <v>260</v>
      </c>
      <c r="E230" s="19" t="s">
        <v>481</v>
      </c>
      <c r="F230" s="10">
        <v>42036</v>
      </c>
      <c r="G230" s="10">
        <v>44228</v>
      </c>
      <c r="H230" s="11">
        <v>7</v>
      </c>
      <c r="I230" s="20" t="s">
        <v>259</v>
      </c>
      <c r="J230" s="11" t="s">
        <v>261</v>
      </c>
      <c r="K230" s="11" t="s">
        <v>1642</v>
      </c>
      <c r="L230" s="11">
        <v>2</v>
      </c>
    </row>
    <row r="231" spans="1:12">
      <c r="A231" s="11" t="s">
        <v>219</v>
      </c>
      <c r="D231" s="11" t="s">
        <v>260</v>
      </c>
      <c r="E231" s="19" t="s">
        <v>482</v>
      </c>
      <c r="F231" s="10">
        <v>42036</v>
      </c>
      <c r="G231" s="10">
        <v>44228</v>
      </c>
      <c r="H231" s="11">
        <v>7</v>
      </c>
      <c r="I231" s="20" t="s">
        <v>259</v>
      </c>
      <c r="J231" s="11" t="s">
        <v>261</v>
      </c>
      <c r="K231" s="11" t="s">
        <v>1642</v>
      </c>
      <c r="L231" s="11">
        <v>2</v>
      </c>
    </row>
    <row r="232" spans="1:12">
      <c r="A232" s="11" t="s">
        <v>220</v>
      </c>
      <c r="D232" s="11" t="s">
        <v>260</v>
      </c>
      <c r="E232" s="19" t="s">
        <v>483</v>
      </c>
      <c r="F232" s="10">
        <v>42036</v>
      </c>
      <c r="G232" s="10">
        <v>44228</v>
      </c>
      <c r="H232" s="11">
        <v>7</v>
      </c>
      <c r="I232" s="20" t="s">
        <v>259</v>
      </c>
      <c r="J232" s="11" t="s">
        <v>261</v>
      </c>
      <c r="K232" s="11" t="s">
        <v>1642</v>
      </c>
      <c r="L232" s="11">
        <v>2</v>
      </c>
    </row>
    <row r="233" spans="1:12">
      <c r="A233" s="11" t="s">
        <v>221</v>
      </c>
      <c r="D233" s="11" t="s">
        <v>260</v>
      </c>
      <c r="E233" s="19" t="s">
        <v>484</v>
      </c>
      <c r="F233" s="10">
        <v>42036</v>
      </c>
      <c r="G233" s="10">
        <v>44228</v>
      </c>
      <c r="H233" s="11">
        <v>7</v>
      </c>
      <c r="I233" s="11" t="s">
        <v>267</v>
      </c>
      <c r="J233" s="11" t="s">
        <v>261</v>
      </c>
      <c r="K233" s="11" t="s">
        <v>1642</v>
      </c>
      <c r="L233" s="11">
        <v>2</v>
      </c>
    </row>
    <row r="234" spans="1:12">
      <c r="A234" s="11" t="s">
        <v>222</v>
      </c>
      <c r="D234" s="11" t="s">
        <v>260</v>
      </c>
      <c r="E234" s="19" t="s">
        <v>485</v>
      </c>
      <c r="F234" s="10">
        <v>42036</v>
      </c>
      <c r="G234" s="10">
        <v>44228</v>
      </c>
      <c r="H234" s="11">
        <v>7</v>
      </c>
      <c r="I234" s="20" t="s">
        <v>259</v>
      </c>
      <c r="J234" s="11" t="s">
        <v>261</v>
      </c>
      <c r="K234" s="11" t="s">
        <v>1642</v>
      </c>
      <c r="L234" s="11">
        <v>2</v>
      </c>
    </row>
    <row r="235" spans="1:12">
      <c r="A235" s="11" t="s">
        <v>223</v>
      </c>
      <c r="D235" s="11" t="s">
        <v>260</v>
      </c>
      <c r="E235" s="19" t="s">
        <v>486</v>
      </c>
      <c r="F235" s="10">
        <v>42036</v>
      </c>
      <c r="G235" s="10">
        <v>44228</v>
      </c>
      <c r="H235" s="11">
        <v>7</v>
      </c>
      <c r="I235" s="20" t="s">
        <v>259</v>
      </c>
      <c r="J235" s="11" t="s">
        <v>261</v>
      </c>
      <c r="K235" s="11" t="s">
        <v>1642</v>
      </c>
      <c r="L235" s="11">
        <v>2</v>
      </c>
    </row>
    <row r="236" spans="1:12">
      <c r="A236" s="11" t="s">
        <v>224</v>
      </c>
      <c r="D236" s="11" t="s">
        <v>260</v>
      </c>
      <c r="E236" s="19" t="s">
        <v>487</v>
      </c>
      <c r="F236" s="10">
        <v>42036</v>
      </c>
      <c r="G236" s="10">
        <v>44228</v>
      </c>
      <c r="H236" s="11">
        <v>7</v>
      </c>
      <c r="I236" s="20" t="s">
        <v>259</v>
      </c>
      <c r="J236" s="11" t="s">
        <v>261</v>
      </c>
      <c r="K236" s="11" t="s">
        <v>1642</v>
      </c>
      <c r="L236" s="11">
        <v>2</v>
      </c>
    </row>
    <row r="237" spans="1:12">
      <c r="A237" s="11" t="s">
        <v>225</v>
      </c>
      <c r="D237" s="11" t="s">
        <v>260</v>
      </c>
      <c r="E237" s="19" t="s">
        <v>488</v>
      </c>
      <c r="F237" s="10">
        <v>42036</v>
      </c>
      <c r="G237" s="10">
        <v>44228</v>
      </c>
      <c r="H237" s="11">
        <v>7</v>
      </c>
      <c r="I237" s="20" t="s">
        <v>259</v>
      </c>
      <c r="J237" s="11" t="s">
        <v>261</v>
      </c>
      <c r="K237" s="11" t="s">
        <v>1642</v>
      </c>
      <c r="L237" s="11">
        <v>2</v>
      </c>
    </row>
    <row r="238" spans="1:12">
      <c r="A238" s="11" t="s">
        <v>226</v>
      </c>
      <c r="D238" s="11" t="s">
        <v>260</v>
      </c>
      <c r="E238" s="19" t="s">
        <v>489</v>
      </c>
      <c r="F238" s="10">
        <v>42036</v>
      </c>
      <c r="G238" s="10">
        <v>44228</v>
      </c>
      <c r="H238" s="11">
        <v>7</v>
      </c>
      <c r="I238" s="20" t="s">
        <v>259</v>
      </c>
      <c r="J238" s="11" t="s">
        <v>261</v>
      </c>
      <c r="K238" s="11" t="s">
        <v>1642</v>
      </c>
      <c r="L238" s="11">
        <v>2</v>
      </c>
    </row>
    <row r="239" spans="1:12">
      <c r="A239" s="11" t="s">
        <v>227</v>
      </c>
      <c r="D239" s="11" t="s">
        <v>260</v>
      </c>
      <c r="E239" s="19" t="s">
        <v>490</v>
      </c>
      <c r="F239" s="10">
        <v>42036</v>
      </c>
      <c r="G239" s="10">
        <v>44228</v>
      </c>
      <c r="H239" s="11">
        <v>7</v>
      </c>
      <c r="I239" s="11" t="s">
        <v>267</v>
      </c>
      <c r="J239" s="11" t="s">
        <v>261</v>
      </c>
      <c r="K239" s="11" t="s">
        <v>1642</v>
      </c>
      <c r="L239" s="11">
        <v>2</v>
      </c>
    </row>
    <row r="240" spans="1:12">
      <c r="A240" s="11" t="s">
        <v>228</v>
      </c>
      <c r="D240" s="11" t="s">
        <v>260</v>
      </c>
      <c r="E240" s="19" t="s">
        <v>491</v>
      </c>
      <c r="F240" s="10">
        <v>42036</v>
      </c>
      <c r="G240" s="10">
        <v>44228</v>
      </c>
      <c r="H240" s="11">
        <v>7</v>
      </c>
      <c r="I240" s="20" t="s">
        <v>259</v>
      </c>
      <c r="J240" s="11" t="s">
        <v>261</v>
      </c>
      <c r="K240" s="11" t="s">
        <v>1642</v>
      </c>
      <c r="L240" s="11">
        <v>2</v>
      </c>
    </row>
    <row r="241" spans="1:12">
      <c r="A241" s="11" t="s">
        <v>229</v>
      </c>
      <c r="D241" s="11" t="s">
        <v>260</v>
      </c>
      <c r="E241" s="19" t="s">
        <v>492</v>
      </c>
      <c r="F241" s="10">
        <v>42036</v>
      </c>
      <c r="G241" s="10">
        <v>44228</v>
      </c>
      <c r="H241" s="11">
        <v>7</v>
      </c>
      <c r="I241" s="20" t="s">
        <v>259</v>
      </c>
      <c r="J241" s="11" t="s">
        <v>261</v>
      </c>
      <c r="K241" s="11" t="s">
        <v>1642</v>
      </c>
      <c r="L241" s="11">
        <v>2</v>
      </c>
    </row>
    <row r="242" spans="1:12">
      <c r="A242" s="11" t="s">
        <v>230</v>
      </c>
      <c r="D242" s="11" t="s">
        <v>260</v>
      </c>
      <c r="E242" s="19" t="s">
        <v>493</v>
      </c>
      <c r="F242" s="10">
        <v>42036</v>
      </c>
      <c r="G242" s="10">
        <v>44228</v>
      </c>
      <c r="H242" s="11">
        <v>7</v>
      </c>
      <c r="I242" s="20" t="s">
        <v>259</v>
      </c>
      <c r="J242" s="11" t="s">
        <v>261</v>
      </c>
      <c r="K242" s="11" t="s">
        <v>1642</v>
      </c>
      <c r="L242" s="11">
        <v>2</v>
      </c>
    </row>
    <row r="243" spans="1:12">
      <c r="A243" s="11" t="s">
        <v>231</v>
      </c>
      <c r="D243" s="11" t="s">
        <v>260</v>
      </c>
      <c r="E243" s="19" t="s">
        <v>494</v>
      </c>
      <c r="F243" s="10">
        <v>42036</v>
      </c>
      <c r="G243" s="10">
        <v>44228</v>
      </c>
      <c r="H243" s="11">
        <v>7</v>
      </c>
      <c r="I243" s="20" t="s">
        <v>259</v>
      </c>
      <c r="J243" s="11" t="s">
        <v>261</v>
      </c>
      <c r="K243" s="11" t="s">
        <v>1642</v>
      </c>
      <c r="L243" s="11">
        <v>2</v>
      </c>
    </row>
    <row r="244" spans="1:12">
      <c r="A244" s="11" t="s">
        <v>232</v>
      </c>
      <c r="D244" s="11" t="s">
        <v>260</v>
      </c>
      <c r="E244" s="19" t="s">
        <v>495</v>
      </c>
      <c r="F244" s="10">
        <v>42036</v>
      </c>
      <c r="G244" s="10">
        <v>44228</v>
      </c>
      <c r="H244" s="11">
        <v>7</v>
      </c>
      <c r="I244" s="20" t="s">
        <v>259</v>
      </c>
      <c r="J244" s="11" t="s">
        <v>261</v>
      </c>
      <c r="K244" s="11" t="s">
        <v>1642</v>
      </c>
      <c r="L244" s="11">
        <v>2</v>
      </c>
    </row>
    <row r="245" spans="1:12">
      <c r="A245" s="11" t="s">
        <v>233</v>
      </c>
      <c r="D245" s="11" t="s">
        <v>260</v>
      </c>
      <c r="E245" s="19" t="s">
        <v>496</v>
      </c>
      <c r="F245" s="10">
        <v>42036</v>
      </c>
      <c r="G245" s="10">
        <v>44228</v>
      </c>
      <c r="H245" s="11">
        <v>7</v>
      </c>
      <c r="I245" s="11" t="s">
        <v>267</v>
      </c>
      <c r="J245" s="11" t="s">
        <v>261</v>
      </c>
      <c r="K245" s="11" t="s">
        <v>1642</v>
      </c>
      <c r="L245" s="11">
        <v>2</v>
      </c>
    </row>
    <row r="246" spans="1:12">
      <c r="A246" s="11" t="s">
        <v>234</v>
      </c>
      <c r="D246" s="11" t="s">
        <v>260</v>
      </c>
      <c r="E246" s="19" t="s">
        <v>497</v>
      </c>
      <c r="F246" s="10">
        <v>42036</v>
      </c>
      <c r="G246" s="10">
        <v>44228</v>
      </c>
      <c r="H246" s="11">
        <v>7</v>
      </c>
      <c r="I246" s="20" t="s">
        <v>259</v>
      </c>
      <c r="J246" s="11" t="s">
        <v>261</v>
      </c>
      <c r="K246" s="11" t="s">
        <v>1642</v>
      </c>
      <c r="L246" s="11">
        <v>2</v>
      </c>
    </row>
    <row r="247" spans="1:12">
      <c r="A247" s="11" t="s">
        <v>235</v>
      </c>
      <c r="D247" s="11" t="s">
        <v>260</v>
      </c>
      <c r="E247" s="19" t="s">
        <v>498</v>
      </c>
      <c r="F247" s="10">
        <v>42036</v>
      </c>
      <c r="G247" s="10">
        <v>44228</v>
      </c>
      <c r="H247" s="11">
        <v>7</v>
      </c>
      <c r="I247" s="20" t="s">
        <v>259</v>
      </c>
      <c r="J247" s="11" t="s">
        <v>261</v>
      </c>
      <c r="K247" s="11" t="s">
        <v>1642</v>
      </c>
      <c r="L247" s="11">
        <v>2</v>
      </c>
    </row>
    <row r="248" spans="1:12">
      <c r="A248" s="11" t="s">
        <v>236</v>
      </c>
      <c r="D248" s="11" t="s">
        <v>260</v>
      </c>
      <c r="E248" s="19" t="s">
        <v>499</v>
      </c>
      <c r="F248" s="10">
        <v>42036</v>
      </c>
      <c r="G248" s="10">
        <v>44228</v>
      </c>
      <c r="H248" s="11">
        <v>7</v>
      </c>
      <c r="I248" s="20" t="s">
        <v>259</v>
      </c>
      <c r="J248" s="11" t="s">
        <v>261</v>
      </c>
      <c r="K248" s="11" t="s">
        <v>1642</v>
      </c>
      <c r="L248" s="11">
        <v>2</v>
      </c>
    </row>
    <row r="249" spans="1:12">
      <c r="A249" s="11" t="s">
        <v>237</v>
      </c>
      <c r="D249" s="11" t="s">
        <v>260</v>
      </c>
      <c r="E249" s="19" t="s">
        <v>500</v>
      </c>
      <c r="F249" s="10">
        <v>42036</v>
      </c>
      <c r="G249" s="10">
        <v>44228</v>
      </c>
      <c r="H249" s="11">
        <v>7</v>
      </c>
      <c r="I249" s="20" t="s">
        <v>259</v>
      </c>
      <c r="J249" s="11" t="s">
        <v>261</v>
      </c>
      <c r="K249" s="11" t="s">
        <v>1642</v>
      </c>
      <c r="L249" s="11">
        <v>2</v>
      </c>
    </row>
    <row r="250" spans="1:12">
      <c r="A250" s="11" t="s">
        <v>238</v>
      </c>
      <c r="D250" s="11" t="s">
        <v>260</v>
      </c>
      <c r="E250" s="19" t="s">
        <v>501</v>
      </c>
      <c r="F250" s="10">
        <v>42036</v>
      </c>
      <c r="G250" s="10">
        <v>44228</v>
      </c>
      <c r="H250" s="11">
        <v>7</v>
      </c>
      <c r="I250" s="20" t="s">
        <v>259</v>
      </c>
      <c r="J250" s="11" t="s">
        <v>261</v>
      </c>
      <c r="K250" s="11" t="s">
        <v>1642</v>
      </c>
      <c r="L250" s="11">
        <v>2</v>
      </c>
    </row>
    <row r="251" spans="1:12">
      <c r="A251" s="11" t="s">
        <v>239</v>
      </c>
      <c r="D251" s="11" t="s">
        <v>260</v>
      </c>
      <c r="E251" s="19" t="s">
        <v>502</v>
      </c>
      <c r="F251" s="10">
        <v>42036</v>
      </c>
      <c r="G251" s="10">
        <v>44228</v>
      </c>
      <c r="H251" s="11">
        <v>7</v>
      </c>
      <c r="I251" s="11" t="s">
        <v>267</v>
      </c>
      <c r="J251" s="11" t="s">
        <v>261</v>
      </c>
      <c r="K251" s="11" t="s">
        <v>1642</v>
      </c>
      <c r="L251" s="11">
        <v>2</v>
      </c>
    </row>
    <row r="252" spans="1:12">
      <c r="A252" s="11" t="s">
        <v>240</v>
      </c>
      <c r="D252" s="11" t="s">
        <v>260</v>
      </c>
      <c r="E252" s="19" t="s">
        <v>503</v>
      </c>
      <c r="F252" s="10">
        <v>42036</v>
      </c>
      <c r="G252" s="10">
        <v>44228</v>
      </c>
      <c r="H252" s="11">
        <v>7</v>
      </c>
      <c r="I252" s="20" t="s">
        <v>259</v>
      </c>
      <c r="J252" s="11" t="s">
        <v>261</v>
      </c>
      <c r="K252" s="11" t="s">
        <v>1642</v>
      </c>
      <c r="L252" s="11">
        <v>2</v>
      </c>
    </row>
    <row r="253" spans="1:12">
      <c r="A253" s="11" t="s">
        <v>241</v>
      </c>
      <c r="D253" s="11" t="s">
        <v>260</v>
      </c>
      <c r="E253" s="19" t="s">
        <v>504</v>
      </c>
      <c r="F253" s="10">
        <v>42036</v>
      </c>
      <c r="G253" s="10">
        <v>44228</v>
      </c>
      <c r="H253" s="11">
        <v>7</v>
      </c>
      <c r="I253" s="20" t="s">
        <v>259</v>
      </c>
      <c r="J253" s="11" t="s">
        <v>261</v>
      </c>
      <c r="K253" s="11" t="s">
        <v>1642</v>
      </c>
      <c r="L253" s="11">
        <v>2</v>
      </c>
    </row>
    <row r="254" spans="1:12">
      <c r="A254" s="11" t="s">
        <v>242</v>
      </c>
      <c r="D254" s="11" t="s">
        <v>260</v>
      </c>
      <c r="E254" s="19" t="s">
        <v>505</v>
      </c>
      <c r="F254" s="10">
        <v>42036</v>
      </c>
      <c r="G254" s="10">
        <v>44228</v>
      </c>
      <c r="H254" s="11">
        <v>7</v>
      </c>
      <c r="I254" s="20" t="s">
        <v>259</v>
      </c>
      <c r="J254" s="11" t="s">
        <v>261</v>
      </c>
      <c r="K254" s="11" t="s">
        <v>1642</v>
      </c>
      <c r="L254" s="11">
        <v>2</v>
      </c>
    </row>
    <row r="255" spans="1:12">
      <c r="A255" s="11" t="s">
        <v>243</v>
      </c>
      <c r="D255" s="11" t="s">
        <v>260</v>
      </c>
      <c r="E255" s="19" t="s">
        <v>506</v>
      </c>
      <c r="F255" s="10">
        <v>42036</v>
      </c>
      <c r="G255" s="10">
        <v>44228</v>
      </c>
      <c r="H255" s="11">
        <v>7</v>
      </c>
      <c r="I255" s="20" t="s">
        <v>259</v>
      </c>
      <c r="J255" s="11" t="s">
        <v>261</v>
      </c>
      <c r="K255" s="11" t="s">
        <v>1642</v>
      </c>
      <c r="L255" s="11">
        <v>2</v>
      </c>
    </row>
    <row r="256" spans="1:12">
      <c r="A256" s="11" t="s">
        <v>244</v>
      </c>
      <c r="D256" s="11" t="s">
        <v>260</v>
      </c>
      <c r="E256" s="19" t="s">
        <v>507</v>
      </c>
      <c r="F256" s="10">
        <v>42036</v>
      </c>
      <c r="G256" s="10">
        <v>44228</v>
      </c>
      <c r="H256" s="11">
        <v>7</v>
      </c>
      <c r="I256" s="20" t="s">
        <v>259</v>
      </c>
      <c r="J256" s="11" t="s">
        <v>261</v>
      </c>
      <c r="K256" s="11" t="s">
        <v>1642</v>
      </c>
      <c r="L256" s="11">
        <v>2</v>
      </c>
    </row>
    <row r="257" spans="1:12">
      <c r="A257" s="11" t="s">
        <v>245</v>
      </c>
      <c r="D257" s="11" t="s">
        <v>260</v>
      </c>
      <c r="E257" s="19" t="s">
        <v>508</v>
      </c>
      <c r="F257" s="10">
        <v>42036</v>
      </c>
      <c r="G257" s="10">
        <v>44228</v>
      </c>
      <c r="H257" s="11">
        <v>7</v>
      </c>
      <c r="I257" s="11" t="s">
        <v>267</v>
      </c>
      <c r="J257" s="11" t="s">
        <v>261</v>
      </c>
      <c r="K257" s="11" t="s">
        <v>1642</v>
      </c>
      <c r="L257" s="11">
        <v>2</v>
      </c>
    </row>
    <row r="258" spans="1:12">
      <c r="A258" s="11" t="s">
        <v>246</v>
      </c>
      <c r="D258" s="11" t="s">
        <v>260</v>
      </c>
      <c r="E258" s="19" t="s">
        <v>509</v>
      </c>
      <c r="F258" s="10">
        <v>42036</v>
      </c>
      <c r="G258" s="10">
        <v>44228</v>
      </c>
      <c r="H258" s="11">
        <v>7</v>
      </c>
      <c r="I258" s="20" t="s">
        <v>259</v>
      </c>
      <c r="J258" s="11" t="s">
        <v>261</v>
      </c>
      <c r="K258" s="11" t="s">
        <v>1642</v>
      </c>
      <c r="L258" s="11">
        <v>2</v>
      </c>
    </row>
    <row r="259" spans="1:12">
      <c r="A259" s="11" t="s">
        <v>247</v>
      </c>
      <c r="D259" s="11" t="s">
        <v>260</v>
      </c>
      <c r="E259" s="19" t="s">
        <v>510</v>
      </c>
      <c r="F259" s="10">
        <v>42036</v>
      </c>
      <c r="G259" s="10">
        <v>44228</v>
      </c>
      <c r="H259" s="11">
        <v>7</v>
      </c>
      <c r="I259" s="20" t="s">
        <v>259</v>
      </c>
      <c r="J259" s="11" t="s">
        <v>261</v>
      </c>
      <c r="K259" s="11" t="s">
        <v>1642</v>
      </c>
      <c r="L259" s="11">
        <v>2</v>
      </c>
    </row>
    <row r="260" spans="1:12">
      <c r="A260" s="11" t="s">
        <v>248</v>
      </c>
      <c r="D260" s="11" t="s">
        <v>260</v>
      </c>
      <c r="E260" s="19" t="s">
        <v>511</v>
      </c>
      <c r="F260" s="10">
        <v>42036</v>
      </c>
      <c r="G260" s="10">
        <v>44228</v>
      </c>
      <c r="H260" s="11">
        <v>7</v>
      </c>
      <c r="I260" s="20" t="s">
        <v>259</v>
      </c>
      <c r="J260" s="11" t="s">
        <v>261</v>
      </c>
      <c r="K260" s="11" t="s">
        <v>1642</v>
      </c>
      <c r="L260" s="11">
        <v>2</v>
      </c>
    </row>
    <row r="261" spans="1:12">
      <c r="A261" s="11" t="s">
        <v>249</v>
      </c>
      <c r="D261" s="11" t="s">
        <v>260</v>
      </c>
      <c r="E261" s="19" t="s">
        <v>512</v>
      </c>
      <c r="F261" s="10">
        <v>42036</v>
      </c>
      <c r="G261" s="10">
        <v>44228</v>
      </c>
      <c r="H261" s="11">
        <v>7</v>
      </c>
      <c r="I261" s="20" t="s">
        <v>259</v>
      </c>
      <c r="J261" s="11" t="s">
        <v>261</v>
      </c>
      <c r="K261" s="11" t="s">
        <v>1642</v>
      </c>
      <c r="L261" s="11">
        <v>2</v>
      </c>
    </row>
    <row r="262" spans="1:12">
      <c r="A262" s="11" t="s">
        <v>513</v>
      </c>
      <c r="D262" s="11" t="s">
        <v>260</v>
      </c>
      <c r="E262" s="19" t="s">
        <v>763</v>
      </c>
      <c r="F262" s="10">
        <v>42036</v>
      </c>
      <c r="G262" s="10">
        <v>44228</v>
      </c>
      <c r="H262" s="11">
        <v>7</v>
      </c>
      <c r="I262" s="20" t="s">
        <v>259</v>
      </c>
      <c r="J262" s="11" t="s">
        <v>261</v>
      </c>
      <c r="K262" s="11" t="s">
        <v>1642</v>
      </c>
      <c r="L262" s="11">
        <v>2</v>
      </c>
    </row>
    <row r="263" spans="1:12">
      <c r="A263" s="11" t="s">
        <v>514</v>
      </c>
      <c r="D263" s="11" t="s">
        <v>260</v>
      </c>
      <c r="E263" s="19" t="s">
        <v>764</v>
      </c>
      <c r="F263" s="10">
        <v>42036</v>
      </c>
      <c r="G263" s="10">
        <v>44228</v>
      </c>
      <c r="H263" s="11">
        <v>7</v>
      </c>
      <c r="I263" s="11" t="s">
        <v>267</v>
      </c>
      <c r="J263" s="11" t="s">
        <v>261</v>
      </c>
      <c r="K263" s="11" t="s">
        <v>1642</v>
      </c>
      <c r="L263" s="11">
        <v>2</v>
      </c>
    </row>
    <row r="264" spans="1:12">
      <c r="A264" s="11" t="s">
        <v>515</v>
      </c>
      <c r="D264" s="11" t="s">
        <v>260</v>
      </c>
      <c r="E264" s="19" t="s">
        <v>765</v>
      </c>
      <c r="F264" s="10">
        <v>42036</v>
      </c>
      <c r="G264" s="10">
        <v>44228</v>
      </c>
      <c r="H264" s="11">
        <v>7</v>
      </c>
      <c r="I264" s="20" t="s">
        <v>259</v>
      </c>
      <c r="J264" s="11" t="s">
        <v>261</v>
      </c>
      <c r="K264" s="11" t="s">
        <v>1642</v>
      </c>
      <c r="L264" s="11">
        <v>2</v>
      </c>
    </row>
    <row r="265" spans="1:12">
      <c r="A265" s="11" t="s">
        <v>516</v>
      </c>
      <c r="D265" s="11" t="s">
        <v>260</v>
      </c>
      <c r="E265" s="19" t="s">
        <v>766</v>
      </c>
      <c r="F265" s="10">
        <v>42036</v>
      </c>
      <c r="G265" s="10">
        <v>44228</v>
      </c>
      <c r="H265" s="11">
        <v>7</v>
      </c>
      <c r="I265" s="20" t="s">
        <v>259</v>
      </c>
      <c r="J265" s="11" t="s">
        <v>261</v>
      </c>
      <c r="K265" s="11" t="s">
        <v>1642</v>
      </c>
      <c r="L265" s="11">
        <v>2</v>
      </c>
    </row>
    <row r="266" spans="1:12">
      <c r="A266" s="11" t="s">
        <v>517</v>
      </c>
      <c r="D266" s="11" t="s">
        <v>260</v>
      </c>
      <c r="E266" s="19" t="s">
        <v>767</v>
      </c>
      <c r="F266" s="10">
        <v>42036</v>
      </c>
      <c r="G266" s="10">
        <v>44228</v>
      </c>
      <c r="H266" s="11">
        <v>7</v>
      </c>
      <c r="I266" s="20" t="s">
        <v>259</v>
      </c>
      <c r="J266" s="11" t="s">
        <v>261</v>
      </c>
      <c r="K266" s="11" t="s">
        <v>1642</v>
      </c>
      <c r="L266" s="11">
        <v>2</v>
      </c>
    </row>
    <row r="267" spans="1:12">
      <c r="A267" s="11" t="s">
        <v>518</v>
      </c>
      <c r="D267" s="11" t="s">
        <v>260</v>
      </c>
      <c r="E267" s="19" t="s">
        <v>768</v>
      </c>
      <c r="F267" s="10">
        <v>42036</v>
      </c>
      <c r="G267" s="10">
        <v>44228</v>
      </c>
      <c r="H267" s="11">
        <v>7</v>
      </c>
      <c r="I267" s="20" t="s">
        <v>259</v>
      </c>
      <c r="J267" s="11" t="s">
        <v>261</v>
      </c>
      <c r="K267" s="11" t="s">
        <v>1642</v>
      </c>
      <c r="L267" s="11">
        <v>2</v>
      </c>
    </row>
    <row r="268" spans="1:12">
      <c r="A268" s="11" t="s">
        <v>519</v>
      </c>
      <c r="D268" s="11" t="s">
        <v>260</v>
      </c>
      <c r="E268" s="19" t="s">
        <v>769</v>
      </c>
      <c r="F268" s="10">
        <v>42036</v>
      </c>
      <c r="G268" s="10">
        <v>44228</v>
      </c>
      <c r="H268" s="11">
        <v>7</v>
      </c>
      <c r="I268" s="20" t="s">
        <v>259</v>
      </c>
      <c r="J268" s="11" t="s">
        <v>261</v>
      </c>
      <c r="K268" s="11" t="s">
        <v>1642</v>
      </c>
      <c r="L268" s="11">
        <v>2</v>
      </c>
    </row>
    <row r="269" spans="1:12">
      <c r="A269" s="11" t="s">
        <v>520</v>
      </c>
      <c r="D269" s="11" t="s">
        <v>260</v>
      </c>
      <c r="E269" s="19" t="s">
        <v>770</v>
      </c>
      <c r="F269" s="10">
        <v>42036</v>
      </c>
      <c r="G269" s="10">
        <v>44228</v>
      </c>
      <c r="H269" s="11">
        <v>7</v>
      </c>
      <c r="I269" s="11" t="s">
        <v>267</v>
      </c>
      <c r="J269" s="11" t="s">
        <v>261</v>
      </c>
      <c r="K269" s="11" t="s">
        <v>1642</v>
      </c>
      <c r="L269" s="11">
        <v>2</v>
      </c>
    </row>
    <row r="270" spans="1:12">
      <c r="A270" s="11" t="s">
        <v>521</v>
      </c>
      <c r="D270" s="11" t="s">
        <v>260</v>
      </c>
      <c r="E270" s="19" t="s">
        <v>771</v>
      </c>
      <c r="F270" s="10">
        <v>42036</v>
      </c>
      <c r="G270" s="10">
        <v>44228</v>
      </c>
      <c r="H270" s="11">
        <v>7</v>
      </c>
      <c r="I270" s="20" t="s">
        <v>259</v>
      </c>
      <c r="J270" s="11" t="s">
        <v>261</v>
      </c>
      <c r="K270" s="11" t="s">
        <v>1642</v>
      </c>
      <c r="L270" s="11">
        <v>2</v>
      </c>
    </row>
    <row r="271" spans="1:12">
      <c r="A271" s="11" t="s">
        <v>522</v>
      </c>
      <c r="D271" s="11" t="s">
        <v>260</v>
      </c>
      <c r="E271" s="19" t="s">
        <v>772</v>
      </c>
      <c r="F271" s="10">
        <v>42036</v>
      </c>
      <c r="G271" s="10">
        <v>44228</v>
      </c>
      <c r="H271" s="11">
        <v>7</v>
      </c>
      <c r="I271" s="20" t="s">
        <v>259</v>
      </c>
      <c r="J271" s="11" t="s">
        <v>261</v>
      </c>
      <c r="K271" s="11" t="s">
        <v>1642</v>
      </c>
      <c r="L271" s="11">
        <v>2</v>
      </c>
    </row>
    <row r="272" spans="1:12">
      <c r="A272" s="11" t="s">
        <v>523</v>
      </c>
      <c r="D272" s="11" t="s">
        <v>260</v>
      </c>
      <c r="E272" s="19" t="s">
        <v>773</v>
      </c>
      <c r="F272" s="10">
        <v>42036</v>
      </c>
      <c r="G272" s="10">
        <v>44228</v>
      </c>
      <c r="H272" s="11">
        <v>7</v>
      </c>
      <c r="I272" s="20" t="s">
        <v>259</v>
      </c>
      <c r="J272" s="11" t="s">
        <v>261</v>
      </c>
      <c r="K272" s="11" t="s">
        <v>1642</v>
      </c>
      <c r="L272" s="11">
        <v>2</v>
      </c>
    </row>
    <row r="273" spans="1:12">
      <c r="A273" s="11" t="s">
        <v>524</v>
      </c>
      <c r="D273" s="11" t="s">
        <v>260</v>
      </c>
      <c r="E273" s="19" t="s">
        <v>774</v>
      </c>
      <c r="F273" s="10">
        <v>42036</v>
      </c>
      <c r="G273" s="10">
        <v>44228</v>
      </c>
      <c r="H273" s="11">
        <v>7</v>
      </c>
      <c r="I273" s="20" t="s">
        <v>259</v>
      </c>
      <c r="J273" s="11" t="s">
        <v>261</v>
      </c>
      <c r="K273" s="11" t="s">
        <v>1642</v>
      </c>
      <c r="L273" s="11">
        <v>2</v>
      </c>
    </row>
    <row r="274" spans="1:12">
      <c r="A274" s="11" t="s">
        <v>525</v>
      </c>
      <c r="D274" s="11" t="s">
        <v>260</v>
      </c>
      <c r="E274" s="19" t="s">
        <v>775</v>
      </c>
      <c r="F274" s="10">
        <v>42036</v>
      </c>
      <c r="G274" s="10">
        <v>44228</v>
      </c>
      <c r="H274" s="11">
        <v>7</v>
      </c>
      <c r="I274" s="20" t="s">
        <v>259</v>
      </c>
      <c r="J274" s="11" t="s">
        <v>261</v>
      </c>
      <c r="K274" s="11" t="s">
        <v>1642</v>
      </c>
      <c r="L274" s="11">
        <v>2</v>
      </c>
    </row>
    <row r="275" spans="1:12">
      <c r="A275" s="11" t="s">
        <v>526</v>
      </c>
      <c r="D275" s="11" t="s">
        <v>260</v>
      </c>
      <c r="E275" s="19" t="s">
        <v>776</v>
      </c>
      <c r="F275" s="10">
        <v>42036</v>
      </c>
      <c r="G275" s="10">
        <v>44228</v>
      </c>
      <c r="H275" s="11">
        <v>7</v>
      </c>
      <c r="I275" s="11" t="s">
        <v>267</v>
      </c>
      <c r="J275" s="11" t="s">
        <v>261</v>
      </c>
      <c r="K275" s="11" t="s">
        <v>1642</v>
      </c>
      <c r="L275" s="11">
        <v>2</v>
      </c>
    </row>
    <row r="276" spans="1:12">
      <c r="A276" s="11" t="s">
        <v>527</v>
      </c>
      <c r="D276" s="11" t="s">
        <v>260</v>
      </c>
      <c r="E276" s="19" t="s">
        <v>777</v>
      </c>
      <c r="F276" s="10">
        <v>42036</v>
      </c>
      <c r="G276" s="10">
        <v>44228</v>
      </c>
      <c r="H276" s="11">
        <v>7</v>
      </c>
      <c r="I276" s="20" t="s">
        <v>259</v>
      </c>
      <c r="J276" s="11" t="s">
        <v>261</v>
      </c>
      <c r="K276" s="11" t="s">
        <v>1642</v>
      </c>
      <c r="L276" s="11">
        <v>2</v>
      </c>
    </row>
    <row r="277" spans="1:12">
      <c r="A277" s="11" t="s">
        <v>528</v>
      </c>
      <c r="D277" s="11" t="s">
        <v>260</v>
      </c>
      <c r="E277" s="19" t="s">
        <v>778</v>
      </c>
      <c r="F277" s="10">
        <v>42036</v>
      </c>
      <c r="G277" s="10">
        <v>44228</v>
      </c>
      <c r="H277" s="11">
        <v>7</v>
      </c>
      <c r="I277" s="20" t="s">
        <v>259</v>
      </c>
      <c r="J277" s="11" t="s">
        <v>261</v>
      </c>
      <c r="K277" s="11" t="s">
        <v>1642</v>
      </c>
      <c r="L277" s="11">
        <v>2</v>
      </c>
    </row>
    <row r="278" spans="1:12">
      <c r="A278" s="11" t="s">
        <v>529</v>
      </c>
      <c r="D278" s="11" t="s">
        <v>260</v>
      </c>
      <c r="E278" s="19" t="s">
        <v>779</v>
      </c>
      <c r="F278" s="10">
        <v>42036</v>
      </c>
      <c r="G278" s="10">
        <v>44228</v>
      </c>
      <c r="H278" s="11">
        <v>7</v>
      </c>
      <c r="I278" s="20" t="s">
        <v>259</v>
      </c>
      <c r="J278" s="11" t="s">
        <v>261</v>
      </c>
      <c r="K278" s="11" t="s">
        <v>1642</v>
      </c>
      <c r="L278" s="11">
        <v>2</v>
      </c>
    </row>
    <row r="279" spans="1:12">
      <c r="A279" s="11" t="s">
        <v>530</v>
      </c>
      <c r="D279" s="11" t="s">
        <v>260</v>
      </c>
      <c r="E279" s="19" t="s">
        <v>780</v>
      </c>
      <c r="F279" s="10">
        <v>42036</v>
      </c>
      <c r="G279" s="10">
        <v>44228</v>
      </c>
      <c r="H279" s="11">
        <v>7</v>
      </c>
      <c r="I279" s="20" t="s">
        <v>259</v>
      </c>
      <c r="J279" s="11" t="s">
        <v>261</v>
      </c>
      <c r="K279" s="11" t="s">
        <v>1642</v>
      </c>
      <c r="L279" s="11">
        <v>2</v>
      </c>
    </row>
    <row r="280" spans="1:12">
      <c r="A280" s="11" t="s">
        <v>531</v>
      </c>
      <c r="D280" s="11" t="s">
        <v>260</v>
      </c>
      <c r="E280" s="19" t="s">
        <v>781</v>
      </c>
      <c r="F280" s="10">
        <v>42036</v>
      </c>
      <c r="G280" s="10">
        <v>44228</v>
      </c>
      <c r="H280" s="11">
        <v>7</v>
      </c>
      <c r="I280" s="20" t="s">
        <v>259</v>
      </c>
      <c r="J280" s="11" t="s">
        <v>261</v>
      </c>
      <c r="K280" s="11" t="s">
        <v>1642</v>
      </c>
      <c r="L280" s="11">
        <v>2</v>
      </c>
    </row>
    <row r="281" spans="1:12">
      <c r="A281" s="11" t="s">
        <v>532</v>
      </c>
      <c r="D281" s="11" t="s">
        <v>260</v>
      </c>
      <c r="E281" s="19" t="s">
        <v>782</v>
      </c>
      <c r="F281" s="10">
        <v>42036</v>
      </c>
      <c r="G281" s="10">
        <v>44228</v>
      </c>
      <c r="H281" s="11">
        <v>7</v>
      </c>
      <c r="I281" s="11" t="s">
        <v>267</v>
      </c>
      <c r="J281" s="11" t="s">
        <v>261</v>
      </c>
      <c r="K281" s="11" t="s">
        <v>1642</v>
      </c>
      <c r="L281" s="11">
        <v>2</v>
      </c>
    </row>
    <row r="282" spans="1:12">
      <c r="A282" s="11" t="s">
        <v>533</v>
      </c>
      <c r="D282" s="11" t="s">
        <v>260</v>
      </c>
      <c r="E282" s="19" t="s">
        <v>783</v>
      </c>
      <c r="F282" s="10">
        <v>42036</v>
      </c>
      <c r="G282" s="10">
        <v>44228</v>
      </c>
      <c r="H282" s="11">
        <v>7</v>
      </c>
      <c r="I282" s="20" t="s">
        <v>259</v>
      </c>
      <c r="J282" s="11" t="s">
        <v>261</v>
      </c>
      <c r="K282" s="11" t="s">
        <v>1642</v>
      </c>
      <c r="L282" s="11">
        <v>2</v>
      </c>
    </row>
    <row r="283" spans="1:12">
      <c r="A283" s="11" t="s">
        <v>534</v>
      </c>
      <c r="D283" s="11" t="s">
        <v>260</v>
      </c>
      <c r="E283" s="19" t="s">
        <v>784</v>
      </c>
      <c r="F283" s="10">
        <v>42036</v>
      </c>
      <c r="G283" s="10">
        <v>44228</v>
      </c>
      <c r="H283" s="11">
        <v>7</v>
      </c>
      <c r="I283" s="20" t="s">
        <v>259</v>
      </c>
      <c r="J283" s="11" t="s">
        <v>261</v>
      </c>
      <c r="K283" s="11" t="s">
        <v>1642</v>
      </c>
      <c r="L283" s="11">
        <v>2</v>
      </c>
    </row>
    <row r="284" spans="1:12">
      <c r="A284" s="11" t="s">
        <v>535</v>
      </c>
      <c r="D284" s="11" t="s">
        <v>260</v>
      </c>
      <c r="E284" s="19" t="s">
        <v>785</v>
      </c>
      <c r="F284" s="10">
        <v>42036</v>
      </c>
      <c r="G284" s="10">
        <v>44228</v>
      </c>
      <c r="H284" s="11">
        <v>7</v>
      </c>
      <c r="I284" s="20" t="s">
        <v>259</v>
      </c>
      <c r="J284" s="11" t="s">
        <v>261</v>
      </c>
      <c r="K284" s="11" t="s">
        <v>1642</v>
      </c>
      <c r="L284" s="11">
        <v>2</v>
      </c>
    </row>
    <row r="285" spans="1:12">
      <c r="A285" s="11" t="s">
        <v>536</v>
      </c>
      <c r="D285" s="11" t="s">
        <v>260</v>
      </c>
      <c r="E285" s="19" t="s">
        <v>786</v>
      </c>
      <c r="F285" s="10">
        <v>42036</v>
      </c>
      <c r="G285" s="10">
        <v>44228</v>
      </c>
      <c r="H285" s="11">
        <v>7</v>
      </c>
      <c r="I285" s="20" t="s">
        <v>259</v>
      </c>
      <c r="J285" s="11" t="s">
        <v>261</v>
      </c>
      <c r="K285" s="11" t="s">
        <v>1642</v>
      </c>
      <c r="L285" s="11">
        <v>2</v>
      </c>
    </row>
    <row r="286" spans="1:12">
      <c r="A286" s="11" t="s">
        <v>537</v>
      </c>
      <c r="D286" s="11" t="s">
        <v>260</v>
      </c>
      <c r="E286" s="19" t="s">
        <v>787</v>
      </c>
      <c r="F286" s="10">
        <v>42036</v>
      </c>
      <c r="G286" s="10">
        <v>44228</v>
      </c>
      <c r="H286" s="11">
        <v>7</v>
      </c>
      <c r="I286" s="20" t="s">
        <v>259</v>
      </c>
      <c r="J286" s="11" t="s">
        <v>261</v>
      </c>
      <c r="K286" s="11" t="s">
        <v>1642</v>
      </c>
      <c r="L286" s="11">
        <v>2</v>
      </c>
    </row>
    <row r="287" spans="1:12">
      <c r="A287" s="11" t="s">
        <v>538</v>
      </c>
      <c r="D287" s="11" t="s">
        <v>260</v>
      </c>
      <c r="E287" s="19" t="s">
        <v>788</v>
      </c>
      <c r="F287" s="10">
        <v>42036</v>
      </c>
      <c r="G287" s="10">
        <v>44228</v>
      </c>
      <c r="H287" s="11">
        <v>7</v>
      </c>
      <c r="I287" s="11" t="s">
        <v>267</v>
      </c>
      <c r="J287" s="11" t="s">
        <v>261</v>
      </c>
      <c r="K287" s="11" t="s">
        <v>1642</v>
      </c>
      <c r="L287" s="11">
        <v>2</v>
      </c>
    </row>
    <row r="288" spans="1:12">
      <c r="A288" s="11" t="s">
        <v>539</v>
      </c>
      <c r="D288" s="11" t="s">
        <v>260</v>
      </c>
      <c r="E288" s="19" t="s">
        <v>789</v>
      </c>
      <c r="F288" s="10">
        <v>42036</v>
      </c>
      <c r="G288" s="10">
        <v>44228</v>
      </c>
      <c r="H288" s="11">
        <v>7</v>
      </c>
      <c r="I288" s="20" t="s">
        <v>259</v>
      </c>
      <c r="J288" s="11" t="s">
        <v>261</v>
      </c>
      <c r="K288" s="11" t="s">
        <v>1642</v>
      </c>
      <c r="L288" s="11">
        <v>2</v>
      </c>
    </row>
    <row r="289" spans="1:12">
      <c r="A289" s="11" t="s">
        <v>540</v>
      </c>
      <c r="D289" s="11" t="s">
        <v>260</v>
      </c>
      <c r="E289" s="19" t="s">
        <v>790</v>
      </c>
      <c r="F289" s="10">
        <v>42036</v>
      </c>
      <c r="G289" s="10">
        <v>44228</v>
      </c>
      <c r="H289" s="11">
        <v>7</v>
      </c>
      <c r="I289" s="20" t="s">
        <v>259</v>
      </c>
      <c r="J289" s="11" t="s">
        <v>261</v>
      </c>
      <c r="K289" s="11" t="s">
        <v>1642</v>
      </c>
      <c r="L289" s="11">
        <v>2</v>
      </c>
    </row>
    <row r="290" spans="1:12">
      <c r="A290" s="11" t="s">
        <v>541</v>
      </c>
      <c r="D290" s="11" t="s">
        <v>260</v>
      </c>
      <c r="E290" s="19" t="s">
        <v>791</v>
      </c>
      <c r="F290" s="10">
        <v>42036</v>
      </c>
      <c r="G290" s="10">
        <v>44228</v>
      </c>
      <c r="H290" s="11">
        <v>7</v>
      </c>
      <c r="I290" s="20" t="s">
        <v>259</v>
      </c>
      <c r="J290" s="11" t="s">
        <v>261</v>
      </c>
      <c r="K290" s="11" t="s">
        <v>1642</v>
      </c>
      <c r="L290" s="11">
        <v>2</v>
      </c>
    </row>
    <row r="291" spans="1:12">
      <c r="A291" s="11" t="s">
        <v>542</v>
      </c>
      <c r="D291" s="11" t="s">
        <v>260</v>
      </c>
      <c r="E291" s="19" t="s">
        <v>792</v>
      </c>
      <c r="F291" s="10">
        <v>42036</v>
      </c>
      <c r="G291" s="10">
        <v>44228</v>
      </c>
      <c r="H291" s="11">
        <v>7</v>
      </c>
      <c r="I291" s="20" t="s">
        <v>259</v>
      </c>
      <c r="J291" s="11" t="s">
        <v>261</v>
      </c>
      <c r="K291" s="11" t="s">
        <v>1642</v>
      </c>
      <c r="L291" s="11">
        <v>2</v>
      </c>
    </row>
    <row r="292" spans="1:12">
      <c r="A292" s="11" t="s">
        <v>543</v>
      </c>
      <c r="D292" s="11" t="s">
        <v>260</v>
      </c>
      <c r="E292" s="19" t="s">
        <v>793</v>
      </c>
      <c r="F292" s="10">
        <v>42036</v>
      </c>
      <c r="G292" s="10">
        <v>44228</v>
      </c>
      <c r="H292" s="11">
        <v>7</v>
      </c>
      <c r="I292" s="20" t="s">
        <v>259</v>
      </c>
      <c r="J292" s="11" t="s">
        <v>261</v>
      </c>
      <c r="K292" s="11" t="s">
        <v>1642</v>
      </c>
      <c r="L292" s="11">
        <v>2</v>
      </c>
    </row>
    <row r="293" spans="1:12">
      <c r="A293" s="11" t="s">
        <v>544</v>
      </c>
      <c r="D293" s="11" t="s">
        <v>260</v>
      </c>
      <c r="E293" s="19" t="s">
        <v>794</v>
      </c>
      <c r="F293" s="10">
        <v>42036</v>
      </c>
      <c r="G293" s="10">
        <v>44228</v>
      </c>
      <c r="H293" s="11">
        <v>7</v>
      </c>
      <c r="I293" s="11" t="s">
        <v>267</v>
      </c>
      <c r="J293" s="11" t="s">
        <v>261</v>
      </c>
      <c r="K293" s="11" t="s">
        <v>1642</v>
      </c>
      <c r="L293" s="11">
        <v>2</v>
      </c>
    </row>
    <row r="294" spans="1:12">
      <c r="A294" s="11" t="s">
        <v>545</v>
      </c>
      <c r="D294" s="11" t="s">
        <v>260</v>
      </c>
      <c r="E294" s="19" t="s">
        <v>795</v>
      </c>
      <c r="F294" s="10">
        <v>42036</v>
      </c>
      <c r="G294" s="10">
        <v>44228</v>
      </c>
      <c r="H294" s="11">
        <v>7</v>
      </c>
      <c r="I294" s="20" t="s">
        <v>259</v>
      </c>
      <c r="J294" s="11" t="s">
        <v>261</v>
      </c>
      <c r="K294" s="11" t="s">
        <v>1642</v>
      </c>
      <c r="L294" s="11">
        <v>2</v>
      </c>
    </row>
    <row r="295" spans="1:12">
      <c r="A295" s="11" t="s">
        <v>546</v>
      </c>
      <c r="D295" s="11" t="s">
        <v>260</v>
      </c>
      <c r="E295" s="19" t="s">
        <v>796</v>
      </c>
      <c r="F295" s="10">
        <v>42036</v>
      </c>
      <c r="G295" s="10">
        <v>44228</v>
      </c>
      <c r="H295" s="11">
        <v>7</v>
      </c>
      <c r="I295" s="20" t="s">
        <v>259</v>
      </c>
      <c r="J295" s="11" t="s">
        <v>261</v>
      </c>
      <c r="K295" s="11" t="s">
        <v>1642</v>
      </c>
      <c r="L295" s="11">
        <v>2</v>
      </c>
    </row>
    <row r="296" spans="1:12">
      <c r="A296" s="11" t="s">
        <v>547</v>
      </c>
      <c r="D296" s="11" t="s">
        <v>260</v>
      </c>
      <c r="E296" s="19" t="s">
        <v>797</v>
      </c>
      <c r="F296" s="10">
        <v>42036</v>
      </c>
      <c r="G296" s="10">
        <v>44228</v>
      </c>
      <c r="H296" s="11">
        <v>7</v>
      </c>
      <c r="I296" s="20" t="s">
        <v>259</v>
      </c>
      <c r="J296" s="11" t="s">
        <v>261</v>
      </c>
      <c r="K296" s="11" t="s">
        <v>1642</v>
      </c>
      <c r="L296" s="11">
        <v>2</v>
      </c>
    </row>
    <row r="297" spans="1:12">
      <c r="A297" s="11" t="s">
        <v>548</v>
      </c>
      <c r="D297" s="11" t="s">
        <v>260</v>
      </c>
      <c r="E297" s="19" t="s">
        <v>798</v>
      </c>
      <c r="F297" s="10">
        <v>42036</v>
      </c>
      <c r="G297" s="10">
        <v>44228</v>
      </c>
      <c r="H297" s="11">
        <v>7</v>
      </c>
      <c r="I297" s="20" t="s">
        <v>259</v>
      </c>
      <c r="J297" s="11" t="s">
        <v>261</v>
      </c>
      <c r="K297" s="11" t="s">
        <v>1642</v>
      </c>
      <c r="L297" s="11">
        <v>2</v>
      </c>
    </row>
    <row r="298" spans="1:12">
      <c r="A298" s="11" t="s">
        <v>549</v>
      </c>
      <c r="D298" s="11" t="s">
        <v>260</v>
      </c>
      <c r="E298" s="19" t="s">
        <v>799</v>
      </c>
      <c r="F298" s="10">
        <v>42036</v>
      </c>
      <c r="G298" s="10">
        <v>44228</v>
      </c>
      <c r="H298" s="11">
        <v>7</v>
      </c>
      <c r="I298" s="20" t="s">
        <v>259</v>
      </c>
      <c r="J298" s="11" t="s">
        <v>261</v>
      </c>
      <c r="K298" s="11" t="s">
        <v>1642</v>
      </c>
      <c r="L298" s="11">
        <v>2</v>
      </c>
    </row>
    <row r="299" spans="1:12">
      <c r="A299" s="11" t="s">
        <v>550</v>
      </c>
      <c r="D299" s="11" t="s">
        <v>260</v>
      </c>
      <c r="E299" s="19" t="s">
        <v>800</v>
      </c>
      <c r="F299" s="10">
        <v>42036</v>
      </c>
      <c r="G299" s="10">
        <v>44228</v>
      </c>
      <c r="H299" s="11">
        <v>7</v>
      </c>
      <c r="I299" s="11" t="s">
        <v>267</v>
      </c>
      <c r="J299" s="11" t="s">
        <v>261</v>
      </c>
      <c r="K299" s="11" t="s">
        <v>1642</v>
      </c>
      <c r="L299" s="11">
        <v>2</v>
      </c>
    </row>
    <row r="300" spans="1:12">
      <c r="A300" s="11" t="s">
        <v>551</v>
      </c>
      <c r="D300" s="11" t="s">
        <v>260</v>
      </c>
      <c r="E300" s="19" t="s">
        <v>801</v>
      </c>
      <c r="F300" s="10">
        <v>42036</v>
      </c>
      <c r="G300" s="10">
        <v>44228</v>
      </c>
      <c r="H300" s="11">
        <v>7</v>
      </c>
      <c r="I300" s="20" t="s">
        <v>259</v>
      </c>
      <c r="J300" s="11" t="s">
        <v>261</v>
      </c>
      <c r="K300" s="11" t="s">
        <v>1642</v>
      </c>
      <c r="L300" s="11">
        <v>2</v>
      </c>
    </row>
    <row r="301" spans="1:12">
      <c r="A301" s="11" t="s">
        <v>552</v>
      </c>
      <c r="D301" s="11" t="s">
        <v>260</v>
      </c>
      <c r="E301" s="19" t="s">
        <v>802</v>
      </c>
      <c r="F301" s="10">
        <v>42036</v>
      </c>
      <c r="G301" s="10">
        <v>44228</v>
      </c>
      <c r="H301" s="11">
        <v>7</v>
      </c>
      <c r="I301" s="20" t="s">
        <v>259</v>
      </c>
      <c r="J301" s="11" t="s">
        <v>261</v>
      </c>
      <c r="K301" s="11" t="s">
        <v>1642</v>
      </c>
      <c r="L301" s="11">
        <v>2</v>
      </c>
    </row>
    <row r="302" spans="1:12">
      <c r="A302" s="11" t="s">
        <v>553</v>
      </c>
      <c r="D302" s="11" t="s">
        <v>260</v>
      </c>
      <c r="E302" s="19" t="s">
        <v>803</v>
      </c>
      <c r="F302" s="10">
        <v>42036</v>
      </c>
      <c r="G302" s="10">
        <v>44228</v>
      </c>
      <c r="H302" s="11">
        <v>7</v>
      </c>
      <c r="I302" s="20" t="s">
        <v>259</v>
      </c>
      <c r="J302" s="11" t="s">
        <v>261</v>
      </c>
      <c r="K302" s="11" t="s">
        <v>1642</v>
      </c>
      <c r="L302" s="11">
        <v>2</v>
      </c>
    </row>
    <row r="303" spans="1:12">
      <c r="A303" s="11" t="s">
        <v>554</v>
      </c>
      <c r="D303" s="11" t="s">
        <v>260</v>
      </c>
      <c r="E303" s="19" t="s">
        <v>804</v>
      </c>
      <c r="F303" s="10">
        <v>42036</v>
      </c>
      <c r="G303" s="10">
        <v>44228</v>
      </c>
      <c r="H303" s="11">
        <v>7</v>
      </c>
      <c r="I303" s="20" t="s">
        <v>259</v>
      </c>
      <c r="J303" s="11" t="s">
        <v>261</v>
      </c>
      <c r="K303" s="11" t="s">
        <v>1642</v>
      </c>
      <c r="L303" s="11">
        <v>2</v>
      </c>
    </row>
    <row r="304" spans="1:12">
      <c r="A304" s="11" t="s">
        <v>555</v>
      </c>
      <c r="D304" s="11" t="s">
        <v>260</v>
      </c>
      <c r="E304" s="19" t="s">
        <v>805</v>
      </c>
      <c r="F304" s="10">
        <v>42036</v>
      </c>
      <c r="G304" s="10">
        <v>44228</v>
      </c>
      <c r="H304" s="11">
        <v>7</v>
      </c>
      <c r="I304" s="20" t="s">
        <v>259</v>
      </c>
      <c r="J304" s="11" t="s">
        <v>261</v>
      </c>
      <c r="K304" s="11" t="s">
        <v>1642</v>
      </c>
      <c r="L304" s="11">
        <v>2</v>
      </c>
    </row>
    <row r="305" spans="1:12">
      <c r="A305" s="11" t="s">
        <v>556</v>
      </c>
      <c r="D305" s="11" t="s">
        <v>260</v>
      </c>
      <c r="E305" s="19" t="s">
        <v>806</v>
      </c>
      <c r="F305" s="10">
        <v>42036</v>
      </c>
      <c r="G305" s="10">
        <v>44228</v>
      </c>
      <c r="H305" s="11">
        <v>7</v>
      </c>
      <c r="I305" s="11" t="s">
        <v>267</v>
      </c>
      <c r="J305" s="11" t="s">
        <v>261</v>
      </c>
      <c r="K305" s="11" t="s">
        <v>1642</v>
      </c>
      <c r="L305" s="11">
        <v>2</v>
      </c>
    </row>
    <row r="306" spans="1:12">
      <c r="A306" s="11" t="s">
        <v>557</v>
      </c>
      <c r="D306" s="11" t="s">
        <v>260</v>
      </c>
      <c r="E306" s="19" t="s">
        <v>807</v>
      </c>
      <c r="F306" s="10">
        <v>42036</v>
      </c>
      <c r="G306" s="10">
        <v>44228</v>
      </c>
      <c r="H306" s="11">
        <v>7</v>
      </c>
      <c r="I306" s="20" t="s">
        <v>259</v>
      </c>
      <c r="J306" s="11" t="s">
        <v>261</v>
      </c>
      <c r="K306" s="11" t="s">
        <v>1642</v>
      </c>
      <c r="L306" s="11">
        <v>2</v>
      </c>
    </row>
    <row r="307" spans="1:12">
      <c r="A307" s="11" t="s">
        <v>558</v>
      </c>
      <c r="D307" s="11" t="s">
        <v>260</v>
      </c>
      <c r="E307" s="19" t="s">
        <v>808</v>
      </c>
      <c r="F307" s="10">
        <v>42036</v>
      </c>
      <c r="G307" s="10">
        <v>44228</v>
      </c>
      <c r="H307" s="11">
        <v>7</v>
      </c>
      <c r="I307" s="20" t="s">
        <v>259</v>
      </c>
      <c r="J307" s="11" t="s">
        <v>261</v>
      </c>
      <c r="K307" s="11" t="s">
        <v>1642</v>
      </c>
      <c r="L307" s="11">
        <v>2</v>
      </c>
    </row>
    <row r="308" spans="1:12">
      <c r="A308" s="11" t="s">
        <v>559</v>
      </c>
      <c r="D308" s="11" t="s">
        <v>260</v>
      </c>
      <c r="E308" s="19" t="s">
        <v>809</v>
      </c>
      <c r="F308" s="10">
        <v>42036</v>
      </c>
      <c r="G308" s="10">
        <v>44228</v>
      </c>
      <c r="H308" s="11">
        <v>7</v>
      </c>
      <c r="I308" s="20" t="s">
        <v>259</v>
      </c>
      <c r="J308" s="11" t="s">
        <v>261</v>
      </c>
      <c r="K308" s="11" t="s">
        <v>1642</v>
      </c>
      <c r="L308" s="11">
        <v>2</v>
      </c>
    </row>
    <row r="309" spans="1:12">
      <c r="A309" s="11" t="s">
        <v>560</v>
      </c>
      <c r="D309" s="11" t="s">
        <v>260</v>
      </c>
      <c r="E309" s="19" t="s">
        <v>810</v>
      </c>
      <c r="F309" s="10">
        <v>42036</v>
      </c>
      <c r="G309" s="10">
        <v>44228</v>
      </c>
      <c r="H309" s="11">
        <v>7</v>
      </c>
      <c r="I309" s="20" t="s">
        <v>259</v>
      </c>
      <c r="J309" s="11" t="s">
        <v>261</v>
      </c>
      <c r="K309" s="11" t="s">
        <v>1642</v>
      </c>
      <c r="L309" s="11">
        <v>2</v>
      </c>
    </row>
    <row r="310" spans="1:12">
      <c r="A310" s="11" t="s">
        <v>561</v>
      </c>
      <c r="D310" s="11" t="s">
        <v>260</v>
      </c>
      <c r="E310" s="19" t="s">
        <v>811</v>
      </c>
      <c r="F310" s="10">
        <v>42036</v>
      </c>
      <c r="G310" s="10">
        <v>44228</v>
      </c>
      <c r="H310" s="11">
        <v>7</v>
      </c>
      <c r="I310" s="20" t="s">
        <v>259</v>
      </c>
      <c r="J310" s="11" t="s">
        <v>261</v>
      </c>
      <c r="K310" s="11" t="s">
        <v>1642</v>
      </c>
      <c r="L310" s="11">
        <v>2</v>
      </c>
    </row>
    <row r="311" spans="1:12">
      <c r="A311" s="11" t="s">
        <v>562</v>
      </c>
      <c r="D311" s="11" t="s">
        <v>260</v>
      </c>
      <c r="E311" s="19" t="s">
        <v>812</v>
      </c>
      <c r="F311" s="10">
        <v>42036</v>
      </c>
      <c r="G311" s="10">
        <v>44228</v>
      </c>
      <c r="H311" s="11">
        <v>7</v>
      </c>
      <c r="I311" s="11" t="s">
        <v>267</v>
      </c>
      <c r="J311" s="11" t="s">
        <v>261</v>
      </c>
      <c r="K311" s="11" t="s">
        <v>1642</v>
      </c>
      <c r="L311" s="11">
        <v>2</v>
      </c>
    </row>
    <row r="312" spans="1:12">
      <c r="A312" s="11" t="s">
        <v>563</v>
      </c>
      <c r="D312" s="11" t="s">
        <v>260</v>
      </c>
      <c r="E312" s="19" t="s">
        <v>813</v>
      </c>
      <c r="F312" s="10">
        <v>42036</v>
      </c>
      <c r="G312" s="10">
        <v>44228</v>
      </c>
      <c r="H312" s="11">
        <v>7</v>
      </c>
      <c r="I312" s="20" t="s">
        <v>259</v>
      </c>
      <c r="J312" s="11" t="s">
        <v>261</v>
      </c>
      <c r="K312" s="11" t="s">
        <v>1642</v>
      </c>
      <c r="L312" s="11">
        <v>2</v>
      </c>
    </row>
    <row r="313" spans="1:12">
      <c r="A313" s="11" t="s">
        <v>564</v>
      </c>
      <c r="D313" s="11" t="s">
        <v>260</v>
      </c>
      <c r="E313" s="19" t="s">
        <v>814</v>
      </c>
      <c r="F313" s="10">
        <v>42036</v>
      </c>
      <c r="G313" s="10">
        <v>44228</v>
      </c>
      <c r="H313" s="11">
        <v>7</v>
      </c>
      <c r="I313" s="20" t="s">
        <v>259</v>
      </c>
      <c r="J313" s="11" t="s">
        <v>261</v>
      </c>
      <c r="K313" s="11" t="s">
        <v>1642</v>
      </c>
      <c r="L313" s="11">
        <v>2</v>
      </c>
    </row>
    <row r="314" spans="1:12">
      <c r="A314" s="11" t="s">
        <v>565</v>
      </c>
      <c r="D314" s="11" t="s">
        <v>260</v>
      </c>
      <c r="E314" s="19" t="s">
        <v>815</v>
      </c>
      <c r="F314" s="10">
        <v>42036</v>
      </c>
      <c r="G314" s="10">
        <v>44228</v>
      </c>
      <c r="H314" s="11">
        <v>7</v>
      </c>
      <c r="I314" s="20" t="s">
        <v>259</v>
      </c>
      <c r="J314" s="11" t="s">
        <v>261</v>
      </c>
      <c r="K314" s="11" t="s">
        <v>1642</v>
      </c>
      <c r="L314" s="11">
        <v>2</v>
      </c>
    </row>
    <row r="315" spans="1:12">
      <c r="A315" s="11" t="s">
        <v>566</v>
      </c>
      <c r="D315" s="11" t="s">
        <v>260</v>
      </c>
      <c r="E315" s="19" t="s">
        <v>816</v>
      </c>
      <c r="F315" s="10">
        <v>42036</v>
      </c>
      <c r="G315" s="10">
        <v>44228</v>
      </c>
      <c r="H315" s="11">
        <v>7</v>
      </c>
      <c r="I315" s="20" t="s">
        <v>259</v>
      </c>
      <c r="J315" s="11" t="s">
        <v>261</v>
      </c>
      <c r="K315" s="11" t="s">
        <v>1642</v>
      </c>
      <c r="L315" s="11">
        <v>2</v>
      </c>
    </row>
    <row r="316" spans="1:12">
      <c r="A316" s="11" t="s">
        <v>567</v>
      </c>
      <c r="D316" s="11" t="s">
        <v>260</v>
      </c>
      <c r="E316" s="19" t="s">
        <v>817</v>
      </c>
      <c r="F316" s="10">
        <v>42036</v>
      </c>
      <c r="G316" s="10">
        <v>44228</v>
      </c>
      <c r="H316" s="11">
        <v>7</v>
      </c>
      <c r="I316" s="20" t="s">
        <v>259</v>
      </c>
      <c r="J316" s="11" t="s">
        <v>261</v>
      </c>
      <c r="K316" s="11" t="s">
        <v>1642</v>
      </c>
      <c r="L316" s="11">
        <v>2</v>
      </c>
    </row>
    <row r="317" spans="1:12">
      <c r="A317" s="11" t="s">
        <v>568</v>
      </c>
      <c r="D317" s="11" t="s">
        <v>260</v>
      </c>
      <c r="E317" s="19" t="s">
        <v>818</v>
      </c>
      <c r="F317" s="10">
        <v>42036</v>
      </c>
      <c r="G317" s="10">
        <v>44228</v>
      </c>
      <c r="H317" s="11">
        <v>7</v>
      </c>
      <c r="I317" s="11" t="s">
        <v>267</v>
      </c>
      <c r="J317" s="11" t="s">
        <v>261</v>
      </c>
      <c r="K317" s="11" t="s">
        <v>1642</v>
      </c>
      <c r="L317" s="11">
        <v>2</v>
      </c>
    </row>
    <row r="318" spans="1:12">
      <c r="A318" s="11" t="s">
        <v>569</v>
      </c>
      <c r="D318" s="11" t="s">
        <v>260</v>
      </c>
      <c r="E318" s="19" t="s">
        <v>819</v>
      </c>
      <c r="F318" s="10">
        <v>42036</v>
      </c>
      <c r="G318" s="10">
        <v>44228</v>
      </c>
      <c r="H318" s="11">
        <v>7</v>
      </c>
      <c r="I318" s="20" t="s">
        <v>259</v>
      </c>
      <c r="J318" s="11" t="s">
        <v>261</v>
      </c>
      <c r="K318" s="11" t="s">
        <v>1642</v>
      </c>
      <c r="L318" s="11">
        <v>2</v>
      </c>
    </row>
    <row r="319" spans="1:12">
      <c r="A319" s="11" t="s">
        <v>570</v>
      </c>
      <c r="D319" s="11" t="s">
        <v>260</v>
      </c>
      <c r="E319" s="19" t="s">
        <v>820</v>
      </c>
      <c r="F319" s="10">
        <v>42036</v>
      </c>
      <c r="G319" s="10">
        <v>44228</v>
      </c>
      <c r="H319" s="11">
        <v>7</v>
      </c>
      <c r="I319" s="20" t="s">
        <v>259</v>
      </c>
      <c r="J319" s="11" t="s">
        <v>261</v>
      </c>
      <c r="K319" s="11" t="s">
        <v>1642</v>
      </c>
      <c r="L319" s="11">
        <v>2</v>
      </c>
    </row>
    <row r="320" spans="1:12">
      <c r="A320" s="11" t="s">
        <v>571</v>
      </c>
      <c r="D320" s="11" t="s">
        <v>260</v>
      </c>
      <c r="E320" s="19" t="s">
        <v>821</v>
      </c>
      <c r="F320" s="10">
        <v>42036</v>
      </c>
      <c r="G320" s="10">
        <v>44228</v>
      </c>
      <c r="H320" s="11">
        <v>7</v>
      </c>
      <c r="I320" s="20" t="s">
        <v>259</v>
      </c>
      <c r="J320" s="11" t="s">
        <v>261</v>
      </c>
      <c r="K320" s="11" t="s">
        <v>1642</v>
      </c>
      <c r="L320" s="11">
        <v>2</v>
      </c>
    </row>
    <row r="321" spans="1:12">
      <c r="A321" s="11" t="s">
        <v>572</v>
      </c>
      <c r="D321" s="11" t="s">
        <v>260</v>
      </c>
      <c r="E321" s="19" t="s">
        <v>822</v>
      </c>
      <c r="F321" s="10">
        <v>42036</v>
      </c>
      <c r="G321" s="10">
        <v>44228</v>
      </c>
      <c r="H321" s="11">
        <v>7</v>
      </c>
      <c r="I321" s="20" t="s">
        <v>259</v>
      </c>
      <c r="J321" s="11" t="s">
        <v>261</v>
      </c>
      <c r="K321" s="11" t="s">
        <v>1642</v>
      </c>
      <c r="L321" s="11">
        <v>2</v>
      </c>
    </row>
    <row r="322" spans="1:12">
      <c r="A322" s="11" t="s">
        <v>573</v>
      </c>
      <c r="D322" s="11" t="s">
        <v>260</v>
      </c>
      <c r="E322" s="19" t="s">
        <v>823</v>
      </c>
      <c r="F322" s="10">
        <v>42036</v>
      </c>
      <c r="G322" s="10">
        <v>44228</v>
      </c>
      <c r="H322" s="11">
        <v>7</v>
      </c>
      <c r="I322" s="20" t="s">
        <v>259</v>
      </c>
      <c r="J322" s="11" t="s">
        <v>261</v>
      </c>
      <c r="K322" s="11" t="s">
        <v>1642</v>
      </c>
      <c r="L322" s="11">
        <v>2</v>
      </c>
    </row>
    <row r="323" spans="1:12">
      <c r="A323" s="11" t="s">
        <v>574</v>
      </c>
      <c r="D323" s="11" t="s">
        <v>260</v>
      </c>
      <c r="E323" s="19" t="s">
        <v>824</v>
      </c>
      <c r="F323" s="10">
        <v>42036</v>
      </c>
      <c r="G323" s="10">
        <v>44228</v>
      </c>
      <c r="H323" s="11">
        <v>7</v>
      </c>
      <c r="I323" s="11" t="s">
        <v>267</v>
      </c>
      <c r="J323" s="11" t="s">
        <v>261</v>
      </c>
      <c r="K323" s="11" t="s">
        <v>1642</v>
      </c>
      <c r="L323" s="11">
        <v>2</v>
      </c>
    </row>
    <row r="324" spans="1:12">
      <c r="A324" s="11" t="s">
        <v>575</v>
      </c>
      <c r="D324" s="11" t="s">
        <v>260</v>
      </c>
      <c r="E324" s="19" t="s">
        <v>825</v>
      </c>
      <c r="F324" s="10">
        <v>42036</v>
      </c>
      <c r="G324" s="10">
        <v>44228</v>
      </c>
      <c r="H324" s="11">
        <v>7</v>
      </c>
      <c r="I324" s="20" t="s">
        <v>259</v>
      </c>
      <c r="J324" s="11" t="s">
        <v>261</v>
      </c>
      <c r="K324" s="11" t="s">
        <v>1642</v>
      </c>
      <c r="L324" s="11">
        <v>2</v>
      </c>
    </row>
    <row r="325" spans="1:12">
      <c r="A325" s="11" t="s">
        <v>576</v>
      </c>
      <c r="D325" s="11" t="s">
        <v>260</v>
      </c>
      <c r="E325" s="19" t="s">
        <v>826</v>
      </c>
      <c r="F325" s="10">
        <v>42036</v>
      </c>
      <c r="G325" s="10">
        <v>44228</v>
      </c>
      <c r="H325" s="11">
        <v>7</v>
      </c>
      <c r="I325" s="20" t="s">
        <v>259</v>
      </c>
      <c r="J325" s="11" t="s">
        <v>261</v>
      </c>
      <c r="K325" s="11" t="s">
        <v>1642</v>
      </c>
      <c r="L325" s="11">
        <v>2</v>
      </c>
    </row>
    <row r="326" spans="1:12">
      <c r="A326" s="11" t="s">
        <v>577</v>
      </c>
      <c r="D326" s="11" t="s">
        <v>260</v>
      </c>
      <c r="E326" s="19" t="s">
        <v>827</v>
      </c>
      <c r="F326" s="10">
        <v>42036</v>
      </c>
      <c r="G326" s="10">
        <v>44228</v>
      </c>
      <c r="H326" s="11">
        <v>7</v>
      </c>
      <c r="I326" s="20" t="s">
        <v>259</v>
      </c>
      <c r="J326" s="11" t="s">
        <v>261</v>
      </c>
      <c r="K326" s="11" t="s">
        <v>1642</v>
      </c>
      <c r="L326" s="11">
        <v>2</v>
      </c>
    </row>
    <row r="327" spans="1:12">
      <c r="A327" s="11" t="s">
        <v>578</v>
      </c>
      <c r="D327" s="11" t="s">
        <v>260</v>
      </c>
      <c r="E327" s="19" t="s">
        <v>828</v>
      </c>
      <c r="F327" s="10">
        <v>42036</v>
      </c>
      <c r="G327" s="10">
        <v>44228</v>
      </c>
      <c r="H327" s="11">
        <v>7</v>
      </c>
      <c r="I327" s="20" t="s">
        <v>259</v>
      </c>
      <c r="J327" s="11" t="s">
        <v>261</v>
      </c>
      <c r="K327" s="11" t="s">
        <v>1642</v>
      </c>
      <c r="L327" s="11">
        <v>2</v>
      </c>
    </row>
    <row r="328" spans="1:12">
      <c r="A328" s="11" t="s">
        <v>579</v>
      </c>
      <c r="D328" s="11" t="s">
        <v>260</v>
      </c>
      <c r="E328" s="19" t="s">
        <v>829</v>
      </c>
      <c r="F328" s="10">
        <v>42036</v>
      </c>
      <c r="G328" s="10">
        <v>44228</v>
      </c>
      <c r="H328" s="11">
        <v>7</v>
      </c>
      <c r="I328" s="20" t="s">
        <v>259</v>
      </c>
      <c r="J328" s="11" t="s">
        <v>261</v>
      </c>
      <c r="K328" s="11" t="s">
        <v>1642</v>
      </c>
      <c r="L328" s="11">
        <v>2</v>
      </c>
    </row>
    <row r="329" spans="1:12">
      <c r="A329" s="11" t="s">
        <v>580</v>
      </c>
      <c r="D329" s="11" t="s">
        <v>260</v>
      </c>
      <c r="E329" s="19" t="s">
        <v>830</v>
      </c>
      <c r="F329" s="10">
        <v>42036</v>
      </c>
      <c r="G329" s="10">
        <v>44228</v>
      </c>
      <c r="H329" s="11">
        <v>7</v>
      </c>
      <c r="I329" s="11" t="s">
        <v>267</v>
      </c>
      <c r="J329" s="11" t="s">
        <v>261</v>
      </c>
      <c r="K329" s="11" t="s">
        <v>1642</v>
      </c>
      <c r="L329" s="11">
        <v>2</v>
      </c>
    </row>
    <row r="330" spans="1:12">
      <c r="A330" s="11" t="s">
        <v>581</v>
      </c>
      <c r="D330" s="11" t="s">
        <v>260</v>
      </c>
      <c r="E330" s="19" t="s">
        <v>831</v>
      </c>
      <c r="F330" s="10">
        <v>42036</v>
      </c>
      <c r="G330" s="10">
        <v>44228</v>
      </c>
      <c r="H330" s="11">
        <v>7</v>
      </c>
      <c r="I330" s="20" t="s">
        <v>259</v>
      </c>
      <c r="J330" s="11" t="s">
        <v>261</v>
      </c>
      <c r="K330" s="11" t="s">
        <v>1642</v>
      </c>
      <c r="L330" s="11">
        <v>2</v>
      </c>
    </row>
    <row r="331" spans="1:12">
      <c r="A331" s="11" t="s">
        <v>582</v>
      </c>
      <c r="D331" s="11" t="s">
        <v>260</v>
      </c>
      <c r="E331" s="19" t="s">
        <v>832</v>
      </c>
      <c r="F331" s="10">
        <v>42036</v>
      </c>
      <c r="G331" s="10">
        <v>44228</v>
      </c>
      <c r="H331" s="11">
        <v>7</v>
      </c>
      <c r="I331" s="20" t="s">
        <v>259</v>
      </c>
      <c r="J331" s="11" t="s">
        <v>261</v>
      </c>
      <c r="K331" s="11" t="s">
        <v>1642</v>
      </c>
      <c r="L331" s="11">
        <v>2</v>
      </c>
    </row>
    <row r="332" spans="1:12">
      <c r="A332" s="11" t="s">
        <v>583</v>
      </c>
      <c r="D332" s="11" t="s">
        <v>260</v>
      </c>
      <c r="E332" s="19" t="s">
        <v>833</v>
      </c>
      <c r="F332" s="10">
        <v>42036</v>
      </c>
      <c r="G332" s="10">
        <v>44228</v>
      </c>
      <c r="H332" s="11">
        <v>7</v>
      </c>
      <c r="I332" s="20" t="s">
        <v>259</v>
      </c>
      <c r="J332" s="11" t="s">
        <v>261</v>
      </c>
      <c r="K332" s="11" t="s">
        <v>1642</v>
      </c>
      <c r="L332" s="11">
        <v>2</v>
      </c>
    </row>
    <row r="333" spans="1:12">
      <c r="A333" s="11" t="s">
        <v>584</v>
      </c>
      <c r="D333" s="11" t="s">
        <v>260</v>
      </c>
      <c r="E333" s="19" t="s">
        <v>834</v>
      </c>
      <c r="F333" s="10">
        <v>42036</v>
      </c>
      <c r="G333" s="10">
        <v>44228</v>
      </c>
      <c r="H333" s="11">
        <v>7</v>
      </c>
      <c r="I333" s="20" t="s">
        <v>259</v>
      </c>
      <c r="J333" s="11" t="s">
        <v>261</v>
      </c>
      <c r="K333" s="11" t="s">
        <v>1642</v>
      </c>
      <c r="L333" s="11">
        <v>2</v>
      </c>
    </row>
    <row r="334" spans="1:12">
      <c r="A334" s="11" t="s">
        <v>585</v>
      </c>
      <c r="D334" s="11" t="s">
        <v>260</v>
      </c>
      <c r="E334" s="19" t="s">
        <v>835</v>
      </c>
      <c r="F334" s="10">
        <v>42036</v>
      </c>
      <c r="G334" s="10">
        <v>44228</v>
      </c>
      <c r="H334" s="11">
        <v>7</v>
      </c>
      <c r="I334" s="20" t="s">
        <v>259</v>
      </c>
      <c r="J334" s="11" t="s">
        <v>261</v>
      </c>
      <c r="K334" s="11" t="s">
        <v>1642</v>
      </c>
      <c r="L334" s="11">
        <v>2</v>
      </c>
    </row>
    <row r="335" spans="1:12">
      <c r="A335" s="11" t="s">
        <v>586</v>
      </c>
      <c r="D335" s="11" t="s">
        <v>260</v>
      </c>
      <c r="E335" s="19" t="s">
        <v>836</v>
      </c>
      <c r="F335" s="10">
        <v>42036</v>
      </c>
      <c r="G335" s="10">
        <v>44228</v>
      </c>
      <c r="H335" s="11">
        <v>7</v>
      </c>
      <c r="I335" s="11" t="s">
        <v>267</v>
      </c>
      <c r="J335" s="11" t="s">
        <v>261</v>
      </c>
      <c r="K335" s="11" t="s">
        <v>1642</v>
      </c>
      <c r="L335" s="11">
        <v>2</v>
      </c>
    </row>
    <row r="336" spans="1:12">
      <c r="A336" s="11" t="s">
        <v>587</v>
      </c>
      <c r="D336" s="11" t="s">
        <v>260</v>
      </c>
      <c r="E336" s="19" t="s">
        <v>837</v>
      </c>
      <c r="F336" s="10">
        <v>42036</v>
      </c>
      <c r="G336" s="10">
        <v>44228</v>
      </c>
      <c r="H336" s="11">
        <v>7</v>
      </c>
      <c r="I336" s="20" t="s">
        <v>259</v>
      </c>
      <c r="J336" s="11" t="s">
        <v>261</v>
      </c>
      <c r="K336" s="11" t="s">
        <v>1642</v>
      </c>
      <c r="L336" s="11">
        <v>2</v>
      </c>
    </row>
    <row r="337" spans="1:12">
      <c r="A337" s="11" t="s">
        <v>588</v>
      </c>
      <c r="D337" s="11" t="s">
        <v>260</v>
      </c>
      <c r="E337" s="19" t="s">
        <v>838</v>
      </c>
      <c r="F337" s="10">
        <v>42036</v>
      </c>
      <c r="G337" s="10">
        <v>44228</v>
      </c>
      <c r="H337" s="11">
        <v>7</v>
      </c>
      <c r="I337" s="20" t="s">
        <v>259</v>
      </c>
      <c r="J337" s="11" t="s">
        <v>261</v>
      </c>
      <c r="K337" s="11" t="s">
        <v>1642</v>
      </c>
      <c r="L337" s="11">
        <v>2</v>
      </c>
    </row>
    <row r="338" spans="1:12">
      <c r="A338" s="11" t="s">
        <v>589</v>
      </c>
      <c r="D338" s="11" t="s">
        <v>260</v>
      </c>
      <c r="E338" s="19" t="s">
        <v>839</v>
      </c>
      <c r="F338" s="10">
        <v>42036</v>
      </c>
      <c r="G338" s="10">
        <v>44228</v>
      </c>
      <c r="H338" s="11">
        <v>7</v>
      </c>
      <c r="I338" s="20" t="s">
        <v>259</v>
      </c>
      <c r="J338" s="11" t="s">
        <v>261</v>
      </c>
      <c r="K338" s="11" t="s">
        <v>1642</v>
      </c>
      <c r="L338" s="11">
        <v>2</v>
      </c>
    </row>
    <row r="339" spans="1:12">
      <c r="A339" s="11" t="s">
        <v>590</v>
      </c>
      <c r="D339" s="11" t="s">
        <v>260</v>
      </c>
      <c r="E339" s="19" t="s">
        <v>840</v>
      </c>
      <c r="F339" s="10">
        <v>42036</v>
      </c>
      <c r="G339" s="10">
        <v>44228</v>
      </c>
      <c r="H339" s="11">
        <v>7</v>
      </c>
      <c r="I339" s="20" t="s">
        <v>259</v>
      </c>
      <c r="J339" s="11" t="s">
        <v>261</v>
      </c>
      <c r="K339" s="11" t="s">
        <v>1642</v>
      </c>
      <c r="L339" s="11">
        <v>2</v>
      </c>
    </row>
    <row r="340" spans="1:12">
      <c r="A340" s="11" t="s">
        <v>591</v>
      </c>
      <c r="D340" s="11" t="s">
        <v>260</v>
      </c>
      <c r="E340" s="19" t="s">
        <v>841</v>
      </c>
      <c r="F340" s="10">
        <v>42036</v>
      </c>
      <c r="G340" s="10">
        <v>44228</v>
      </c>
      <c r="H340" s="11">
        <v>7</v>
      </c>
      <c r="I340" s="20" t="s">
        <v>259</v>
      </c>
      <c r="J340" s="11" t="s">
        <v>261</v>
      </c>
      <c r="K340" s="11" t="s">
        <v>1642</v>
      </c>
      <c r="L340" s="11">
        <v>2</v>
      </c>
    </row>
    <row r="341" spans="1:12">
      <c r="A341" s="11" t="s">
        <v>592</v>
      </c>
      <c r="D341" s="11" t="s">
        <v>260</v>
      </c>
      <c r="E341" s="19" t="s">
        <v>842</v>
      </c>
      <c r="F341" s="10">
        <v>42036</v>
      </c>
      <c r="G341" s="10">
        <v>44228</v>
      </c>
      <c r="H341" s="11">
        <v>7</v>
      </c>
      <c r="I341" s="11" t="s">
        <v>267</v>
      </c>
      <c r="J341" s="11" t="s">
        <v>261</v>
      </c>
      <c r="K341" s="11" t="s">
        <v>1642</v>
      </c>
      <c r="L341" s="11">
        <v>2</v>
      </c>
    </row>
    <row r="342" spans="1:12">
      <c r="A342" s="11" t="s">
        <v>593</v>
      </c>
      <c r="D342" s="11" t="s">
        <v>260</v>
      </c>
      <c r="E342" s="19" t="s">
        <v>843</v>
      </c>
      <c r="F342" s="10">
        <v>42036</v>
      </c>
      <c r="G342" s="10">
        <v>44228</v>
      </c>
      <c r="H342" s="11">
        <v>7</v>
      </c>
      <c r="I342" s="20" t="s">
        <v>259</v>
      </c>
      <c r="J342" s="11" t="s">
        <v>261</v>
      </c>
      <c r="K342" s="11" t="s">
        <v>1642</v>
      </c>
      <c r="L342" s="11">
        <v>2</v>
      </c>
    </row>
    <row r="343" spans="1:12">
      <c r="A343" s="11" t="s">
        <v>594</v>
      </c>
      <c r="D343" s="11" t="s">
        <v>260</v>
      </c>
      <c r="E343" s="19" t="s">
        <v>844</v>
      </c>
      <c r="F343" s="10">
        <v>42036</v>
      </c>
      <c r="G343" s="10">
        <v>44228</v>
      </c>
      <c r="H343" s="11">
        <v>7</v>
      </c>
      <c r="I343" s="20" t="s">
        <v>259</v>
      </c>
      <c r="J343" s="11" t="s">
        <v>261</v>
      </c>
      <c r="K343" s="11" t="s">
        <v>1642</v>
      </c>
      <c r="L343" s="11">
        <v>2</v>
      </c>
    </row>
    <row r="344" spans="1:12">
      <c r="A344" s="11" t="s">
        <v>595</v>
      </c>
      <c r="D344" s="11" t="s">
        <v>260</v>
      </c>
      <c r="E344" s="19" t="s">
        <v>845</v>
      </c>
      <c r="F344" s="10">
        <v>42036</v>
      </c>
      <c r="G344" s="10">
        <v>44228</v>
      </c>
      <c r="H344" s="11">
        <v>7</v>
      </c>
      <c r="I344" s="20" t="s">
        <v>259</v>
      </c>
      <c r="J344" s="11" t="s">
        <v>261</v>
      </c>
      <c r="K344" s="11" t="s">
        <v>1642</v>
      </c>
      <c r="L344" s="11">
        <v>2</v>
      </c>
    </row>
    <row r="345" spans="1:12">
      <c r="A345" s="11" t="s">
        <v>596</v>
      </c>
      <c r="D345" s="11" t="s">
        <v>260</v>
      </c>
      <c r="E345" s="19" t="s">
        <v>846</v>
      </c>
      <c r="F345" s="10">
        <v>42036</v>
      </c>
      <c r="G345" s="10">
        <v>44228</v>
      </c>
      <c r="H345" s="11">
        <v>7</v>
      </c>
      <c r="I345" s="20" t="s">
        <v>259</v>
      </c>
      <c r="J345" s="11" t="s">
        <v>261</v>
      </c>
      <c r="K345" s="11" t="s">
        <v>1642</v>
      </c>
      <c r="L345" s="11">
        <v>2</v>
      </c>
    </row>
    <row r="346" spans="1:12">
      <c r="A346" s="11" t="s">
        <v>597</v>
      </c>
      <c r="D346" s="11" t="s">
        <v>260</v>
      </c>
      <c r="E346" s="19" t="s">
        <v>847</v>
      </c>
      <c r="F346" s="10">
        <v>42036</v>
      </c>
      <c r="G346" s="10">
        <v>44228</v>
      </c>
      <c r="H346" s="11">
        <v>7</v>
      </c>
      <c r="I346" s="20" t="s">
        <v>259</v>
      </c>
      <c r="J346" s="11" t="s">
        <v>261</v>
      </c>
      <c r="K346" s="11" t="s">
        <v>1642</v>
      </c>
      <c r="L346" s="11">
        <v>2</v>
      </c>
    </row>
    <row r="347" spans="1:12">
      <c r="A347" s="11" t="s">
        <v>598</v>
      </c>
      <c r="D347" s="11" t="s">
        <v>260</v>
      </c>
      <c r="E347" s="19" t="s">
        <v>848</v>
      </c>
      <c r="F347" s="10">
        <v>42036</v>
      </c>
      <c r="G347" s="10">
        <v>44228</v>
      </c>
      <c r="H347" s="11">
        <v>7</v>
      </c>
      <c r="I347" s="11" t="s">
        <v>267</v>
      </c>
      <c r="J347" s="11" t="s">
        <v>261</v>
      </c>
      <c r="K347" s="11" t="s">
        <v>1642</v>
      </c>
      <c r="L347" s="11">
        <v>2</v>
      </c>
    </row>
    <row r="348" spans="1:12">
      <c r="A348" s="11" t="s">
        <v>599</v>
      </c>
      <c r="D348" s="11" t="s">
        <v>260</v>
      </c>
      <c r="E348" s="19" t="s">
        <v>849</v>
      </c>
      <c r="F348" s="10">
        <v>42036</v>
      </c>
      <c r="G348" s="10">
        <v>44228</v>
      </c>
      <c r="H348" s="11">
        <v>7</v>
      </c>
      <c r="I348" s="20" t="s">
        <v>259</v>
      </c>
      <c r="J348" s="11" t="s">
        <v>261</v>
      </c>
      <c r="K348" s="11" t="s">
        <v>1642</v>
      </c>
      <c r="L348" s="11">
        <v>2</v>
      </c>
    </row>
    <row r="349" spans="1:12">
      <c r="A349" s="11" t="s">
        <v>600</v>
      </c>
      <c r="D349" s="11" t="s">
        <v>260</v>
      </c>
      <c r="E349" s="19" t="s">
        <v>850</v>
      </c>
      <c r="F349" s="10">
        <v>42036</v>
      </c>
      <c r="G349" s="10">
        <v>44228</v>
      </c>
      <c r="H349" s="11">
        <v>7</v>
      </c>
      <c r="I349" s="20" t="s">
        <v>259</v>
      </c>
      <c r="J349" s="11" t="s">
        <v>261</v>
      </c>
      <c r="K349" s="11" t="s">
        <v>1642</v>
      </c>
      <c r="L349" s="11">
        <v>2</v>
      </c>
    </row>
    <row r="350" spans="1:12">
      <c r="A350" s="11" t="s">
        <v>601</v>
      </c>
      <c r="D350" s="11" t="s">
        <v>260</v>
      </c>
      <c r="E350" s="19" t="s">
        <v>851</v>
      </c>
      <c r="F350" s="10">
        <v>42036</v>
      </c>
      <c r="G350" s="10">
        <v>44228</v>
      </c>
      <c r="H350" s="11">
        <v>7</v>
      </c>
      <c r="I350" s="20" t="s">
        <v>259</v>
      </c>
      <c r="J350" s="11" t="s">
        <v>261</v>
      </c>
      <c r="K350" s="11" t="s">
        <v>1642</v>
      </c>
      <c r="L350" s="11">
        <v>2</v>
      </c>
    </row>
    <row r="351" spans="1:12">
      <c r="A351" s="11" t="s">
        <v>602</v>
      </c>
      <c r="D351" s="11" t="s">
        <v>260</v>
      </c>
      <c r="E351" s="19" t="s">
        <v>852</v>
      </c>
      <c r="F351" s="10">
        <v>42036</v>
      </c>
      <c r="G351" s="10">
        <v>44228</v>
      </c>
      <c r="H351" s="11">
        <v>7</v>
      </c>
      <c r="I351" s="20" t="s">
        <v>259</v>
      </c>
      <c r="J351" s="11" t="s">
        <v>261</v>
      </c>
      <c r="K351" s="11" t="s">
        <v>1642</v>
      </c>
      <c r="L351" s="11">
        <v>2</v>
      </c>
    </row>
    <row r="352" spans="1:12">
      <c r="A352" s="11" t="s">
        <v>603</v>
      </c>
      <c r="D352" s="11" t="s">
        <v>260</v>
      </c>
      <c r="E352" s="19" t="s">
        <v>853</v>
      </c>
      <c r="F352" s="10">
        <v>42036</v>
      </c>
      <c r="G352" s="10">
        <v>44228</v>
      </c>
      <c r="H352" s="11">
        <v>7</v>
      </c>
      <c r="I352" s="20" t="s">
        <v>259</v>
      </c>
      <c r="J352" s="11" t="s">
        <v>261</v>
      </c>
      <c r="K352" s="11" t="s">
        <v>1642</v>
      </c>
      <c r="L352" s="11">
        <v>2</v>
      </c>
    </row>
    <row r="353" spans="1:12">
      <c r="A353" s="11" t="s">
        <v>604</v>
      </c>
      <c r="D353" s="11" t="s">
        <v>260</v>
      </c>
      <c r="E353" s="19" t="s">
        <v>854</v>
      </c>
      <c r="F353" s="10">
        <v>42036</v>
      </c>
      <c r="G353" s="10">
        <v>44228</v>
      </c>
      <c r="H353" s="11">
        <v>7</v>
      </c>
      <c r="I353" s="11" t="s">
        <v>267</v>
      </c>
      <c r="J353" s="11" t="s">
        <v>261</v>
      </c>
      <c r="K353" s="11" t="s">
        <v>1642</v>
      </c>
      <c r="L353" s="11">
        <v>2</v>
      </c>
    </row>
    <row r="354" spans="1:12">
      <c r="A354" s="11" t="s">
        <v>605</v>
      </c>
      <c r="D354" s="11" t="s">
        <v>260</v>
      </c>
      <c r="E354" s="19" t="s">
        <v>855</v>
      </c>
      <c r="F354" s="10">
        <v>42036</v>
      </c>
      <c r="G354" s="10">
        <v>44228</v>
      </c>
      <c r="H354" s="11">
        <v>7</v>
      </c>
      <c r="I354" s="20" t="s">
        <v>259</v>
      </c>
      <c r="J354" s="11" t="s">
        <v>261</v>
      </c>
      <c r="K354" s="11" t="s">
        <v>1642</v>
      </c>
      <c r="L354" s="11">
        <v>2</v>
      </c>
    </row>
    <row r="355" spans="1:12">
      <c r="A355" s="11" t="s">
        <v>606</v>
      </c>
      <c r="D355" s="11" t="s">
        <v>260</v>
      </c>
      <c r="E355" s="19" t="s">
        <v>856</v>
      </c>
      <c r="F355" s="10">
        <v>42036</v>
      </c>
      <c r="G355" s="10">
        <v>44228</v>
      </c>
      <c r="H355" s="11">
        <v>7</v>
      </c>
      <c r="I355" s="20" t="s">
        <v>259</v>
      </c>
      <c r="J355" s="11" t="s">
        <v>261</v>
      </c>
      <c r="K355" s="11" t="s">
        <v>1642</v>
      </c>
      <c r="L355" s="11">
        <v>2</v>
      </c>
    </row>
    <row r="356" spans="1:12">
      <c r="A356" s="11" t="s">
        <v>607</v>
      </c>
      <c r="D356" s="11" t="s">
        <v>260</v>
      </c>
      <c r="E356" s="19" t="s">
        <v>857</v>
      </c>
      <c r="F356" s="10">
        <v>42036</v>
      </c>
      <c r="G356" s="10">
        <v>44228</v>
      </c>
      <c r="H356" s="11">
        <v>7</v>
      </c>
      <c r="I356" s="20" t="s">
        <v>259</v>
      </c>
      <c r="J356" s="11" t="s">
        <v>261</v>
      </c>
      <c r="K356" s="11" t="s">
        <v>1642</v>
      </c>
      <c r="L356" s="11">
        <v>2</v>
      </c>
    </row>
    <row r="357" spans="1:12">
      <c r="A357" s="11" t="s">
        <v>608</v>
      </c>
      <c r="D357" s="11" t="s">
        <v>260</v>
      </c>
      <c r="E357" s="19" t="s">
        <v>858</v>
      </c>
      <c r="F357" s="10">
        <v>42036</v>
      </c>
      <c r="G357" s="10">
        <v>44228</v>
      </c>
      <c r="H357" s="11">
        <v>7</v>
      </c>
      <c r="I357" s="20" t="s">
        <v>259</v>
      </c>
      <c r="J357" s="11" t="s">
        <v>261</v>
      </c>
      <c r="K357" s="11" t="s">
        <v>1642</v>
      </c>
      <c r="L357" s="11">
        <v>2</v>
      </c>
    </row>
    <row r="358" spans="1:12">
      <c r="A358" s="11" t="s">
        <v>609</v>
      </c>
      <c r="D358" s="11" t="s">
        <v>260</v>
      </c>
      <c r="E358" s="19" t="s">
        <v>859</v>
      </c>
      <c r="F358" s="10">
        <v>42036</v>
      </c>
      <c r="G358" s="10">
        <v>44228</v>
      </c>
      <c r="H358" s="11">
        <v>7</v>
      </c>
      <c r="I358" s="20" t="s">
        <v>259</v>
      </c>
      <c r="J358" s="11" t="s">
        <v>261</v>
      </c>
      <c r="K358" s="11" t="s">
        <v>1642</v>
      </c>
      <c r="L358" s="11">
        <v>2</v>
      </c>
    </row>
    <row r="359" spans="1:12">
      <c r="A359" s="11" t="s">
        <v>610</v>
      </c>
      <c r="D359" s="11" t="s">
        <v>260</v>
      </c>
      <c r="E359" s="19" t="s">
        <v>860</v>
      </c>
      <c r="F359" s="10">
        <v>42036</v>
      </c>
      <c r="G359" s="10">
        <v>44228</v>
      </c>
      <c r="H359" s="11">
        <v>7</v>
      </c>
      <c r="I359" s="11" t="s">
        <v>267</v>
      </c>
      <c r="J359" s="11" t="s">
        <v>261</v>
      </c>
      <c r="K359" s="11" t="s">
        <v>1642</v>
      </c>
      <c r="L359" s="11">
        <v>2</v>
      </c>
    </row>
    <row r="360" spans="1:12">
      <c r="A360" s="11" t="s">
        <v>611</v>
      </c>
      <c r="D360" s="11" t="s">
        <v>260</v>
      </c>
      <c r="E360" s="19" t="s">
        <v>861</v>
      </c>
      <c r="F360" s="10">
        <v>42036</v>
      </c>
      <c r="G360" s="10">
        <v>44228</v>
      </c>
      <c r="H360" s="11">
        <v>7</v>
      </c>
      <c r="I360" s="20" t="s">
        <v>259</v>
      </c>
      <c r="J360" s="11" t="s">
        <v>261</v>
      </c>
      <c r="K360" s="11" t="s">
        <v>1642</v>
      </c>
      <c r="L360" s="11">
        <v>2</v>
      </c>
    </row>
    <row r="361" spans="1:12">
      <c r="A361" s="11" t="s">
        <v>612</v>
      </c>
      <c r="D361" s="11" t="s">
        <v>260</v>
      </c>
      <c r="E361" s="19" t="s">
        <v>862</v>
      </c>
      <c r="F361" s="10">
        <v>42036</v>
      </c>
      <c r="G361" s="10">
        <v>44228</v>
      </c>
      <c r="H361" s="11">
        <v>7</v>
      </c>
      <c r="I361" s="20" t="s">
        <v>259</v>
      </c>
      <c r="J361" s="11" t="s">
        <v>261</v>
      </c>
      <c r="K361" s="11" t="s">
        <v>1642</v>
      </c>
      <c r="L361" s="11">
        <v>2</v>
      </c>
    </row>
    <row r="362" spans="1:12">
      <c r="A362" s="11" t="s">
        <v>613</v>
      </c>
      <c r="D362" s="11" t="s">
        <v>260</v>
      </c>
      <c r="E362" s="19" t="s">
        <v>863</v>
      </c>
      <c r="F362" s="10">
        <v>42036</v>
      </c>
      <c r="G362" s="10">
        <v>44228</v>
      </c>
      <c r="H362" s="11">
        <v>7</v>
      </c>
      <c r="I362" s="20" t="s">
        <v>259</v>
      </c>
      <c r="J362" s="11" t="s">
        <v>261</v>
      </c>
      <c r="K362" s="11" t="s">
        <v>1642</v>
      </c>
      <c r="L362" s="11">
        <v>2</v>
      </c>
    </row>
    <row r="363" spans="1:12">
      <c r="A363" s="11" t="s">
        <v>614</v>
      </c>
      <c r="D363" s="11" t="s">
        <v>260</v>
      </c>
      <c r="E363" s="19" t="s">
        <v>864</v>
      </c>
      <c r="F363" s="10">
        <v>42036</v>
      </c>
      <c r="G363" s="10">
        <v>44228</v>
      </c>
      <c r="H363" s="11">
        <v>7</v>
      </c>
      <c r="I363" s="20" t="s">
        <v>259</v>
      </c>
      <c r="J363" s="11" t="s">
        <v>261</v>
      </c>
      <c r="K363" s="11" t="s">
        <v>1642</v>
      </c>
      <c r="L363" s="11">
        <v>2</v>
      </c>
    </row>
    <row r="364" spans="1:12">
      <c r="A364" s="11" t="s">
        <v>615</v>
      </c>
      <c r="D364" s="11" t="s">
        <v>260</v>
      </c>
      <c r="E364" s="19" t="s">
        <v>865</v>
      </c>
      <c r="F364" s="10">
        <v>42036</v>
      </c>
      <c r="G364" s="10">
        <v>44228</v>
      </c>
      <c r="H364" s="11">
        <v>7</v>
      </c>
      <c r="I364" s="20" t="s">
        <v>259</v>
      </c>
      <c r="J364" s="11" t="s">
        <v>261</v>
      </c>
      <c r="K364" s="11" t="s">
        <v>1642</v>
      </c>
      <c r="L364" s="11">
        <v>2</v>
      </c>
    </row>
    <row r="365" spans="1:12">
      <c r="A365" s="11" t="s">
        <v>616</v>
      </c>
      <c r="D365" s="11" t="s">
        <v>260</v>
      </c>
      <c r="E365" s="19" t="s">
        <v>866</v>
      </c>
      <c r="F365" s="10">
        <v>42036</v>
      </c>
      <c r="G365" s="10">
        <v>44228</v>
      </c>
      <c r="H365" s="11">
        <v>7</v>
      </c>
      <c r="I365" s="11" t="s">
        <v>267</v>
      </c>
      <c r="J365" s="11" t="s">
        <v>261</v>
      </c>
      <c r="K365" s="11" t="s">
        <v>1642</v>
      </c>
      <c r="L365" s="11">
        <v>2</v>
      </c>
    </row>
    <row r="366" spans="1:12">
      <c r="A366" s="11" t="s">
        <v>617</v>
      </c>
      <c r="D366" s="11" t="s">
        <v>260</v>
      </c>
      <c r="E366" s="19" t="s">
        <v>867</v>
      </c>
      <c r="F366" s="10">
        <v>42036</v>
      </c>
      <c r="G366" s="10">
        <v>44228</v>
      </c>
      <c r="H366" s="11">
        <v>7</v>
      </c>
      <c r="I366" s="20" t="s">
        <v>259</v>
      </c>
      <c r="J366" s="11" t="s">
        <v>261</v>
      </c>
      <c r="K366" s="11" t="s">
        <v>1642</v>
      </c>
      <c r="L366" s="11">
        <v>2</v>
      </c>
    </row>
    <row r="367" spans="1:12">
      <c r="A367" s="11" t="s">
        <v>618</v>
      </c>
      <c r="D367" s="11" t="s">
        <v>260</v>
      </c>
      <c r="E367" s="19" t="s">
        <v>868</v>
      </c>
      <c r="F367" s="10">
        <v>42036</v>
      </c>
      <c r="G367" s="10">
        <v>44228</v>
      </c>
      <c r="H367" s="11">
        <v>7</v>
      </c>
      <c r="I367" s="20" t="s">
        <v>259</v>
      </c>
      <c r="J367" s="11" t="s">
        <v>261</v>
      </c>
      <c r="K367" s="11" t="s">
        <v>1642</v>
      </c>
      <c r="L367" s="11">
        <v>2</v>
      </c>
    </row>
    <row r="368" spans="1:12">
      <c r="A368" s="11" t="s">
        <v>619</v>
      </c>
      <c r="D368" s="11" t="s">
        <v>260</v>
      </c>
      <c r="E368" s="19" t="s">
        <v>869</v>
      </c>
      <c r="F368" s="10">
        <v>42036</v>
      </c>
      <c r="G368" s="10">
        <v>44228</v>
      </c>
      <c r="H368" s="11">
        <v>7</v>
      </c>
      <c r="I368" s="20" t="s">
        <v>259</v>
      </c>
      <c r="J368" s="11" t="s">
        <v>261</v>
      </c>
      <c r="K368" s="11" t="s">
        <v>1642</v>
      </c>
      <c r="L368" s="11">
        <v>2</v>
      </c>
    </row>
    <row r="369" spans="1:12">
      <c r="A369" s="11" t="s">
        <v>620</v>
      </c>
      <c r="D369" s="11" t="s">
        <v>260</v>
      </c>
      <c r="E369" s="19" t="s">
        <v>870</v>
      </c>
      <c r="F369" s="10">
        <v>42036</v>
      </c>
      <c r="G369" s="10">
        <v>44228</v>
      </c>
      <c r="H369" s="11">
        <v>7</v>
      </c>
      <c r="I369" s="20" t="s">
        <v>259</v>
      </c>
      <c r="J369" s="11" t="s">
        <v>261</v>
      </c>
      <c r="K369" s="11" t="s">
        <v>1642</v>
      </c>
      <c r="L369" s="11">
        <v>2</v>
      </c>
    </row>
    <row r="370" spans="1:12">
      <c r="A370" s="11" t="s">
        <v>621</v>
      </c>
      <c r="D370" s="11" t="s">
        <v>260</v>
      </c>
      <c r="E370" s="19" t="s">
        <v>871</v>
      </c>
      <c r="F370" s="10">
        <v>42036</v>
      </c>
      <c r="G370" s="10">
        <v>44228</v>
      </c>
      <c r="H370" s="11">
        <v>7</v>
      </c>
      <c r="I370" s="20" t="s">
        <v>259</v>
      </c>
      <c r="J370" s="11" t="s">
        <v>261</v>
      </c>
      <c r="K370" s="11" t="s">
        <v>1642</v>
      </c>
      <c r="L370" s="11">
        <v>2</v>
      </c>
    </row>
    <row r="371" spans="1:12">
      <c r="A371" s="11" t="s">
        <v>622</v>
      </c>
      <c r="D371" s="11" t="s">
        <v>260</v>
      </c>
      <c r="E371" s="19" t="s">
        <v>872</v>
      </c>
      <c r="F371" s="10">
        <v>42036</v>
      </c>
      <c r="G371" s="10">
        <v>44228</v>
      </c>
      <c r="H371" s="11">
        <v>7</v>
      </c>
      <c r="I371" s="11" t="s">
        <v>267</v>
      </c>
      <c r="J371" s="11" t="s">
        <v>261</v>
      </c>
      <c r="K371" s="11" t="s">
        <v>1642</v>
      </c>
      <c r="L371" s="11">
        <v>2</v>
      </c>
    </row>
    <row r="372" spans="1:12">
      <c r="A372" s="11" t="s">
        <v>623</v>
      </c>
      <c r="D372" s="11" t="s">
        <v>260</v>
      </c>
      <c r="E372" s="19" t="s">
        <v>873</v>
      </c>
      <c r="F372" s="10">
        <v>42036</v>
      </c>
      <c r="G372" s="10">
        <v>44228</v>
      </c>
      <c r="H372" s="11">
        <v>7</v>
      </c>
      <c r="I372" s="20" t="s">
        <v>259</v>
      </c>
      <c r="J372" s="11" t="s">
        <v>261</v>
      </c>
      <c r="K372" s="11" t="s">
        <v>1642</v>
      </c>
      <c r="L372" s="11">
        <v>2</v>
      </c>
    </row>
    <row r="373" spans="1:12">
      <c r="A373" s="11" t="s">
        <v>624</v>
      </c>
      <c r="D373" s="11" t="s">
        <v>260</v>
      </c>
      <c r="E373" s="19" t="s">
        <v>874</v>
      </c>
      <c r="F373" s="10">
        <v>42036</v>
      </c>
      <c r="G373" s="10">
        <v>44228</v>
      </c>
      <c r="H373" s="11">
        <v>7</v>
      </c>
      <c r="I373" s="20" t="s">
        <v>259</v>
      </c>
      <c r="J373" s="11" t="s">
        <v>261</v>
      </c>
      <c r="K373" s="11" t="s">
        <v>1642</v>
      </c>
      <c r="L373" s="11">
        <v>2</v>
      </c>
    </row>
    <row r="374" spans="1:12">
      <c r="A374" s="11" t="s">
        <v>625</v>
      </c>
      <c r="D374" s="11" t="s">
        <v>260</v>
      </c>
      <c r="E374" s="19" t="s">
        <v>875</v>
      </c>
      <c r="F374" s="10">
        <v>42036</v>
      </c>
      <c r="G374" s="10">
        <v>44228</v>
      </c>
      <c r="H374" s="11">
        <v>7</v>
      </c>
      <c r="I374" s="20" t="s">
        <v>259</v>
      </c>
      <c r="J374" s="11" t="s">
        <v>261</v>
      </c>
      <c r="K374" s="11" t="s">
        <v>1642</v>
      </c>
      <c r="L374" s="11">
        <v>2</v>
      </c>
    </row>
    <row r="375" spans="1:12">
      <c r="A375" s="11" t="s">
        <v>626</v>
      </c>
      <c r="D375" s="11" t="s">
        <v>260</v>
      </c>
      <c r="E375" s="19" t="s">
        <v>876</v>
      </c>
      <c r="F375" s="10">
        <v>42036</v>
      </c>
      <c r="G375" s="10">
        <v>44228</v>
      </c>
      <c r="H375" s="11">
        <v>7</v>
      </c>
      <c r="I375" s="20" t="s">
        <v>259</v>
      </c>
      <c r="J375" s="11" t="s">
        <v>261</v>
      </c>
      <c r="K375" s="11" t="s">
        <v>1642</v>
      </c>
      <c r="L375" s="11">
        <v>2</v>
      </c>
    </row>
    <row r="376" spans="1:12">
      <c r="A376" s="11" t="s">
        <v>627</v>
      </c>
      <c r="D376" s="11" t="s">
        <v>260</v>
      </c>
      <c r="E376" s="19" t="s">
        <v>877</v>
      </c>
      <c r="F376" s="10">
        <v>42036</v>
      </c>
      <c r="G376" s="10">
        <v>44228</v>
      </c>
      <c r="H376" s="11">
        <v>7</v>
      </c>
      <c r="I376" s="20" t="s">
        <v>259</v>
      </c>
      <c r="J376" s="11" t="s">
        <v>261</v>
      </c>
      <c r="K376" s="11" t="s">
        <v>1642</v>
      </c>
      <c r="L376" s="11">
        <v>2</v>
      </c>
    </row>
    <row r="377" spans="1:12">
      <c r="A377" s="11" t="s">
        <v>628</v>
      </c>
      <c r="D377" s="11" t="s">
        <v>260</v>
      </c>
      <c r="E377" s="19" t="s">
        <v>878</v>
      </c>
      <c r="F377" s="10">
        <v>42036</v>
      </c>
      <c r="G377" s="10">
        <v>44228</v>
      </c>
      <c r="H377" s="11">
        <v>7</v>
      </c>
      <c r="I377" s="11" t="s">
        <v>267</v>
      </c>
      <c r="J377" s="11" t="s">
        <v>261</v>
      </c>
      <c r="K377" s="11" t="s">
        <v>1642</v>
      </c>
      <c r="L377" s="11">
        <v>2</v>
      </c>
    </row>
    <row r="378" spans="1:12">
      <c r="A378" s="11" t="s">
        <v>629</v>
      </c>
      <c r="D378" s="11" t="s">
        <v>260</v>
      </c>
      <c r="E378" s="19" t="s">
        <v>879</v>
      </c>
      <c r="F378" s="10">
        <v>42036</v>
      </c>
      <c r="G378" s="10">
        <v>44228</v>
      </c>
      <c r="H378" s="11">
        <v>7</v>
      </c>
      <c r="I378" s="20" t="s">
        <v>259</v>
      </c>
      <c r="J378" s="11" t="s">
        <v>261</v>
      </c>
      <c r="K378" s="11" t="s">
        <v>1642</v>
      </c>
      <c r="L378" s="11">
        <v>2</v>
      </c>
    </row>
    <row r="379" spans="1:12">
      <c r="A379" s="11" t="s">
        <v>630</v>
      </c>
      <c r="D379" s="11" t="s">
        <v>260</v>
      </c>
      <c r="E379" s="19" t="s">
        <v>880</v>
      </c>
      <c r="F379" s="10">
        <v>42036</v>
      </c>
      <c r="G379" s="10">
        <v>44228</v>
      </c>
      <c r="H379" s="11">
        <v>7</v>
      </c>
      <c r="I379" s="20" t="s">
        <v>259</v>
      </c>
      <c r="J379" s="11" t="s">
        <v>261</v>
      </c>
      <c r="K379" s="11" t="s">
        <v>1642</v>
      </c>
      <c r="L379" s="11">
        <v>2</v>
      </c>
    </row>
    <row r="380" spans="1:12">
      <c r="A380" s="11" t="s">
        <v>631</v>
      </c>
      <c r="D380" s="11" t="s">
        <v>260</v>
      </c>
      <c r="E380" s="19" t="s">
        <v>881</v>
      </c>
      <c r="F380" s="10">
        <v>42036</v>
      </c>
      <c r="G380" s="10">
        <v>44228</v>
      </c>
      <c r="H380" s="11">
        <v>7</v>
      </c>
      <c r="I380" s="20" t="s">
        <v>259</v>
      </c>
      <c r="J380" s="11" t="s">
        <v>261</v>
      </c>
      <c r="K380" s="11" t="s">
        <v>1642</v>
      </c>
      <c r="L380" s="11">
        <v>2</v>
      </c>
    </row>
    <row r="381" spans="1:12">
      <c r="A381" s="11" t="s">
        <v>632</v>
      </c>
      <c r="D381" s="11" t="s">
        <v>260</v>
      </c>
      <c r="E381" s="19" t="s">
        <v>882</v>
      </c>
      <c r="F381" s="10">
        <v>42036</v>
      </c>
      <c r="G381" s="10">
        <v>44228</v>
      </c>
      <c r="H381" s="11">
        <v>7</v>
      </c>
      <c r="I381" s="20" t="s">
        <v>259</v>
      </c>
      <c r="J381" s="11" t="s">
        <v>261</v>
      </c>
      <c r="K381" s="11" t="s">
        <v>1642</v>
      </c>
      <c r="L381" s="11">
        <v>2</v>
      </c>
    </row>
    <row r="382" spans="1:12">
      <c r="A382" s="11" t="s">
        <v>633</v>
      </c>
      <c r="D382" s="11" t="s">
        <v>260</v>
      </c>
      <c r="E382" s="19" t="s">
        <v>883</v>
      </c>
      <c r="F382" s="10">
        <v>42036</v>
      </c>
      <c r="G382" s="10">
        <v>44228</v>
      </c>
      <c r="H382" s="11">
        <v>7</v>
      </c>
      <c r="I382" s="20" t="s">
        <v>259</v>
      </c>
      <c r="J382" s="11" t="s">
        <v>261</v>
      </c>
      <c r="K382" s="11" t="s">
        <v>1642</v>
      </c>
      <c r="L382" s="11">
        <v>2</v>
      </c>
    </row>
    <row r="383" spans="1:12">
      <c r="A383" s="11" t="s">
        <v>634</v>
      </c>
      <c r="D383" s="11" t="s">
        <v>260</v>
      </c>
      <c r="E383" s="19" t="s">
        <v>884</v>
      </c>
      <c r="F383" s="10">
        <v>42036</v>
      </c>
      <c r="G383" s="10">
        <v>44228</v>
      </c>
      <c r="H383" s="11">
        <v>7</v>
      </c>
      <c r="I383" s="11" t="s">
        <v>267</v>
      </c>
      <c r="J383" s="11" t="s">
        <v>261</v>
      </c>
      <c r="K383" s="11" t="s">
        <v>1642</v>
      </c>
      <c r="L383" s="11">
        <v>2</v>
      </c>
    </row>
    <row r="384" spans="1:12">
      <c r="A384" s="11" t="s">
        <v>635</v>
      </c>
      <c r="D384" s="11" t="s">
        <v>260</v>
      </c>
      <c r="E384" s="19" t="s">
        <v>885</v>
      </c>
      <c r="F384" s="10">
        <v>42036</v>
      </c>
      <c r="G384" s="10">
        <v>44228</v>
      </c>
      <c r="H384" s="11">
        <v>7</v>
      </c>
      <c r="I384" s="20" t="s">
        <v>259</v>
      </c>
      <c r="J384" s="11" t="s">
        <v>261</v>
      </c>
      <c r="K384" s="11" t="s">
        <v>1642</v>
      </c>
      <c r="L384" s="11">
        <v>2</v>
      </c>
    </row>
    <row r="385" spans="1:12">
      <c r="A385" s="11" t="s">
        <v>636</v>
      </c>
      <c r="D385" s="11" t="s">
        <v>260</v>
      </c>
      <c r="E385" s="19" t="s">
        <v>886</v>
      </c>
      <c r="F385" s="10">
        <v>42036</v>
      </c>
      <c r="G385" s="10">
        <v>44228</v>
      </c>
      <c r="H385" s="11">
        <v>7</v>
      </c>
      <c r="I385" s="20" t="s">
        <v>259</v>
      </c>
      <c r="J385" s="11" t="s">
        <v>261</v>
      </c>
      <c r="K385" s="11" t="s">
        <v>1642</v>
      </c>
      <c r="L385" s="11">
        <v>2</v>
      </c>
    </row>
    <row r="386" spans="1:12">
      <c r="A386" s="11" t="s">
        <v>637</v>
      </c>
      <c r="D386" s="11" t="s">
        <v>260</v>
      </c>
      <c r="E386" s="19" t="s">
        <v>887</v>
      </c>
      <c r="F386" s="10">
        <v>42036</v>
      </c>
      <c r="G386" s="10">
        <v>44228</v>
      </c>
      <c r="H386" s="11">
        <v>7</v>
      </c>
      <c r="I386" s="20" t="s">
        <v>259</v>
      </c>
      <c r="J386" s="11" t="s">
        <v>261</v>
      </c>
      <c r="K386" s="11" t="s">
        <v>1642</v>
      </c>
      <c r="L386" s="11">
        <v>2</v>
      </c>
    </row>
    <row r="387" spans="1:12">
      <c r="A387" s="11" t="s">
        <v>638</v>
      </c>
      <c r="D387" s="11" t="s">
        <v>260</v>
      </c>
      <c r="E387" s="19" t="s">
        <v>888</v>
      </c>
      <c r="F387" s="10">
        <v>42036</v>
      </c>
      <c r="G387" s="10">
        <v>44228</v>
      </c>
      <c r="H387" s="11">
        <v>7</v>
      </c>
      <c r="I387" s="20" t="s">
        <v>259</v>
      </c>
      <c r="J387" s="11" t="s">
        <v>261</v>
      </c>
      <c r="K387" s="11" t="s">
        <v>1642</v>
      </c>
      <c r="L387" s="11">
        <v>2</v>
      </c>
    </row>
    <row r="388" spans="1:12">
      <c r="A388" s="11" t="s">
        <v>639</v>
      </c>
      <c r="D388" s="11" t="s">
        <v>260</v>
      </c>
      <c r="E388" s="19" t="s">
        <v>889</v>
      </c>
      <c r="F388" s="10">
        <v>42036</v>
      </c>
      <c r="G388" s="10">
        <v>44228</v>
      </c>
      <c r="H388" s="11">
        <v>7</v>
      </c>
      <c r="I388" s="20" t="s">
        <v>259</v>
      </c>
      <c r="J388" s="11" t="s">
        <v>261</v>
      </c>
      <c r="K388" s="11" t="s">
        <v>1642</v>
      </c>
      <c r="L388" s="11">
        <v>2</v>
      </c>
    </row>
    <row r="389" spans="1:12">
      <c r="A389" s="11" t="s">
        <v>640</v>
      </c>
      <c r="D389" s="11" t="s">
        <v>260</v>
      </c>
      <c r="E389" s="19" t="s">
        <v>890</v>
      </c>
      <c r="F389" s="10">
        <v>42036</v>
      </c>
      <c r="G389" s="10">
        <v>44228</v>
      </c>
      <c r="H389" s="11">
        <v>7</v>
      </c>
      <c r="I389" s="11" t="s">
        <v>267</v>
      </c>
      <c r="J389" s="11" t="s">
        <v>261</v>
      </c>
      <c r="K389" s="11" t="s">
        <v>1642</v>
      </c>
      <c r="L389" s="11">
        <v>2</v>
      </c>
    </row>
    <row r="390" spans="1:12">
      <c r="A390" s="11" t="s">
        <v>641</v>
      </c>
      <c r="D390" s="11" t="s">
        <v>260</v>
      </c>
      <c r="E390" s="19" t="s">
        <v>891</v>
      </c>
      <c r="F390" s="10">
        <v>42036</v>
      </c>
      <c r="G390" s="10">
        <v>44228</v>
      </c>
      <c r="H390" s="11">
        <v>7</v>
      </c>
      <c r="I390" s="20" t="s">
        <v>259</v>
      </c>
      <c r="J390" s="11" t="s">
        <v>261</v>
      </c>
      <c r="K390" s="11" t="s">
        <v>1642</v>
      </c>
      <c r="L390" s="11">
        <v>2</v>
      </c>
    </row>
    <row r="391" spans="1:12">
      <c r="A391" s="11" t="s">
        <v>642</v>
      </c>
      <c r="D391" s="11" t="s">
        <v>260</v>
      </c>
      <c r="E391" s="19" t="s">
        <v>892</v>
      </c>
      <c r="F391" s="10">
        <v>42036</v>
      </c>
      <c r="G391" s="10">
        <v>44228</v>
      </c>
      <c r="H391" s="11">
        <v>7</v>
      </c>
      <c r="I391" s="20" t="s">
        <v>259</v>
      </c>
      <c r="J391" s="11" t="s">
        <v>261</v>
      </c>
      <c r="K391" s="11" t="s">
        <v>1642</v>
      </c>
      <c r="L391" s="11">
        <v>2</v>
      </c>
    </row>
    <row r="392" spans="1:12">
      <c r="A392" s="11" t="s">
        <v>643</v>
      </c>
      <c r="D392" s="11" t="s">
        <v>260</v>
      </c>
      <c r="E392" s="19" t="s">
        <v>893</v>
      </c>
      <c r="F392" s="10">
        <v>42036</v>
      </c>
      <c r="G392" s="10">
        <v>44228</v>
      </c>
      <c r="H392" s="11">
        <v>7</v>
      </c>
      <c r="I392" s="20" t="s">
        <v>259</v>
      </c>
      <c r="J392" s="11" t="s">
        <v>261</v>
      </c>
      <c r="K392" s="11" t="s">
        <v>1642</v>
      </c>
      <c r="L392" s="11">
        <v>2</v>
      </c>
    </row>
    <row r="393" spans="1:12">
      <c r="A393" s="11" t="s">
        <v>644</v>
      </c>
      <c r="D393" s="11" t="s">
        <v>260</v>
      </c>
      <c r="E393" s="19" t="s">
        <v>894</v>
      </c>
      <c r="F393" s="10">
        <v>42036</v>
      </c>
      <c r="G393" s="10">
        <v>44228</v>
      </c>
      <c r="H393" s="11">
        <v>7</v>
      </c>
      <c r="I393" s="20" t="s">
        <v>259</v>
      </c>
      <c r="J393" s="11" t="s">
        <v>261</v>
      </c>
      <c r="K393" s="11" t="s">
        <v>1642</v>
      </c>
      <c r="L393" s="11">
        <v>2</v>
      </c>
    </row>
    <row r="394" spans="1:12">
      <c r="A394" s="11" t="s">
        <v>645</v>
      </c>
      <c r="D394" s="11" t="s">
        <v>260</v>
      </c>
      <c r="E394" s="19" t="s">
        <v>895</v>
      </c>
      <c r="F394" s="10">
        <v>42036</v>
      </c>
      <c r="G394" s="10">
        <v>44228</v>
      </c>
      <c r="H394" s="11">
        <v>7</v>
      </c>
      <c r="I394" s="20" t="s">
        <v>259</v>
      </c>
      <c r="J394" s="11" t="s">
        <v>261</v>
      </c>
      <c r="K394" s="11" t="s">
        <v>1642</v>
      </c>
      <c r="L394" s="11">
        <v>2</v>
      </c>
    </row>
    <row r="395" spans="1:12">
      <c r="A395" s="11" t="s">
        <v>646</v>
      </c>
      <c r="D395" s="11" t="s">
        <v>260</v>
      </c>
      <c r="E395" s="19" t="s">
        <v>896</v>
      </c>
      <c r="F395" s="10">
        <v>42036</v>
      </c>
      <c r="G395" s="10">
        <v>44228</v>
      </c>
      <c r="H395" s="11">
        <v>7</v>
      </c>
      <c r="I395" s="11" t="s">
        <v>267</v>
      </c>
      <c r="J395" s="11" t="s">
        <v>261</v>
      </c>
      <c r="K395" s="11" t="s">
        <v>1642</v>
      </c>
      <c r="L395" s="11">
        <v>2</v>
      </c>
    </row>
    <row r="396" spans="1:12">
      <c r="A396" s="11" t="s">
        <v>647</v>
      </c>
      <c r="D396" s="11" t="s">
        <v>260</v>
      </c>
      <c r="E396" s="19" t="s">
        <v>897</v>
      </c>
      <c r="F396" s="10">
        <v>42036</v>
      </c>
      <c r="G396" s="10">
        <v>44228</v>
      </c>
      <c r="H396" s="11">
        <v>7</v>
      </c>
      <c r="I396" s="20" t="s">
        <v>259</v>
      </c>
      <c r="J396" s="11" t="s">
        <v>261</v>
      </c>
      <c r="K396" s="11" t="s">
        <v>1642</v>
      </c>
      <c r="L396" s="11">
        <v>2</v>
      </c>
    </row>
    <row r="397" spans="1:12">
      <c r="A397" s="11" t="s">
        <v>648</v>
      </c>
      <c r="D397" s="11" t="s">
        <v>260</v>
      </c>
      <c r="E397" s="19" t="s">
        <v>898</v>
      </c>
      <c r="F397" s="10">
        <v>42036</v>
      </c>
      <c r="G397" s="10">
        <v>44228</v>
      </c>
      <c r="H397" s="11">
        <v>7</v>
      </c>
      <c r="I397" s="20" t="s">
        <v>259</v>
      </c>
      <c r="J397" s="11" t="s">
        <v>261</v>
      </c>
      <c r="K397" s="11" t="s">
        <v>1642</v>
      </c>
      <c r="L397" s="11">
        <v>2</v>
      </c>
    </row>
    <row r="398" spans="1:12">
      <c r="A398" s="11" t="s">
        <v>649</v>
      </c>
      <c r="D398" s="11" t="s">
        <v>260</v>
      </c>
      <c r="E398" s="19" t="s">
        <v>899</v>
      </c>
      <c r="F398" s="10">
        <v>42036</v>
      </c>
      <c r="G398" s="10">
        <v>44228</v>
      </c>
      <c r="H398" s="11">
        <v>7</v>
      </c>
      <c r="I398" s="20" t="s">
        <v>259</v>
      </c>
      <c r="J398" s="11" t="s">
        <v>261</v>
      </c>
      <c r="K398" s="11" t="s">
        <v>1642</v>
      </c>
      <c r="L398" s="11">
        <v>2</v>
      </c>
    </row>
    <row r="399" spans="1:12">
      <c r="A399" s="11" t="s">
        <v>650</v>
      </c>
      <c r="D399" s="11" t="s">
        <v>260</v>
      </c>
      <c r="E399" s="19" t="s">
        <v>900</v>
      </c>
      <c r="F399" s="10">
        <v>42036</v>
      </c>
      <c r="G399" s="10">
        <v>44228</v>
      </c>
      <c r="H399" s="11">
        <v>7</v>
      </c>
      <c r="I399" s="20" t="s">
        <v>259</v>
      </c>
      <c r="J399" s="11" t="s">
        <v>261</v>
      </c>
      <c r="K399" s="11" t="s">
        <v>1642</v>
      </c>
      <c r="L399" s="11">
        <v>2</v>
      </c>
    </row>
    <row r="400" spans="1:12">
      <c r="A400" s="11" t="s">
        <v>651</v>
      </c>
      <c r="D400" s="11" t="s">
        <v>260</v>
      </c>
      <c r="E400" s="19" t="s">
        <v>901</v>
      </c>
      <c r="F400" s="10">
        <v>42036</v>
      </c>
      <c r="G400" s="10">
        <v>44228</v>
      </c>
      <c r="H400" s="11">
        <v>7</v>
      </c>
      <c r="I400" s="20" t="s">
        <v>259</v>
      </c>
      <c r="J400" s="11" t="s">
        <v>261</v>
      </c>
      <c r="K400" s="11" t="s">
        <v>1642</v>
      </c>
      <c r="L400" s="11">
        <v>2</v>
      </c>
    </row>
    <row r="401" spans="1:12">
      <c r="A401" s="11" t="s">
        <v>652</v>
      </c>
      <c r="D401" s="11" t="s">
        <v>260</v>
      </c>
      <c r="E401" s="19" t="s">
        <v>902</v>
      </c>
      <c r="F401" s="10">
        <v>42036</v>
      </c>
      <c r="G401" s="10">
        <v>44228</v>
      </c>
      <c r="H401" s="11">
        <v>7</v>
      </c>
      <c r="I401" s="11" t="s">
        <v>267</v>
      </c>
      <c r="J401" s="11" t="s">
        <v>261</v>
      </c>
      <c r="K401" s="11" t="s">
        <v>1642</v>
      </c>
      <c r="L401" s="11">
        <v>2</v>
      </c>
    </row>
    <row r="402" spans="1:12">
      <c r="A402" s="11" t="s">
        <v>653</v>
      </c>
      <c r="D402" s="11" t="s">
        <v>260</v>
      </c>
      <c r="E402" s="19" t="s">
        <v>903</v>
      </c>
      <c r="F402" s="10">
        <v>42036</v>
      </c>
      <c r="G402" s="10">
        <v>44228</v>
      </c>
      <c r="H402" s="11">
        <v>7</v>
      </c>
      <c r="I402" s="20" t="s">
        <v>259</v>
      </c>
      <c r="J402" s="11" t="s">
        <v>261</v>
      </c>
      <c r="K402" s="11" t="s">
        <v>1642</v>
      </c>
      <c r="L402" s="11">
        <v>2</v>
      </c>
    </row>
    <row r="403" spans="1:12">
      <c r="A403" s="11" t="s">
        <v>654</v>
      </c>
      <c r="D403" s="11" t="s">
        <v>260</v>
      </c>
      <c r="E403" s="19" t="s">
        <v>904</v>
      </c>
      <c r="F403" s="10">
        <v>42036</v>
      </c>
      <c r="G403" s="10">
        <v>44228</v>
      </c>
      <c r="H403" s="11">
        <v>7</v>
      </c>
      <c r="I403" s="20" t="s">
        <v>259</v>
      </c>
      <c r="J403" s="11" t="s">
        <v>261</v>
      </c>
      <c r="K403" s="11" t="s">
        <v>1642</v>
      </c>
      <c r="L403" s="11">
        <v>2</v>
      </c>
    </row>
    <row r="404" spans="1:12">
      <c r="A404" s="11" t="s">
        <v>655</v>
      </c>
      <c r="D404" s="11" t="s">
        <v>260</v>
      </c>
      <c r="E404" s="19" t="s">
        <v>905</v>
      </c>
      <c r="F404" s="10">
        <v>42036</v>
      </c>
      <c r="G404" s="10">
        <v>44228</v>
      </c>
      <c r="H404" s="11">
        <v>7</v>
      </c>
      <c r="I404" s="20" t="s">
        <v>259</v>
      </c>
      <c r="J404" s="11" t="s">
        <v>261</v>
      </c>
      <c r="K404" s="11" t="s">
        <v>1642</v>
      </c>
      <c r="L404" s="11">
        <v>2</v>
      </c>
    </row>
    <row r="405" spans="1:12">
      <c r="A405" s="11" t="s">
        <v>656</v>
      </c>
      <c r="D405" s="11" t="s">
        <v>260</v>
      </c>
      <c r="E405" s="19" t="s">
        <v>906</v>
      </c>
      <c r="F405" s="10">
        <v>42036</v>
      </c>
      <c r="G405" s="10">
        <v>44228</v>
      </c>
      <c r="H405" s="11">
        <v>7</v>
      </c>
      <c r="I405" s="20" t="s">
        <v>259</v>
      </c>
      <c r="J405" s="11" t="s">
        <v>261</v>
      </c>
      <c r="K405" s="11" t="s">
        <v>1642</v>
      </c>
      <c r="L405" s="11">
        <v>2</v>
      </c>
    </row>
    <row r="406" spans="1:12">
      <c r="A406" s="11" t="s">
        <v>657</v>
      </c>
      <c r="D406" s="11" t="s">
        <v>260</v>
      </c>
      <c r="E406" s="19" t="s">
        <v>907</v>
      </c>
      <c r="F406" s="10">
        <v>42036</v>
      </c>
      <c r="G406" s="10">
        <v>44228</v>
      </c>
      <c r="H406" s="11">
        <v>7</v>
      </c>
      <c r="I406" s="20" t="s">
        <v>259</v>
      </c>
      <c r="J406" s="11" t="s">
        <v>261</v>
      </c>
      <c r="K406" s="11" t="s">
        <v>1642</v>
      </c>
      <c r="L406" s="11">
        <v>2</v>
      </c>
    </row>
    <row r="407" spans="1:12">
      <c r="A407" s="11" t="s">
        <v>658</v>
      </c>
      <c r="D407" s="11" t="s">
        <v>260</v>
      </c>
      <c r="E407" s="19" t="s">
        <v>908</v>
      </c>
      <c r="F407" s="10">
        <v>42036</v>
      </c>
      <c r="G407" s="10">
        <v>44228</v>
      </c>
      <c r="H407" s="11">
        <v>7</v>
      </c>
      <c r="I407" s="11" t="s">
        <v>267</v>
      </c>
      <c r="J407" s="11" t="s">
        <v>261</v>
      </c>
      <c r="K407" s="11" t="s">
        <v>1642</v>
      </c>
      <c r="L407" s="11">
        <v>2</v>
      </c>
    </row>
    <row r="408" spans="1:12">
      <c r="A408" s="11" t="s">
        <v>659</v>
      </c>
      <c r="D408" s="11" t="s">
        <v>260</v>
      </c>
      <c r="E408" s="19" t="s">
        <v>909</v>
      </c>
      <c r="F408" s="10">
        <v>42036</v>
      </c>
      <c r="G408" s="10">
        <v>44228</v>
      </c>
      <c r="H408" s="11">
        <v>7</v>
      </c>
      <c r="I408" s="20" t="s">
        <v>259</v>
      </c>
      <c r="J408" s="11" t="s">
        <v>261</v>
      </c>
      <c r="K408" s="11" t="s">
        <v>1642</v>
      </c>
      <c r="L408" s="11">
        <v>2</v>
      </c>
    </row>
    <row r="409" spans="1:12">
      <c r="A409" s="11" t="s">
        <v>660</v>
      </c>
      <c r="D409" s="11" t="s">
        <v>260</v>
      </c>
      <c r="E409" s="19" t="s">
        <v>910</v>
      </c>
      <c r="F409" s="10">
        <v>42036</v>
      </c>
      <c r="G409" s="10">
        <v>44228</v>
      </c>
      <c r="H409" s="11">
        <v>7</v>
      </c>
      <c r="I409" s="20" t="s">
        <v>259</v>
      </c>
      <c r="J409" s="11" t="s">
        <v>261</v>
      </c>
      <c r="K409" s="11" t="s">
        <v>1642</v>
      </c>
      <c r="L409" s="11">
        <v>2</v>
      </c>
    </row>
    <row r="410" spans="1:12">
      <c r="A410" s="11" t="s">
        <v>661</v>
      </c>
      <c r="D410" s="11" t="s">
        <v>260</v>
      </c>
      <c r="E410" s="19" t="s">
        <v>911</v>
      </c>
      <c r="F410" s="10">
        <v>42036</v>
      </c>
      <c r="G410" s="10">
        <v>44228</v>
      </c>
      <c r="H410" s="11">
        <v>7</v>
      </c>
      <c r="I410" s="20" t="s">
        <v>259</v>
      </c>
      <c r="J410" s="11" t="s">
        <v>261</v>
      </c>
      <c r="K410" s="11" t="s">
        <v>1642</v>
      </c>
      <c r="L410" s="11">
        <v>2</v>
      </c>
    </row>
    <row r="411" spans="1:12">
      <c r="A411" s="11" t="s">
        <v>662</v>
      </c>
      <c r="D411" s="11" t="s">
        <v>260</v>
      </c>
      <c r="E411" s="19" t="s">
        <v>912</v>
      </c>
      <c r="F411" s="10">
        <v>42036</v>
      </c>
      <c r="G411" s="10">
        <v>44228</v>
      </c>
      <c r="H411" s="11">
        <v>7</v>
      </c>
      <c r="I411" s="20" t="s">
        <v>259</v>
      </c>
      <c r="J411" s="11" t="s">
        <v>261</v>
      </c>
      <c r="K411" s="11" t="s">
        <v>1642</v>
      </c>
      <c r="L411" s="11">
        <v>2</v>
      </c>
    </row>
    <row r="412" spans="1:12">
      <c r="A412" s="11" t="s">
        <v>663</v>
      </c>
      <c r="D412" s="11" t="s">
        <v>260</v>
      </c>
      <c r="E412" s="19" t="s">
        <v>913</v>
      </c>
      <c r="F412" s="10">
        <v>42036</v>
      </c>
      <c r="G412" s="10">
        <v>44228</v>
      </c>
      <c r="H412" s="11">
        <v>7</v>
      </c>
      <c r="I412" s="20" t="s">
        <v>259</v>
      </c>
      <c r="J412" s="11" t="s">
        <v>261</v>
      </c>
      <c r="K412" s="11" t="s">
        <v>1642</v>
      </c>
      <c r="L412" s="11">
        <v>2</v>
      </c>
    </row>
    <row r="413" spans="1:12">
      <c r="A413" s="11" t="s">
        <v>664</v>
      </c>
      <c r="D413" s="11" t="s">
        <v>260</v>
      </c>
      <c r="E413" s="19" t="s">
        <v>914</v>
      </c>
      <c r="F413" s="10">
        <v>42036</v>
      </c>
      <c r="G413" s="10">
        <v>44228</v>
      </c>
      <c r="H413" s="11">
        <v>7</v>
      </c>
      <c r="I413" s="11" t="s">
        <v>267</v>
      </c>
      <c r="J413" s="11" t="s">
        <v>261</v>
      </c>
      <c r="K413" s="11" t="s">
        <v>1642</v>
      </c>
      <c r="L413" s="11">
        <v>2</v>
      </c>
    </row>
    <row r="414" spans="1:12">
      <c r="A414" s="11" t="s">
        <v>665</v>
      </c>
      <c r="D414" s="11" t="s">
        <v>260</v>
      </c>
      <c r="E414" s="19" t="s">
        <v>915</v>
      </c>
      <c r="F414" s="10">
        <v>42036</v>
      </c>
      <c r="G414" s="10">
        <v>44228</v>
      </c>
      <c r="H414" s="11">
        <v>7</v>
      </c>
      <c r="I414" s="20" t="s">
        <v>259</v>
      </c>
      <c r="J414" s="11" t="s">
        <v>261</v>
      </c>
      <c r="K414" s="11" t="s">
        <v>1642</v>
      </c>
      <c r="L414" s="11">
        <v>2</v>
      </c>
    </row>
    <row r="415" spans="1:12">
      <c r="A415" s="11" t="s">
        <v>666</v>
      </c>
      <c r="D415" s="11" t="s">
        <v>260</v>
      </c>
      <c r="E415" s="19" t="s">
        <v>916</v>
      </c>
      <c r="F415" s="10">
        <v>42036</v>
      </c>
      <c r="G415" s="10">
        <v>44228</v>
      </c>
      <c r="H415" s="11">
        <v>7</v>
      </c>
      <c r="I415" s="20" t="s">
        <v>259</v>
      </c>
      <c r="J415" s="11" t="s">
        <v>261</v>
      </c>
      <c r="K415" s="11" t="s">
        <v>1642</v>
      </c>
      <c r="L415" s="11">
        <v>2</v>
      </c>
    </row>
    <row r="416" spans="1:12">
      <c r="A416" s="11" t="s">
        <v>667</v>
      </c>
      <c r="D416" s="11" t="s">
        <v>260</v>
      </c>
      <c r="E416" s="19" t="s">
        <v>917</v>
      </c>
      <c r="F416" s="10">
        <v>42036</v>
      </c>
      <c r="G416" s="10">
        <v>44228</v>
      </c>
      <c r="H416" s="11">
        <v>7</v>
      </c>
      <c r="I416" s="20" t="s">
        <v>259</v>
      </c>
      <c r="J416" s="11" t="s">
        <v>261</v>
      </c>
      <c r="K416" s="11" t="s">
        <v>1642</v>
      </c>
      <c r="L416" s="11">
        <v>2</v>
      </c>
    </row>
    <row r="417" spans="1:12">
      <c r="A417" s="11" t="s">
        <v>668</v>
      </c>
      <c r="D417" s="11" t="s">
        <v>260</v>
      </c>
      <c r="E417" s="19" t="s">
        <v>918</v>
      </c>
      <c r="F417" s="10">
        <v>42036</v>
      </c>
      <c r="G417" s="10">
        <v>44228</v>
      </c>
      <c r="H417" s="11">
        <v>7</v>
      </c>
      <c r="I417" s="20" t="s">
        <v>259</v>
      </c>
      <c r="J417" s="11" t="s">
        <v>261</v>
      </c>
      <c r="K417" s="11" t="s">
        <v>1642</v>
      </c>
      <c r="L417" s="11">
        <v>2</v>
      </c>
    </row>
    <row r="418" spans="1:12">
      <c r="A418" s="11" t="s">
        <v>669</v>
      </c>
      <c r="D418" s="11" t="s">
        <v>260</v>
      </c>
      <c r="E418" s="19" t="s">
        <v>919</v>
      </c>
      <c r="F418" s="10">
        <v>42036</v>
      </c>
      <c r="G418" s="10">
        <v>44228</v>
      </c>
      <c r="H418" s="11">
        <v>7</v>
      </c>
      <c r="I418" s="20" t="s">
        <v>259</v>
      </c>
      <c r="J418" s="11" t="s">
        <v>261</v>
      </c>
      <c r="K418" s="11" t="s">
        <v>1642</v>
      </c>
      <c r="L418" s="11">
        <v>2</v>
      </c>
    </row>
    <row r="419" spans="1:12">
      <c r="A419" s="11" t="s">
        <v>670</v>
      </c>
      <c r="D419" s="11" t="s">
        <v>260</v>
      </c>
      <c r="E419" s="19" t="s">
        <v>920</v>
      </c>
      <c r="F419" s="10">
        <v>42036</v>
      </c>
      <c r="G419" s="10">
        <v>44228</v>
      </c>
      <c r="H419" s="11">
        <v>7</v>
      </c>
      <c r="I419" s="11" t="s">
        <v>267</v>
      </c>
      <c r="J419" s="11" t="s">
        <v>261</v>
      </c>
      <c r="K419" s="11" t="s">
        <v>1642</v>
      </c>
      <c r="L419" s="11">
        <v>2</v>
      </c>
    </row>
    <row r="420" spans="1:12">
      <c r="A420" s="11" t="s">
        <v>671</v>
      </c>
      <c r="D420" s="11" t="s">
        <v>260</v>
      </c>
      <c r="E420" s="19" t="s">
        <v>921</v>
      </c>
      <c r="F420" s="10">
        <v>42036</v>
      </c>
      <c r="G420" s="10">
        <v>44228</v>
      </c>
      <c r="H420" s="11">
        <v>7</v>
      </c>
      <c r="I420" s="20" t="s">
        <v>259</v>
      </c>
      <c r="J420" s="11" t="s">
        <v>261</v>
      </c>
      <c r="K420" s="11" t="s">
        <v>1642</v>
      </c>
      <c r="L420" s="11">
        <v>2</v>
      </c>
    </row>
    <row r="421" spans="1:12">
      <c r="A421" s="11" t="s">
        <v>672</v>
      </c>
      <c r="D421" s="11" t="s">
        <v>260</v>
      </c>
      <c r="E421" s="19" t="s">
        <v>922</v>
      </c>
      <c r="F421" s="10">
        <v>42036</v>
      </c>
      <c r="G421" s="10">
        <v>44228</v>
      </c>
      <c r="H421" s="11">
        <v>7</v>
      </c>
      <c r="I421" s="20" t="s">
        <v>259</v>
      </c>
      <c r="J421" s="11" t="s">
        <v>261</v>
      </c>
      <c r="K421" s="11" t="s">
        <v>1642</v>
      </c>
      <c r="L421" s="11">
        <v>2</v>
      </c>
    </row>
    <row r="422" spans="1:12">
      <c r="A422" s="11" t="s">
        <v>673</v>
      </c>
      <c r="D422" s="11" t="s">
        <v>260</v>
      </c>
      <c r="E422" s="19" t="s">
        <v>923</v>
      </c>
      <c r="F422" s="10">
        <v>42036</v>
      </c>
      <c r="G422" s="10">
        <v>44228</v>
      </c>
      <c r="H422" s="11">
        <v>7</v>
      </c>
      <c r="I422" s="20" t="s">
        <v>259</v>
      </c>
      <c r="J422" s="11" t="s">
        <v>261</v>
      </c>
      <c r="K422" s="11" t="s">
        <v>1642</v>
      </c>
      <c r="L422" s="11">
        <v>2</v>
      </c>
    </row>
    <row r="423" spans="1:12">
      <c r="A423" s="11" t="s">
        <v>674</v>
      </c>
      <c r="D423" s="11" t="s">
        <v>260</v>
      </c>
      <c r="E423" s="19" t="s">
        <v>924</v>
      </c>
      <c r="F423" s="10">
        <v>42036</v>
      </c>
      <c r="G423" s="10">
        <v>44228</v>
      </c>
      <c r="H423" s="11">
        <v>7</v>
      </c>
      <c r="I423" s="20" t="s">
        <v>259</v>
      </c>
      <c r="J423" s="11" t="s">
        <v>261</v>
      </c>
      <c r="K423" s="11" t="s">
        <v>1642</v>
      </c>
      <c r="L423" s="11">
        <v>2</v>
      </c>
    </row>
    <row r="424" spans="1:12">
      <c r="A424" s="11" t="s">
        <v>675</v>
      </c>
      <c r="D424" s="11" t="s">
        <v>260</v>
      </c>
      <c r="E424" s="19" t="s">
        <v>925</v>
      </c>
      <c r="F424" s="10">
        <v>42036</v>
      </c>
      <c r="G424" s="10">
        <v>44228</v>
      </c>
      <c r="H424" s="11">
        <v>7</v>
      </c>
      <c r="I424" s="20" t="s">
        <v>259</v>
      </c>
      <c r="J424" s="11" t="s">
        <v>261</v>
      </c>
      <c r="K424" s="11" t="s">
        <v>1642</v>
      </c>
      <c r="L424" s="11">
        <v>2</v>
      </c>
    </row>
    <row r="425" spans="1:12">
      <c r="A425" s="11" t="s">
        <v>676</v>
      </c>
      <c r="D425" s="11" t="s">
        <v>260</v>
      </c>
      <c r="E425" s="19" t="s">
        <v>926</v>
      </c>
      <c r="F425" s="10">
        <v>42036</v>
      </c>
      <c r="G425" s="10">
        <v>44228</v>
      </c>
      <c r="H425" s="11">
        <v>7</v>
      </c>
      <c r="I425" s="11" t="s">
        <v>267</v>
      </c>
      <c r="J425" s="11" t="s">
        <v>261</v>
      </c>
      <c r="K425" s="11" t="s">
        <v>1642</v>
      </c>
      <c r="L425" s="11">
        <v>2</v>
      </c>
    </row>
    <row r="426" spans="1:12">
      <c r="A426" s="11" t="s">
        <v>677</v>
      </c>
      <c r="D426" s="11" t="s">
        <v>260</v>
      </c>
      <c r="E426" s="19" t="s">
        <v>927</v>
      </c>
      <c r="F426" s="10">
        <v>42036</v>
      </c>
      <c r="G426" s="10">
        <v>44228</v>
      </c>
      <c r="H426" s="11">
        <v>7</v>
      </c>
      <c r="I426" s="20" t="s">
        <v>259</v>
      </c>
      <c r="J426" s="11" t="s">
        <v>261</v>
      </c>
      <c r="K426" s="11" t="s">
        <v>1642</v>
      </c>
      <c r="L426" s="11">
        <v>2</v>
      </c>
    </row>
    <row r="427" spans="1:12">
      <c r="A427" s="11" t="s">
        <v>678</v>
      </c>
      <c r="D427" s="11" t="s">
        <v>260</v>
      </c>
      <c r="E427" s="19" t="s">
        <v>928</v>
      </c>
      <c r="F427" s="10">
        <v>42036</v>
      </c>
      <c r="G427" s="10">
        <v>44228</v>
      </c>
      <c r="H427" s="11">
        <v>7</v>
      </c>
      <c r="I427" s="20" t="s">
        <v>259</v>
      </c>
      <c r="J427" s="11" t="s">
        <v>261</v>
      </c>
      <c r="K427" s="11" t="s">
        <v>1642</v>
      </c>
      <c r="L427" s="11">
        <v>2</v>
      </c>
    </row>
    <row r="428" spans="1:12">
      <c r="A428" s="11" t="s">
        <v>679</v>
      </c>
      <c r="D428" s="11" t="s">
        <v>260</v>
      </c>
      <c r="E428" s="19" t="s">
        <v>929</v>
      </c>
      <c r="F428" s="10">
        <v>42036</v>
      </c>
      <c r="G428" s="10">
        <v>44228</v>
      </c>
      <c r="H428" s="11">
        <v>7</v>
      </c>
      <c r="I428" s="20" t="s">
        <v>259</v>
      </c>
      <c r="J428" s="11" t="s">
        <v>261</v>
      </c>
      <c r="K428" s="11" t="s">
        <v>1642</v>
      </c>
      <c r="L428" s="11">
        <v>2</v>
      </c>
    </row>
    <row r="429" spans="1:12">
      <c r="A429" s="11" t="s">
        <v>680</v>
      </c>
      <c r="D429" s="11" t="s">
        <v>260</v>
      </c>
      <c r="E429" s="19" t="s">
        <v>930</v>
      </c>
      <c r="F429" s="10">
        <v>42036</v>
      </c>
      <c r="G429" s="10">
        <v>44228</v>
      </c>
      <c r="H429" s="11">
        <v>7</v>
      </c>
      <c r="I429" s="20" t="s">
        <v>259</v>
      </c>
      <c r="J429" s="11" t="s">
        <v>261</v>
      </c>
      <c r="K429" s="11" t="s">
        <v>1642</v>
      </c>
      <c r="L429" s="11">
        <v>2</v>
      </c>
    </row>
    <row r="430" spans="1:12">
      <c r="A430" s="11" t="s">
        <v>681</v>
      </c>
      <c r="D430" s="11" t="s">
        <v>260</v>
      </c>
      <c r="E430" s="19" t="s">
        <v>931</v>
      </c>
      <c r="F430" s="10">
        <v>42036</v>
      </c>
      <c r="G430" s="10">
        <v>44228</v>
      </c>
      <c r="H430" s="11">
        <v>7</v>
      </c>
      <c r="I430" s="20" t="s">
        <v>259</v>
      </c>
      <c r="J430" s="11" t="s">
        <v>261</v>
      </c>
      <c r="K430" s="11" t="s">
        <v>1642</v>
      </c>
      <c r="L430" s="11">
        <v>2</v>
      </c>
    </row>
    <row r="431" spans="1:12">
      <c r="A431" s="11" t="s">
        <v>682</v>
      </c>
      <c r="D431" s="11" t="s">
        <v>260</v>
      </c>
      <c r="E431" s="19" t="s">
        <v>932</v>
      </c>
      <c r="F431" s="10">
        <v>42036</v>
      </c>
      <c r="G431" s="10">
        <v>44228</v>
      </c>
      <c r="H431" s="11">
        <v>7</v>
      </c>
      <c r="I431" s="11" t="s">
        <v>267</v>
      </c>
      <c r="J431" s="11" t="s">
        <v>261</v>
      </c>
      <c r="K431" s="11" t="s">
        <v>1642</v>
      </c>
      <c r="L431" s="11">
        <v>2</v>
      </c>
    </row>
    <row r="432" spans="1:12">
      <c r="A432" s="11" t="s">
        <v>683</v>
      </c>
      <c r="D432" s="11" t="s">
        <v>260</v>
      </c>
      <c r="E432" s="19" t="s">
        <v>933</v>
      </c>
      <c r="F432" s="10">
        <v>42036</v>
      </c>
      <c r="G432" s="10">
        <v>44228</v>
      </c>
      <c r="H432" s="11">
        <v>7</v>
      </c>
      <c r="I432" s="20" t="s">
        <v>259</v>
      </c>
      <c r="J432" s="11" t="s">
        <v>261</v>
      </c>
      <c r="K432" s="11" t="s">
        <v>1642</v>
      </c>
      <c r="L432" s="11">
        <v>2</v>
      </c>
    </row>
    <row r="433" spans="1:12">
      <c r="A433" s="11" t="s">
        <v>684</v>
      </c>
      <c r="D433" s="11" t="s">
        <v>260</v>
      </c>
      <c r="E433" s="19" t="s">
        <v>934</v>
      </c>
      <c r="F433" s="10">
        <v>42036</v>
      </c>
      <c r="G433" s="10">
        <v>44228</v>
      </c>
      <c r="H433" s="11">
        <v>7</v>
      </c>
      <c r="I433" s="20" t="s">
        <v>259</v>
      </c>
      <c r="J433" s="11" t="s">
        <v>261</v>
      </c>
      <c r="K433" s="11" t="s">
        <v>1642</v>
      </c>
      <c r="L433" s="11">
        <v>2</v>
      </c>
    </row>
    <row r="434" spans="1:12">
      <c r="A434" s="11" t="s">
        <v>685</v>
      </c>
      <c r="D434" s="11" t="s">
        <v>260</v>
      </c>
      <c r="E434" s="19" t="s">
        <v>935</v>
      </c>
      <c r="F434" s="10">
        <v>42036</v>
      </c>
      <c r="G434" s="10">
        <v>44228</v>
      </c>
      <c r="H434" s="11">
        <v>7</v>
      </c>
      <c r="I434" s="20" t="s">
        <v>259</v>
      </c>
      <c r="J434" s="11" t="s">
        <v>261</v>
      </c>
      <c r="K434" s="11" t="s">
        <v>1642</v>
      </c>
      <c r="L434" s="11">
        <v>2</v>
      </c>
    </row>
    <row r="435" spans="1:12">
      <c r="A435" s="11" t="s">
        <v>686</v>
      </c>
      <c r="D435" s="11" t="s">
        <v>260</v>
      </c>
      <c r="E435" s="19" t="s">
        <v>936</v>
      </c>
      <c r="F435" s="10">
        <v>42036</v>
      </c>
      <c r="G435" s="10">
        <v>44228</v>
      </c>
      <c r="H435" s="11">
        <v>7</v>
      </c>
      <c r="I435" s="20" t="s">
        <v>259</v>
      </c>
      <c r="J435" s="11" t="s">
        <v>261</v>
      </c>
      <c r="K435" s="11" t="s">
        <v>1642</v>
      </c>
      <c r="L435" s="11">
        <v>2</v>
      </c>
    </row>
    <row r="436" spans="1:12">
      <c r="A436" s="11" t="s">
        <v>687</v>
      </c>
      <c r="D436" s="11" t="s">
        <v>260</v>
      </c>
      <c r="E436" s="19" t="s">
        <v>937</v>
      </c>
      <c r="F436" s="10">
        <v>42036</v>
      </c>
      <c r="G436" s="10">
        <v>44228</v>
      </c>
      <c r="H436" s="11">
        <v>7</v>
      </c>
      <c r="I436" s="20" t="s">
        <v>259</v>
      </c>
      <c r="J436" s="11" t="s">
        <v>261</v>
      </c>
      <c r="K436" s="11" t="s">
        <v>1642</v>
      </c>
      <c r="L436" s="11">
        <v>2</v>
      </c>
    </row>
    <row r="437" spans="1:12">
      <c r="A437" s="11" t="s">
        <v>688</v>
      </c>
      <c r="D437" s="11" t="s">
        <v>260</v>
      </c>
      <c r="E437" s="19" t="s">
        <v>938</v>
      </c>
      <c r="F437" s="10">
        <v>42036</v>
      </c>
      <c r="G437" s="10">
        <v>44228</v>
      </c>
      <c r="H437" s="11">
        <v>7</v>
      </c>
      <c r="I437" s="11" t="s">
        <v>267</v>
      </c>
      <c r="J437" s="11" t="s">
        <v>261</v>
      </c>
      <c r="K437" s="11" t="s">
        <v>1642</v>
      </c>
      <c r="L437" s="11">
        <v>2</v>
      </c>
    </row>
    <row r="438" spans="1:12">
      <c r="A438" s="11" t="s">
        <v>689</v>
      </c>
      <c r="D438" s="11" t="s">
        <v>260</v>
      </c>
      <c r="E438" s="19" t="s">
        <v>939</v>
      </c>
      <c r="F438" s="10">
        <v>42036</v>
      </c>
      <c r="G438" s="10">
        <v>44228</v>
      </c>
      <c r="H438" s="11">
        <v>7</v>
      </c>
      <c r="I438" s="20" t="s">
        <v>259</v>
      </c>
      <c r="J438" s="11" t="s">
        <v>261</v>
      </c>
      <c r="K438" s="11" t="s">
        <v>1642</v>
      </c>
      <c r="L438" s="11">
        <v>2</v>
      </c>
    </row>
    <row r="439" spans="1:12">
      <c r="A439" s="11" t="s">
        <v>690</v>
      </c>
      <c r="D439" s="11" t="s">
        <v>260</v>
      </c>
      <c r="E439" s="19" t="s">
        <v>940</v>
      </c>
      <c r="F439" s="10">
        <v>42036</v>
      </c>
      <c r="G439" s="10">
        <v>44228</v>
      </c>
      <c r="H439" s="11">
        <v>7</v>
      </c>
      <c r="I439" s="20" t="s">
        <v>259</v>
      </c>
      <c r="J439" s="11" t="s">
        <v>261</v>
      </c>
      <c r="K439" s="11" t="s">
        <v>1642</v>
      </c>
      <c r="L439" s="11">
        <v>2</v>
      </c>
    </row>
    <row r="440" spans="1:12">
      <c r="A440" s="11" t="s">
        <v>691</v>
      </c>
      <c r="D440" s="11" t="s">
        <v>260</v>
      </c>
      <c r="E440" s="19" t="s">
        <v>941</v>
      </c>
      <c r="F440" s="10">
        <v>42036</v>
      </c>
      <c r="G440" s="10">
        <v>44228</v>
      </c>
      <c r="H440" s="11">
        <v>7</v>
      </c>
      <c r="I440" s="20" t="s">
        <v>259</v>
      </c>
      <c r="J440" s="11" t="s">
        <v>261</v>
      </c>
      <c r="K440" s="11" t="s">
        <v>1642</v>
      </c>
      <c r="L440" s="11">
        <v>2</v>
      </c>
    </row>
    <row r="441" spans="1:12">
      <c r="A441" s="11" t="s">
        <v>692</v>
      </c>
      <c r="D441" s="11" t="s">
        <v>260</v>
      </c>
      <c r="E441" s="19" t="s">
        <v>942</v>
      </c>
      <c r="F441" s="10">
        <v>42036</v>
      </c>
      <c r="G441" s="10">
        <v>44228</v>
      </c>
      <c r="H441" s="11">
        <v>7</v>
      </c>
      <c r="I441" s="20" t="s">
        <v>259</v>
      </c>
      <c r="J441" s="11" t="s">
        <v>261</v>
      </c>
      <c r="K441" s="11" t="s">
        <v>1642</v>
      </c>
      <c r="L441" s="11">
        <v>2</v>
      </c>
    </row>
    <row r="442" spans="1:12">
      <c r="A442" s="11" t="s">
        <v>693</v>
      </c>
      <c r="D442" s="11" t="s">
        <v>260</v>
      </c>
      <c r="E442" s="19" t="s">
        <v>943</v>
      </c>
      <c r="F442" s="10">
        <v>42036</v>
      </c>
      <c r="G442" s="10">
        <v>44228</v>
      </c>
      <c r="H442" s="11">
        <v>7</v>
      </c>
      <c r="I442" s="20" t="s">
        <v>259</v>
      </c>
      <c r="J442" s="11" t="s">
        <v>261</v>
      </c>
      <c r="K442" s="11" t="s">
        <v>1642</v>
      </c>
      <c r="L442" s="11">
        <v>2</v>
      </c>
    </row>
    <row r="443" spans="1:12">
      <c r="A443" s="11" t="s">
        <v>694</v>
      </c>
      <c r="D443" s="11" t="s">
        <v>260</v>
      </c>
      <c r="E443" s="19" t="s">
        <v>944</v>
      </c>
      <c r="F443" s="10">
        <v>42036</v>
      </c>
      <c r="G443" s="10">
        <v>44228</v>
      </c>
      <c r="H443" s="11">
        <v>7</v>
      </c>
      <c r="I443" s="11" t="s">
        <v>267</v>
      </c>
      <c r="J443" s="11" t="s">
        <v>261</v>
      </c>
      <c r="K443" s="11" t="s">
        <v>1642</v>
      </c>
      <c r="L443" s="11">
        <v>2</v>
      </c>
    </row>
    <row r="444" spans="1:12">
      <c r="A444" s="11" t="s">
        <v>695</v>
      </c>
      <c r="D444" s="11" t="s">
        <v>260</v>
      </c>
      <c r="E444" s="19" t="s">
        <v>945</v>
      </c>
      <c r="F444" s="10">
        <v>42036</v>
      </c>
      <c r="G444" s="10">
        <v>44228</v>
      </c>
      <c r="H444" s="11">
        <v>7</v>
      </c>
      <c r="I444" s="20" t="s">
        <v>259</v>
      </c>
      <c r="J444" s="11" t="s">
        <v>261</v>
      </c>
      <c r="K444" s="11" t="s">
        <v>1642</v>
      </c>
      <c r="L444" s="11">
        <v>2</v>
      </c>
    </row>
    <row r="445" spans="1:12">
      <c r="A445" s="11" t="s">
        <v>696</v>
      </c>
      <c r="D445" s="11" t="s">
        <v>260</v>
      </c>
      <c r="E445" s="19" t="s">
        <v>946</v>
      </c>
      <c r="F445" s="10">
        <v>42036</v>
      </c>
      <c r="G445" s="10">
        <v>44228</v>
      </c>
      <c r="H445" s="11">
        <v>7</v>
      </c>
      <c r="I445" s="20" t="s">
        <v>259</v>
      </c>
      <c r="J445" s="11" t="s">
        <v>261</v>
      </c>
      <c r="K445" s="11" t="s">
        <v>1642</v>
      </c>
      <c r="L445" s="11">
        <v>2</v>
      </c>
    </row>
    <row r="446" spans="1:12">
      <c r="A446" s="11" t="s">
        <v>697</v>
      </c>
      <c r="D446" s="11" t="s">
        <v>260</v>
      </c>
      <c r="E446" s="19" t="s">
        <v>947</v>
      </c>
      <c r="F446" s="10">
        <v>42036</v>
      </c>
      <c r="G446" s="10">
        <v>44228</v>
      </c>
      <c r="H446" s="11">
        <v>7</v>
      </c>
      <c r="I446" s="20" t="s">
        <v>259</v>
      </c>
      <c r="J446" s="11" t="s">
        <v>261</v>
      </c>
      <c r="K446" s="11" t="s">
        <v>1642</v>
      </c>
      <c r="L446" s="11">
        <v>2</v>
      </c>
    </row>
    <row r="447" spans="1:12">
      <c r="A447" s="11" t="s">
        <v>698</v>
      </c>
      <c r="D447" s="11" t="s">
        <v>260</v>
      </c>
      <c r="E447" s="19" t="s">
        <v>948</v>
      </c>
      <c r="F447" s="10">
        <v>42036</v>
      </c>
      <c r="G447" s="10">
        <v>44228</v>
      </c>
      <c r="H447" s="11">
        <v>7</v>
      </c>
      <c r="I447" s="20" t="s">
        <v>259</v>
      </c>
      <c r="J447" s="11" t="s">
        <v>261</v>
      </c>
      <c r="K447" s="11" t="s">
        <v>1642</v>
      </c>
      <c r="L447" s="11">
        <v>2</v>
      </c>
    </row>
    <row r="448" spans="1:12">
      <c r="A448" s="11" t="s">
        <v>699</v>
      </c>
      <c r="D448" s="11" t="s">
        <v>260</v>
      </c>
      <c r="E448" s="19" t="s">
        <v>949</v>
      </c>
      <c r="F448" s="10">
        <v>42036</v>
      </c>
      <c r="G448" s="10">
        <v>44228</v>
      </c>
      <c r="H448" s="11">
        <v>7</v>
      </c>
      <c r="I448" s="20" t="s">
        <v>259</v>
      </c>
      <c r="J448" s="11" t="s">
        <v>261</v>
      </c>
      <c r="K448" s="11" t="s">
        <v>1642</v>
      </c>
      <c r="L448" s="11">
        <v>2</v>
      </c>
    </row>
    <row r="449" spans="1:12">
      <c r="A449" s="11" t="s">
        <v>700</v>
      </c>
      <c r="D449" s="11" t="s">
        <v>260</v>
      </c>
      <c r="E449" s="19" t="s">
        <v>950</v>
      </c>
      <c r="F449" s="10">
        <v>42036</v>
      </c>
      <c r="G449" s="10">
        <v>44228</v>
      </c>
      <c r="H449" s="11">
        <v>7</v>
      </c>
      <c r="I449" s="11" t="s">
        <v>267</v>
      </c>
      <c r="J449" s="11" t="s">
        <v>261</v>
      </c>
      <c r="K449" s="11" t="s">
        <v>1642</v>
      </c>
      <c r="L449" s="11">
        <v>2</v>
      </c>
    </row>
    <row r="450" spans="1:12">
      <c r="A450" s="11" t="s">
        <v>701</v>
      </c>
      <c r="D450" s="11" t="s">
        <v>260</v>
      </c>
      <c r="E450" s="19" t="s">
        <v>951</v>
      </c>
      <c r="F450" s="10">
        <v>42036</v>
      </c>
      <c r="G450" s="10">
        <v>44228</v>
      </c>
      <c r="H450" s="11">
        <v>7</v>
      </c>
      <c r="I450" s="20" t="s">
        <v>259</v>
      </c>
      <c r="J450" s="11" t="s">
        <v>261</v>
      </c>
      <c r="K450" s="11" t="s">
        <v>1642</v>
      </c>
      <c r="L450" s="11">
        <v>2</v>
      </c>
    </row>
    <row r="451" spans="1:12">
      <c r="A451" s="11" t="s">
        <v>702</v>
      </c>
      <c r="D451" s="11" t="s">
        <v>260</v>
      </c>
      <c r="E451" s="19" t="s">
        <v>952</v>
      </c>
      <c r="F451" s="10">
        <v>42036</v>
      </c>
      <c r="G451" s="10">
        <v>44228</v>
      </c>
      <c r="H451" s="11">
        <v>7</v>
      </c>
      <c r="I451" s="20" t="s">
        <v>259</v>
      </c>
      <c r="J451" s="11" t="s">
        <v>261</v>
      </c>
      <c r="K451" s="11" t="s">
        <v>1642</v>
      </c>
      <c r="L451" s="11">
        <v>2</v>
      </c>
    </row>
    <row r="452" spans="1:12">
      <c r="A452" s="11" t="s">
        <v>703</v>
      </c>
      <c r="D452" s="11" t="s">
        <v>260</v>
      </c>
      <c r="E452" s="19" t="s">
        <v>953</v>
      </c>
      <c r="F452" s="10">
        <v>42036</v>
      </c>
      <c r="G452" s="10">
        <v>44228</v>
      </c>
      <c r="H452" s="11">
        <v>7</v>
      </c>
      <c r="I452" s="20" t="s">
        <v>259</v>
      </c>
      <c r="J452" s="11" t="s">
        <v>261</v>
      </c>
      <c r="K452" s="11" t="s">
        <v>1642</v>
      </c>
      <c r="L452" s="11">
        <v>2</v>
      </c>
    </row>
    <row r="453" spans="1:12">
      <c r="A453" s="11" t="s">
        <v>704</v>
      </c>
      <c r="D453" s="11" t="s">
        <v>260</v>
      </c>
      <c r="E453" s="19" t="s">
        <v>954</v>
      </c>
      <c r="F453" s="10">
        <v>42036</v>
      </c>
      <c r="G453" s="10">
        <v>44228</v>
      </c>
      <c r="H453" s="11">
        <v>7</v>
      </c>
      <c r="I453" s="20" t="s">
        <v>259</v>
      </c>
      <c r="J453" s="11" t="s">
        <v>261</v>
      </c>
      <c r="K453" s="11" t="s">
        <v>1642</v>
      </c>
      <c r="L453" s="11">
        <v>2</v>
      </c>
    </row>
    <row r="454" spans="1:12">
      <c r="A454" s="11" t="s">
        <v>705</v>
      </c>
      <c r="D454" s="11" t="s">
        <v>260</v>
      </c>
      <c r="E454" s="19" t="s">
        <v>955</v>
      </c>
      <c r="F454" s="10">
        <v>42036</v>
      </c>
      <c r="G454" s="10">
        <v>44228</v>
      </c>
      <c r="H454" s="11">
        <v>7</v>
      </c>
      <c r="I454" s="20" t="s">
        <v>259</v>
      </c>
      <c r="J454" s="11" t="s">
        <v>261</v>
      </c>
      <c r="K454" s="11" t="s">
        <v>1642</v>
      </c>
      <c r="L454" s="11">
        <v>2</v>
      </c>
    </row>
    <row r="455" spans="1:12">
      <c r="A455" s="11" t="s">
        <v>706</v>
      </c>
      <c r="D455" s="11" t="s">
        <v>260</v>
      </c>
      <c r="E455" s="19" t="s">
        <v>956</v>
      </c>
      <c r="F455" s="10">
        <v>42036</v>
      </c>
      <c r="G455" s="10">
        <v>44228</v>
      </c>
      <c r="H455" s="11">
        <v>7</v>
      </c>
      <c r="I455" s="11" t="s">
        <v>267</v>
      </c>
      <c r="J455" s="11" t="s">
        <v>261</v>
      </c>
      <c r="K455" s="11" t="s">
        <v>1642</v>
      </c>
      <c r="L455" s="11">
        <v>2</v>
      </c>
    </row>
    <row r="456" spans="1:12">
      <c r="A456" s="11" t="s">
        <v>707</v>
      </c>
      <c r="D456" s="11" t="s">
        <v>260</v>
      </c>
      <c r="E456" s="19" t="s">
        <v>957</v>
      </c>
      <c r="F456" s="10">
        <v>42036</v>
      </c>
      <c r="G456" s="10">
        <v>44228</v>
      </c>
      <c r="H456" s="11">
        <v>7</v>
      </c>
      <c r="I456" s="20" t="s">
        <v>259</v>
      </c>
      <c r="J456" s="11" t="s">
        <v>261</v>
      </c>
      <c r="K456" s="11" t="s">
        <v>1642</v>
      </c>
      <c r="L456" s="11">
        <v>2</v>
      </c>
    </row>
    <row r="457" spans="1:12">
      <c r="A457" s="11" t="s">
        <v>708</v>
      </c>
      <c r="D457" s="11" t="s">
        <v>260</v>
      </c>
      <c r="E457" s="19" t="s">
        <v>958</v>
      </c>
      <c r="F457" s="10">
        <v>42036</v>
      </c>
      <c r="G457" s="10">
        <v>44228</v>
      </c>
      <c r="H457" s="11">
        <v>7</v>
      </c>
      <c r="I457" s="20" t="s">
        <v>259</v>
      </c>
      <c r="J457" s="11" t="s">
        <v>261</v>
      </c>
      <c r="K457" s="11" t="s">
        <v>1642</v>
      </c>
      <c r="L457" s="11">
        <v>2</v>
      </c>
    </row>
    <row r="458" spans="1:12">
      <c r="A458" s="11" t="s">
        <v>709</v>
      </c>
      <c r="D458" s="11" t="s">
        <v>260</v>
      </c>
      <c r="E458" s="19" t="s">
        <v>959</v>
      </c>
      <c r="F458" s="10">
        <v>42036</v>
      </c>
      <c r="G458" s="10">
        <v>44228</v>
      </c>
      <c r="H458" s="11">
        <v>7</v>
      </c>
      <c r="I458" s="20" t="s">
        <v>259</v>
      </c>
      <c r="J458" s="11" t="s">
        <v>261</v>
      </c>
      <c r="K458" s="11" t="s">
        <v>1642</v>
      </c>
      <c r="L458" s="11">
        <v>2</v>
      </c>
    </row>
    <row r="459" spans="1:12">
      <c r="A459" s="11" t="s">
        <v>710</v>
      </c>
      <c r="D459" s="11" t="s">
        <v>260</v>
      </c>
      <c r="E459" s="19" t="s">
        <v>960</v>
      </c>
      <c r="F459" s="10">
        <v>42036</v>
      </c>
      <c r="G459" s="10">
        <v>44228</v>
      </c>
      <c r="H459" s="11">
        <v>7</v>
      </c>
      <c r="I459" s="20" t="s">
        <v>259</v>
      </c>
      <c r="J459" s="11" t="s">
        <v>261</v>
      </c>
      <c r="K459" s="11" t="s">
        <v>1642</v>
      </c>
      <c r="L459" s="11">
        <v>2</v>
      </c>
    </row>
    <row r="460" spans="1:12">
      <c r="A460" s="11" t="s">
        <v>711</v>
      </c>
      <c r="D460" s="11" t="s">
        <v>260</v>
      </c>
      <c r="E460" s="19" t="s">
        <v>961</v>
      </c>
      <c r="F460" s="10">
        <v>42036</v>
      </c>
      <c r="G460" s="10">
        <v>44228</v>
      </c>
      <c r="H460" s="11">
        <v>7</v>
      </c>
      <c r="I460" s="20" t="s">
        <v>259</v>
      </c>
      <c r="J460" s="11" t="s">
        <v>261</v>
      </c>
      <c r="K460" s="11" t="s">
        <v>1642</v>
      </c>
      <c r="L460" s="11">
        <v>2</v>
      </c>
    </row>
    <row r="461" spans="1:12">
      <c r="A461" s="11" t="s">
        <v>712</v>
      </c>
      <c r="D461" s="11" t="s">
        <v>260</v>
      </c>
      <c r="E461" s="19" t="s">
        <v>962</v>
      </c>
      <c r="F461" s="10">
        <v>42036</v>
      </c>
      <c r="G461" s="10">
        <v>44228</v>
      </c>
      <c r="H461" s="11">
        <v>7</v>
      </c>
      <c r="I461" s="11" t="s">
        <v>267</v>
      </c>
      <c r="J461" s="11" t="s">
        <v>261</v>
      </c>
      <c r="K461" s="11" t="s">
        <v>1642</v>
      </c>
      <c r="L461" s="11">
        <v>2</v>
      </c>
    </row>
    <row r="462" spans="1:12">
      <c r="A462" s="11" t="s">
        <v>713</v>
      </c>
      <c r="D462" s="11" t="s">
        <v>260</v>
      </c>
      <c r="E462" s="19" t="s">
        <v>963</v>
      </c>
      <c r="F462" s="10">
        <v>42036</v>
      </c>
      <c r="G462" s="10">
        <v>44228</v>
      </c>
      <c r="H462" s="11">
        <v>7</v>
      </c>
      <c r="I462" s="20" t="s">
        <v>259</v>
      </c>
      <c r="J462" s="11" t="s">
        <v>261</v>
      </c>
      <c r="K462" s="11" t="s">
        <v>1642</v>
      </c>
      <c r="L462" s="11">
        <v>2</v>
      </c>
    </row>
    <row r="463" spans="1:12">
      <c r="A463" s="11" t="s">
        <v>714</v>
      </c>
      <c r="D463" s="11" t="s">
        <v>260</v>
      </c>
      <c r="E463" s="19" t="s">
        <v>964</v>
      </c>
      <c r="F463" s="10">
        <v>42036</v>
      </c>
      <c r="G463" s="10">
        <v>44228</v>
      </c>
      <c r="H463" s="11">
        <v>7</v>
      </c>
      <c r="I463" s="20" t="s">
        <v>259</v>
      </c>
      <c r="J463" s="11" t="s">
        <v>261</v>
      </c>
      <c r="K463" s="11" t="s">
        <v>1642</v>
      </c>
      <c r="L463" s="11">
        <v>2</v>
      </c>
    </row>
    <row r="464" spans="1:12">
      <c r="A464" s="11" t="s">
        <v>715</v>
      </c>
      <c r="D464" s="11" t="s">
        <v>260</v>
      </c>
      <c r="E464" s="19" t="s">
        <v>965</v>
      </c>
      <c r="F464" s="10">
        <v>42036</v>
      </c>
      <c r="G464" s="10">
        <v>44228</v>
      </c>
      <c r="H464" s="11">
        <v>7</v>
      </c>
      <c r="I464" s="20" t="s">
        <v>259</v>
      </c>
      <c r="J464" s="11" t="s">
        <v>261</v>
      </c>
      <c r="K464" s="11" t="s">
        <v>1642</v>
      </c>
      <c r="L464" s="11">
        <v>2</v>
      </c>
    </row>
    <row r="465" spans="1:12">
      <c r="A465" s="11" t="s">
        <v>716</v>
      </c>
      <c r="D465" s="11" t="s">
        <v>260</v>
      </c>
      <c r="E465" s="19" t="s">
        <v>966</v>
      </c>
      <c r="F465" s="10">
        <v>42036</v>
      </c>
      <c r="G465" s="10">
        <v>44228</v>
      </c>
      <c r="H465" s="11">
        <v>7</v>
      </c>
      <c r="I465" s="20" t="s">
        <v>259</v>
      </c>
      <c r="J465" s="11" t="s">
        <v>261</v>
      </c>
      <c r="K465" s="11" t="s">
        <v>1642</v>
      </c>
      <c r="L465" s="11">
        <v>2</v>
      </c>
    </row>
    <row r="466" spans="1:12">
      <c r="A466" s="11" t="s">
        <v>717</v>
      </c>
      <c r="D466" s="11" t="s">
        <v>260</v>
      </c>
      <c r="E466" s="19" t="s">
        <v>967</v>
      </c>
      <c r="F466" s="10">
        <v>42036</v>
      </c>
      <c r="G466" s="10">
        <v>44228</v>
      </c>
      <c r="H466" s="11">
        <v>7</v>
      </c>
      <c r="I466" s="20" t="s">
        <v>259</v>
      </c>
      <c r="J466" s="11" t="s">
        <v>261</v>
      </c>
      <c r="K466" s="11" t="s">
        <v>1642</v>
      </c>
      <c r="L466" s="11">
        <v>2</v>
      </c>
    </row>
    <row r="467" spans="1:12">
      <c r="A467" s="11" t="s">
        <v>718</v>
      </c>
      <c r="D467" s="11" t="s">
        <v>260</v>
      </c>
      <c r="E467" s="19" t="s">
        <v>968</v>
      </c>
      <c r="F467" s="10">
        <v>42036</v>
      </c>
      <c r="G467" s="10">
        <v>44228</v>
      </c>
      <c r="H467" s="11">
        <v>7</v>
      </c>
      <c r="I467" s="11" t="s">
        <v>267</v>
      </c>
      <c r="J467" s="11" t="s">
        <v>261</v>
      </c>
      <c r="K467" s="11" t="s">
        <v>1642</v>
      </c>
      <c r="L467" s="11">
        <v>2</v>
      </c>
    </row>
    <row r="468" spans="1:12">
      <c r="A468" s="11" t="s">
        <v>719</v>
      </c>
      <c r="D468" s="11" t="s">
        <v>260</v>
      </c>
      <c r="E468" s="19" t="s">
        <v>969</v>
      </c>
      <c r="F468" s="10">
        <v>42036</v>
      </c>
      <c r="G468" s="10">
        <v>44228</v>
      </c>
      <c r="H468" s="11">
        <v>7</v>
      </c>
      <c r="I468" s="20" t="s">
        <v>259</v>
      </c>
      <c r="J468" s="11" t="s">
        <v>261</v>
      </c>
      <c r="K468" s="11" t="s">
        <v>1642</v>
      </c>
      <c r="L468" s="11">
        <v>2</v>
      </c>
    </row>
    <row r="469" spans="1:12">
      <c r="A469" s="11" t="s">
        <v>720</v>
      </c>
      <c r="D469" s="11" t="s">
        <v>260</v>
      </c>
      <c r="E469" s="19" t="s">
        <v>970</v>
      </c>
      <c r="F469" s="10">
        <v>42036</v>
      </c>
      <c r="G469" s="10">
        <v>44228</v>
      </c>
      <c r="H469" s="11">
        <v>7</v>
      </c>
      <c r="I469" s="20" t="s">
        <v>259</v>
      </c>
      <c r="J469" s="11" t="s">
        <v>261</v>
      </c>
      <c r="K469" s="11" t="s">
        <v>1642</v>
      </c>
      <c r="L469" s="11">
        <v>2</v>
      </c>
    </row>
    <row r="470" spans="1:12">
      <c r="A470" s="11" t="s">
        <v>721</v>
      </c>
      <c r="D470" s="11" t="s">
        <v>260</v>
      </c>
      <c r="E470" s="19" t="s">
        <v>971</v>
      </c>
      <c r="F470" s="10">
        <v>42036</v>
      </c>
      <c r="G470" s="10">
        <v>44228</v>
      </c>
      <c r="H470" s="11">
        <v>7</v>
      </c>
      <c r="I470" s="20" t="s">
        <v>259</v>
      </c>
      <c r="J470" s="11" t="s">
        <v>261</v>
      </c>
      <c r="K470" s="11" t="s">
        <v>1642</v>
      </c>
      <c r="L470" s="11">
        <v>2</v>
      </c>
    </row>
    <row r="471" spans="1:12">
      <c r="A471" s="11" t="s">
        <v>722</v>
      </c>
      <c r="D471" s="11" t="s">
        <v>260</v>
      </c>
      <c r="E471" s="19" t="s">
        <v>972</v>
      </c>
      <c r="F471" s="10">
        <v>42036</v>
      </c>
      <c r="G471" s="10">
        <v>44228</v>
      </c>
      <c r="H471" s="11">
        <v>7</v>
      </c>
      <c r="I471" s="20" t="s">
        <v>259</v>
      </c>
      <c r="J471" s="11" t="s">
        <v>261</v>
      </c>
      <c r="K471" s="11" t="s">
        <v>1642</v>
      </c>
      <c r="L471" s="11">
        <v>2</v>
      </c>
    </row>
    <row r="472" spans="1:12">
      <c r="A472" s="11" t="s">
        <v>723</v>
      </c>
      <c r="D472" s="11" t="s">
        <v>260</v>
      </c>
      <c r="E472" s="19" t="s">
        <v>973</v>
      </c>
      <c r="F472" s="10">
        <v>42036</v>
      </c>
      <c r="G472" s="10">
        <v>44228</v>
      </c>
      <c r="H472" s="11">
        <v>7</v>
      </c>
      <c r="I472" s="20" t="s">
        <v>259</v>
      </c>
      <c r="J472" s="11" t="s">
        <v>261</v>
      </c>
      <c r="K472" s="11" t="s">
        <v>1642</v>
      </c>
      <c r="L472" s="11">
        <v>2</v>
      </c>
    </row>
    <row r="473" spans="1:12">
      <c r="A473" s="11" t="s">
        <v>724</v>
      </c>
      <c r="D473" s="11" t="s">
        <v>260</v>
      </c>
      <c r="E473" s="19" t="s">
        <v>974</v>
      </c>
      <c r="F473" s="10">
        <v>42036</v>
      </c>
      <c r="G473" s="10">
        <v>44228</v>
      </c>
      <c r="H473" s="11">
        <v>7</v>
      </c>
      <c r="I473" s="11" t="s">
        <v>267</v>
      </c>
      <c r="J473" s="11" t="s">
        <v>261</v>
      </c>
      <c r="K473" s="11" t="s">
        <v>1642</v>
      </c>
      <c r="L473" s="11">
        <v>2</v>
      </c>
    </row>
    <row r="474" spans="1:12">
      <c r="A474" s="11" t="s">
        <v>725</v>
      </c>
      <c r="D474" s="11" t="s">
        <v>260</v>
      </c>
      <c r="E474" s="19" t="s">
        <v>975</v>
      </c>
      <c r="F474" s="10">
        <v>42036</v>
      </c>
      <c r="G474" s="10">
        <v>44228</v>
      </c>
      <c r="H474" s="11">
        <v>7</v>
      </c>
      <c r="I474" s="20" t="s">
        <v>259</v>
      </c>
      <c r="J474" s="11" t="s">
        <v>261</v>
      </c>
      <c r="K474" s="11" t="s">
        <v>1642</v>
      </c>
      <c r="L474" s="11">
        <v>2</v>
      </c>
    </row>
    <row r="475" spans="1:12">
      <c r="A475" s="11" t="s">
        <v>726</v>
      </c>
      <c r="D475" s="11" t="s">
        <v>260</v>
      </c>
      <c r="E475" s="19" t="s">
        <v>976</v>
      </c>
      <c r="F475" s="10">
        <v>42036</v>
      </c>
      <c r="G475" s="10">
        <v>44228</v>
      </c>
      <c r="H475" s="11">
        <v>7</v>
      </c>
      <c r="I475" s="20" t="s">
        <v>259</v>
      </c>
      <c r="J475" s="11" t="s">
        <v>261</v>
      </c>
      <c r="K475" s="11" t="s">
        <v>1642</v>
      </c>
      <c r="L475" s="11">
        <v>2</v>
      </c>
    </row>
    <row r="476" spans="1:12">
      <c r="A476" s="11" t="s">
        <v>727</v>
      </c>
      <c r="D476" s="11" t="s">
        <v>260</v>
      </c>
      <c r="E476" s="19" t="s">
        <v>977</v>
      </c>
      <c r="F476" s="10">
        <v>42036</v>
      </c>
      <c r="G476" s="10">
        <v>44228</v>
      </c>
      <c r="H476" s="11">
        <v>7</v>
      </c>
      <c r="I476" s="20" t="s">
        <v>259</v>
      </c>
      <c r="J476" s="11" t="s">
        <v>261</v>
      </c>
      <c r="K476" s="11" t="s">
        <v>1642</v>
      </c>
      <c r="L476" s="11">
        <v>2</v>
      </c>
    </row>
    <row r="477" spans="1:12">
      <c r="A477" s="11" t="s">
        <v>728</v>
      </c>
      <c r="D477" s="11" t="s">
        <v>260</v>
      </c>
      <c r="E477" s="19" t="s">
        <v>978</v>
      </c>
      <c r="F477" s="10">
        <v>42036</v>
      </c>
      <c r="G477" s="10">
        <v>44228</v>
      </c>
      <c r="H477" s="11">
        <v>7</v>
      </c>
      <c r="I477" s="20" t="s">
        <v>259</v>
      </c>
      <c r="J477" s="11" t="s">
        <v>261</v>
      </c>
      <c r="K477" s="11" t="s">
        <v>1642</v>
      </c>
      <c r="L477" s="11">
        <v>2</v>
      </c>
    </row>
    <row r="478" spans="1:12">
      <c r="A478" s="11" t="s">
        <v>729</v>
      </c>
      <c r="D478" s="11" t="s">
        <v>260</v>
      </c>
      <c r="E478" s="19" t="s">
        <v>979</v>
      </c>
      <c r="F478" s="10">
        <v>42036</v>
      </c>
      <c r="G478" s="10">
        <v>44228</v>
      </c>
      <c r="H478" s="11">
        <v>7</v>
      </c>
      <c r="I478" s="20" t="s">
        <v>259</v>
      </c>
      <c r="J478" s="11" t="s">
        <v>261</v>
      </c>
      <c r="K478" s="11" t="s">
        <v>1642</v>
      </c>
      <c r="L478" s="11">
        <v>2</v>
      </c>
    </row>
    <row r="479" spans="1:12">
      <c r="A479" s="11" t="s">
        <v>730</v>
      </c>
      <c r="D479" s="11" t="s">
        <v>260</v>
      </c>
      <c r="E479" s="19" t="s">
        <v>980</v>
      </c>
      <c r="F479" s="10">
        <v>42036</v>
      </c>
      <c r="G479" s="10">
        <v>44228</v>
      </c>
      <c r="H479" s="11">
        <v>7</v>
      </c>
      <c r="I479" s="11" t="s">
        <v>267</v>
      </c>
      <c r="J479" s="11" t="s">
        <v>261</v>
      </c>
      <c r="K479" s="11" t="s">
        <v>1642</v>
      </c>
      <c r="L479" s="11">
        <v>2</v>
      </c>
    </row>
    <row r="480" spans="1:12">
      <c r="A480" s="11" t="s">
        <v>731</v>
      </c>
      <c r="D480" s="11" t="s">
        <v>260</v>
      </c>
      <c r="E480" s="19" t="s">
        <v>981</v>
      </c>
      <c r="F480" s="10">
        <v>42036</v>
      </c>
      <c r="G480" s="10">
        <v>44228</v>
      </c>
      <c r="H480" s="11">
        <v>7</v>
      </c>
      <c r="I480" s="20" t="s">
        <v>259</v>
      </c>
      <c r="J480" s="11" t="s">
        <v>261</v>
      </c>
      <c r="K480" s="11" t="s">
        <v>1642</v>
      </c>
      <c r="L480" s="11">
        <v>2</v>
      </c>
    </row>
    <row r="481" spans="1:12">
      <c r="A481" s="11" t="s">
        <v>732</v>
      </c>
      <c r="D481" s="11" t="s">
        <v>260</v>
      </c>
      <c r="E481" s="19" t="s">
        <v>982</v>
      </c>
      <c r="F481" s="10">
        <v>42036</v>
      </c>
      <c r="G481" s="10">
        <v>44228</v>
      </c>
      <c r="H481" s="11">
        <v>7</v>
      </c>
      <c r="I481" s="20" t="s">
        <v>259</v>
      </c>
      <c r="J481" s="11" t="s">
        <v>261</v>
      </c>
      <c r="K481" s="11" t="s">
        <v>1642</v>
      </c>
      <c r="L481" s="11">
        <v>2</v>
      </c>
    </row>
    <row r="482" spans="1:12">
      <c r="A482" s="11" t="s">
        <v>733</v>
      </c>
      <c r="D482" s="11" t="s">
        <v>260</v>
      </c>
      <c r="E482" s="19" t="s">
        <v>983</v>
      </c>
      <c r="F482" s="10">
        <v>42036</v>
      </c>
      <c r="G482" s="10">
        <v>44228</v>
      </c>
      <c r="H482" s="11">
        <v>7</v>
      </c>
      <c r="I482" s="20" t="s">
        <v>259</v>
      </c>
      <c r="J482" s="11" t="s">
        <v>261</v>
      </c>
      <c r="K482" s="11" t="s">
        <v>1642</v>
      </c>
      <c r="L482" s="11">
        <v>2</v>
      </c>
    </row>
    <row r="483" spans="1:12">
      <c r="A483" s="11" t="s">
        <v>734</v>
      </c>
      <c r="D483" s="11" t="s">
        <v>260</v>
      </c>
      <c r="E483" s="19" t="s">
        <v>984</v>
      </c>
      <c r="F483" s="10">
        <v>42036</v>
      </c>
      <c r="G483" s="10">
        <v>44228</v>
      </c>
      <c r="H483" s="11">
        <v>7</v>
      </c>
      <c r="I483" s="20" t="s">
        <v>259</v>
      </c>
      <c r="J483" s="11" t="s">
        <v>261</v>
      </c>
      <c r="K483" s="11" t="s">
        <v>1642</v>
      </c>
      <c r="L483" s="11">
        <v>2</v>
      </c>
    </row>
    <row r="484" spans="1:12">
      <c r="A484" s="11" t="s">
        <v>735</v>
      </c>
      <c r="D484" s="11" t="s">
        <v>260</v>
      </c>
      <c r="E484" s="19" t="s">
        <v>985</v>
      </c>
      <c r="F484" s="10">
        <v>42036</v>
      </c>
      <c r="G484" s="10">
        <v>44228</v>
      </c>
      <c r="H484" s="11">
        <v>7</v>
      </c>
      <c r="I484" s="20" t="s">
        <v>259</v>
      </c>
      <c r="J484" s="11" t="s">
        <v>261</v>
      </c>
      <c r="K484" s="11" t="s">
        <v>1642</v>
      </c>
      <c r="L484" s="11">
        <v>2</v>
      </c>
    </row>
    <row r="485" spans="1:12">
      <c r="A485" s="11" t="s">
        <v>736</v>
      </c>
      <c r="D485" s="11" t="s">
        <v>260</v>
      </c>
      <c r="E485" s="19" t="s">
        <v>986</v>
      </c>
      <c r="F485" s="10">
        <v>42036</v>
      </c>
      <c r="G485" s="10">
        <v>44228</v>
      </c>
      <c r="H485" s="11">
        <v>7</v>
      </c>
      <c r="I485" s="11" t="s">
        <v>267</v>
      </c>
      <c r="J485" s="11" t="s">
        <v>261</v>
      </c>
      <c r="K485" s="11" t="s">
        <v>1642</v>
      </c>
      <c r="L485" s="11">
        <v>2</v>
      </c>
    </row>
    <row r="486" spans="1:12">
      <c r="A486" s="11" t="s">
        <v>737</v>
      </c>
      <c r="D486" s="11" t="s">
        <v>260</v>
      </c>
      <c r="E486" s="19" t="s">
        <v>987</v>
      </c>
      <c r="F486" s="10">
        <v>42036</v>
      </c>
      <c r="G486" s="10">
        <v>44228</v>
      </c>
      <c r="H486" s="11">
        <v>7</v>
      </c>
      <c r="I486" s="20" t="s">
        <v>259</v>
      </c>
      <c r="J486" s="11" t="s">
        <v>261</v>
      </c>
      <c r="K486" s="11" t="s">
        <v>1642</v>
      </c>
      <c r="L486" s="11">
        <v>2</v>
      </c>
    </row>
    <row r="487" spans="1:12">
      <c r="A487" s="11" t="s">
        <v>738</v>
      </c>
      <c r="D487" s="11" t="s">
        <v>260</v>
      </c>
      <c r="E487" s="19" t="s">
        <v>988</v>
      </c>
      <c r="F487" s="10">
        <v>42036</v>
      </c>
      <c r="G487" s="10">
        <v>44228</v>
      </c>
      <c r="H487" s="11">
        <v>7</v>
      </c>
      <c r="I487" s="20" t="s">
        <v>259</v>
      </c>
      <c r="J487" s="11" t="s">
        <v>261</v>
      </c>
      <c r="K487" s="11" t="s">
        <v>1642</v>
      </c>
      <c r="L487" s="11">
        <v>2</v>
      </c>
    </row>
    <row r="488" spans="1:12">
      <c r="A488" s="11" t="s">
        <v>739</v>
      </c>
      <c r="D488" s="11" t="s">
        <v>260</v>
      </c>
      <c r="E488" s="19" t="s">
        <v>989</v>
      </c>
      <c r="F488" s="10">
        <v>42036</v>
      </c>
      <c r="G488" s="10">
        <v>44228</v>
      </c>
      <c r="H488" s="11">
        <v>7</v>
      </c>
      <c r="I488" s="20" t="s">
        <v>259</v>
      </c>
      <c r="J488" s="11" t="s">
        <v>261</v>
      </c>
      <c r="K488" s="11" t="s">
        <v>1642</v>
      </c>
      <c r="L488" s="11">
        <v>2</v>
      </c>
    </row>
    <row r="489" spans="1:12">
      <c r="A489" s="11" t="s">
        <v>740</v>
      </c>
      <c r="D489" s="11" t="s">
        <v>260</v>
      </c>
      <c r="E489" s="19" t="s">
        <v>990</v>
      </c>
      <c r="F489" s="10">
        <v>42036</v>
      </c>
      <c r="G489" s="10">
        <v>44228</v>
      </c>
      <c r="H489" s="11">
        <v>7</v>
      </c>
      <c r="I489" s="20" t="s">
        <v>259</v>
      </c>
      <c r="J489" s="11" t="s">
        <v>261</v>
      </c>
      <c r="K489" s="11" t="s">
        <v>1642</v>
      </c>
      <c r="L489" s="11">
        <v>2</v>
      </c>
    </row>
    <row r="490" spans="1:12">
      <c r="A490" s="11" t="s">
        <v>741</v>
      </c>
      <c r="D490" s="11" t="s">
        <v>260</v>
      </c>
      <c r="E490" s="19" t="s">
        <v>991</v>
      </c>
      <c r="F490" s="10">
        <v>42036</v>
      </c>
      <c r="G490" s="10">
        <v>44228</v>
      </c>
      <c r="H490" s="11">
        <v>7</v>
      </c>
      <c r="I490" s="20" t="s">
        <v>259</v>
      </c>
      <c r="J490" s="11" t="s">
        <v>261</v>
      </c>
      <c r="K490" s="11" t="s">
        <v>1642</v>
      </c>
      <c r="L490" s="11">
        <v>2</v>
      </c>
    </row>
    <row r="491" spans="1:12">
      <c r="A491" s="11" t="s">
        <v>742</v>
      </c>
      <c r="D491" s="11" t="s">
        <v>260</v>
      </c>
      <c r="E491" s="19" t="s">
        <v>992</v>
      </c>
      <c r="F491" s="10">
        <v>42036</v>
      </c>
      <c r="G491" s="10">
        <v>44228</v>
      </c>
      <c r="H491" s="11">
        <v>7</v>
      </c>
      <c r="I491" s="11" t="s">
        <v>267</v>
      </c>
      <c r="J491" s="11" t="s">
        <v>261</v>
      </c>
      <c r="K491" s="11" t="s">
        <v>1642</v>
      </c>
      <c r="L491" s="11">
        <v>2</v>
      </c>
    </row>
    <row r="492" spans="1:12">
      <c r="A492" s="11" t="s">
        <v>743</v>
      </c>
      <c r="D492" s="11" t="s">
        <v>260</v>
      </c>
      <c r="E492" s="19" t="s">
        <v>993</v>
      </c>
      <c r="F492" s="10">
        <v>42036</v>
      </c>
      <c r="G492" s="10">
        <v>44228</v>
      </c>
      <c r="H492" s="11">
        <v>7</v>
      </c>
      <c r="I492" s="20" t="s">
        <v>259</v>
      </c>
      <c r="J492" s="11" t="s">
        <v>261</v>
      </c>
      <c r="K492" s="11" t="s">
        <v>1642</v>
      </c>
      <c r="L492" s="11">
        <v>2</v>
      </c>
    </row>
    <row r="493" spans="1:12">
      <c r="A493" s="11" t="s">
        <v>744</v>
      </c>
      <c r="D493" s="11" t="s">
        <v>260</v>
      </c>
      <c r="E493" s="19" t="s">
        <v>994</v>
      </c>
      <c r="F493" s="10">
        <v>42036</v>
      </c>
      <c r="G493" s="10">
        <v>44228</v>
      </c>
      <c r="H493" s="11">
        <v>7</v>
      </c>
      <c r="I493" s="20" t="s">
        <v>259</v>
      </c>
      <c r="J493" s="11" t="s">
        <v>261</v>
      </c>
      <c r="K493" s="11" t="s">
        <v>1642</v>
      </c>
      <c r="L493" s="11">
        <v>2</v>
      </c>
    </row>
    <row r="494" spans="1:12">
      <c r="A494" s="11" t="s">
        <v>745</v>
      </c>
      <c r="D494" s="11" t="s">
        <v>260</v>
      </c>
      <c r="E494" s="19" t="s">
        <v>995</v>
      </c>
      <c r="F494" s="10">
        <v>42036</v>
      </c>
      <c r="G494" s="10">
        <v>44228</v>
      </c>
      <c r="H494" s="11">
        <v>7</v>
      </c>
      <c r="I494" s="20" t="s">
        <v>259</v>
      </c>
      <c r="J494" s="11" t="s">
        <v>261</v>
      </c>
      <c r="K494" s="11" t="s">
        <v>1642</v>
      </c>
      <c r="L494" s="11">
        <v>2</v>
      </c>
    </row>
    <row r="495" spans="1:12">
      <c r="A495" s="11" t="s">
        <v>746</v>
      </c>
      <c r="D495" s="11" t="s">
        <v>260</v>
      </c>
      <c r="E495" s="19" t="s">
        <v>996</v>
      </c>
      <c r="F495" s="10">
        <v>42036</v>
      </c>
      <c r="G495" s="10">
        <v>44228</v>
      </c>
      <c r="H495" s="11">
        <v>7</v>
      </c>
      <c r="I495" s="20" t="s">
        <v>259</v>
      </c>
      <c r="J495" s="11" t="s">
        <v>261</v>
      </c>
      <c r="K495" s="11" t="s">
        <v>1642</v>
      </c>
      <c r="L495" s="11">
        <v>2</v>
      </c>
    </row>
    <row r="496" spans="1:12">
      <c r="A496" s="11" t="s">
        <v>747</v>
      </c>
      <c r="D496" s="11" t="s">
        <v>260</v>
      </c>
      <c r="E496" s="19" t="s">
        <v>997</v>
      </c>
      <c r="F496" s="10">
        <v>42036</v>
      </c>
      <c r="G496" s="10">
        <v>44228</v>
      </c>
      <c r="H496" s="11">
        <v>7</v>
      </c>
      <c r="I496" s="20" t="s">
        <v>259</v>
      </c>
      <c r="J496" s="11" t="s">
        <v>261</v>
      </c>
      <c r="K496" s="11" t="s">
        <v>1642</v>
      </c>
      <c r="L496" s="11">
        <v>2</v>
      </c>
    </row>
    <row r="497" spans="1:12">
      <c r="A497" s="11" t="s">
        <v>748</v>
      </c>
      <c r="D497" s="11" t="s">
        <v>260</v>
      </c>
      <c r="E497" s="19" t="s">
        <v>998</v>
      </c>
      <c r="F497" s="10">
        <v>42036</v>
      </c>
      <c r="G497" s="10">
        <v>44228</v>
      </c>
      <c r="H497" s="11">
        <v>7</v>
      </c>
      <c r="I497" s="11" t="s">
        <v>267</v>
      </c>
      <c r="J497" s="11" t="s">
        <v>261</v>
      </c>
      <c r="K497" s="11" t="s">
        <v>1642</v>
      </c>
      <c r="L497" s="11">
        <v>2</v>
      </c>
    </row>
    <row r="498" spans="1:12">
      <c r="A498" s="11" t="s">
        <v>749</v>
      </c>
      <c r="D498" s="11" t="s">
        <v>260</v>
      </c>
      <c r="E498" s="19" t="s">
        <v>999</v>
      </c>
      <c r="F498" s="10">
        <v>42036</v>
      </c>
      <c r="G498" s="10">
        <v>44228</v>
      </c>
      <c r="H498" s="11">
        <v>7</v>
      </c>
      <c r="I498" s="20" t="s">
        <v>259</v>
      </c>
      <c r="J498" s="11" t="s">
        <v>261</v>
      </c>
      <c r="K498" s="11" t="s">
        <v>1642</v>
      </c>
      <c r="L498" s="11">
        <v>2</v>
      </c>
    </row>
    <row r="499" spans="1:12">
      <c r="A499" s="11" t="s">
        <v>750</v>
      </c>
      <c r="D499" s="11" t="s">
        <v>260</v>
      </c>
      <c r="E499" s="19" t="s">
        <v>1000</v>
      </c>
      <c r="F499" s="10">
        <v>42036</v>
      </c>
      <c r="G499" s="10">
        <v>44228</v>
      </c>
      <c r="H499" s="11">
        <v>7</v>
      </c>
      <c r="I499" s="20" t="s">
        <v>259</v>
      </c>
      <c r="J499" s="11" t="s">
        <v>261</v>
      </c>
      <c r="K499" s="11" t="s">
        <v>1642</v>
      </c>
      <c r="L499" s="11">
        <v>2</v>
      </c>
    </row>
    <row r="500" spans="1:12">
      <c r="A500" s="11" t="s">
        <v>751</v>
      </c>
      <c r="D500" s="11" t="s">
        <v>260</v>
      </c>
      <c r="E500" s="19" t="s">
        <v>1001</v>
      </c>
      <c r="F500" s="10">
        <v>42036</v>
      </c>
      <c r="G500" s="10">
        <v>44228</v>
      </c>
      <c r="H500" s="11">
        <v>7</v>
      </c>
      <c r="I500" s="20" t="s">
        <v>259</v>
      </c>
      <c r="J500" s="11" t="s">
        <v>261</v>
      </c>
      <c r="K500" s="11" t="s">
        <v>1642</v>
      </c>
      <c r="L500" s="11">
        <v>2</v>
      </c>
    </row>
    <row r="501" spans="1:12">
      <c r="A501" s="11" t="s">
        <v>752</v>
      </c>
      <c r="D501" s="11" t="s">
        <v>260</v>
      </c>
      <c r="E501" s="19" t="s">
        <v>1002</v>
      </c>
      <c r="F501" s="10">
        <v>42036</v>
      </c>
      <c r="G501" s="10">
        <v>44228</v>
      </c>
      <c r="H501" s="11">
        <v>7</v>
      </c>
      <c r="I501" s="20" t="s">
        <v>259</v>
      </c>
      <c r="J501" s="11" t="s">
        <v>261</v>
      </c>
      <c r="K501" s="11" t="s">
        <v>1642</v>
      </c>
      <c r="L501" s="11">
        <v>2</v>
      </c>
    </row>
    <row r="502" spans="1:12">
      <c r="A502" s="11" t="s">
        <v>753</v>
      </c>
      <c r="D502" s="11" t="s">
        <v>260</v>
      </c>
      <c r="E502" s="19" t="s">
        <v>1003</v>
      </c>
      <c r="F502" s="10">
        <v>42036</v>
      </c>
      <c r="G502" s="10">
        <v>44228</v>
      </c>
      <c r="H502" s="11">
        <v>7</v>
      </c>
      <c r="I502" s="20" t="s">
        <v>259</v>
      </c>
      <c r="J502" s="11" t="s">
        <v>261</v>
      </c>
      <c r="K502" s="11" t="s">
        <v>1642</v>
      </c>
      <c r="L502" s="11">
        <v>2</v>
      </c>
    </row>
    <row r="503" spans="1:12">
      <c r="A503" s="11" t="s">
        <v>754</v>
      </c>
      <c r="D503" s="11" t="s">
        <v>260</v>
      </c>
      <c r="E503" s="19" t="s">
        <v>1004</v>
      </c>
      <c r="F503" s="10">
        <v>42036</v>
      </c>
      <c r="G503" s="10">
        <v>44228</v>
      </c>
      <c r="H503" s="11">
        <v>7</v>
      </c>
      <c r="I503" s="11" t="s">
        <v>267</v>
      </c>
      <c r="J503" s="11" t="s">
        <v>261</v>
      </c>
      <c r="K503" s="11" t="s">
        <v>1642</v>
      </c>
      <c r="L503" s="11">
        <v>2</v>
      </c>
    </row>
    <row r="504" spans="1:12">
      <c r="A504" s="11" t="s">
        <v>755</v>
      </c>
      <c r="D504" s="11" t="s">
        <v>260</v>
      </c>
      <c r="E504" s="19" t="s">
        <v>1005</v>
      </c>
      <c r="F504" s="10">
        <v>42036</v>
      </c>
      <c r="G504" s="10">
        <v>44228</v>
      </c>
      <c r="H504" s="11">
        <v>7</v>
      </c>
      <c r="I504" s="20" t="s">
        <v>259</v>
      </c>
      <c r="J504" s="11" t="s">
        <v>261</v>
      </c>
      <c r="K504" s="11" t="s">
        <v>1642</v>
      </c>
      <c r="L504" s="11">
        <v>2</v>
      </c>
    </row>
    <row r="505" spans="1:12">
      <c r="A505" s="11" t="s">
        <v>756</v>
      </c>
      <c r="D505" s="11" t="s">
        <v>260</v>
      </c>
      <c r="E505" s="19" t="s">
        <v>1006</v>
      </c>
      <c r="F505" s="10">
        <v>42036</v>
      </c>
      <c r="G505" s="10">
        <v>44228</v>
      </c>
      <c r="H505" s="11">
        <v>7</v>
      </c>
      <c r="I505" s="20" t="s">
        <v>259</v>
      </c>
      <c r="J505" s="11" t="s">
        <v>261</v>
      </c>
      <c r="K505" s="11" t="s">
        <v>1642</v>
      </c>
      <c r="L505" s="11">
        <v>2</v>
      </c>
    </row>
    <row r="506" spans="1:12">
      <c r="A506" s="11" t="s">
        <v>757</v>
      </c>
      <c r="D506" s="11" t="s">
        <v>260</v>
      </c>
      <c r="E506" s="19" t="s">
        <v>1007</v>
      </c>
      <c r="F506" s="10">
        <v>42036</v>
      </c>
      <c r="G506" s="10">
        <v>44228</v>
      </c>
      <c r="H506" s="11">
        <v>7</v>
      </c>
      <c r="I506" s="20" t="s">
        <v>259</v>
      </c>
      <c r="J506" s="11" t="s">
        <v>261</v>
      </c>
      <c r="K506" s="11" t="s">
        <v>1642</v>
      </c>
      <c r="L506" s="11">
        <v>2</v>
      </c>
    </row>
    <row r="507" spans="1:12">
      <c r="A507" s="11" t="s">
        <v>758</v>
      </c>
      <c r="D507" s="11" t="s">
        <v>260</v>
      </c>
      <c r="E507" s="19" t="s">
        <v>1008</v>
      </c>
      <c r="F507" s="10">
        <v>42036</v>
      </c>
      <c r="G507" s="10">
        <v>44228</v>
      </c>
      <c r="H507" s="11">
        <v>7</v>
      </c>
      <c r="I507" s="20" t="s">
        <v>259</v>
      </c>
      <c r="J507" s="11" t="s">
        <v>261</v>
      </c>
      <c r="K507" s="11" t="s">
        <v>1642</v>
      </c>
      <c r="L507" s="11">
        <v>2</v>
      </c>
    </row>
    <row r="508" spans="1:12">
      <c r="A508" s="11" t="s">
        <v>759</v>
      </c>
      <c r="D508" s="11" t="s">
        <v>260</v>
      </c>
      <c r="E508" s="19" t="s">
        <v>1009</v>
      </c>
      <c r="F508" s="10">
        <v>42036</v>
      </c>
      <c r="G508" s="10">
        <v>44228</v>
      </c>
      <c r="H508" s="11">
        <v>7</v>
      </c>
      <c r="I508" s="20" t="s">
        <v>259</v>
      </c>
      <c r="J508" s="11" t="s">
        <v>261</v>
      </c>
      <c r="K508" s="11" t="s">
        <v>1642</v>
      </c>
      <c r="L508" s="11">
        <v>2</v>
      </c>
    </row>
    <row r="509" spans="1:12">
      <c r="A509" s="11" t="s">
        <v>760</v>
      </c>
      <c r="D509" s="11" t="s">
        <v>260</v>
      </c>
      <c r="E509" s="19" t="s">
        <v>1010</v>
      </c>
      <c r="F509" s="10">
        <v>42036</v>
      </c>
      <c r="G509" s="10">
        <v>44228</v>
      </c>
      <c r="H509" s="11">
        <v>7</v>
      </c>
      <c r="I509" s="11" t="s">
        <v>267</v>
      </c>
      <c r="J509" s="11" t="s">
        <v>261</v>
      </c>
      <c r="K509" s="11" t="s">
        <v>1642</v>
      </c>
      <c r="L509" s="11">
        <v>2</v>
      </c>
    </row>
    <row r="510" spans="1:12">
      <c r="A510" s="11" t="s">
        <v>761</v>
      </c>
      <c r="D510" s="11" t="s">
        <v>260</v>
      </c>
      <c r="E510" s="19" t="s">
        <v>1011</v>
      </c>
      <c r="F510" s="10">
        <v>42036</v>
      </c>
      <c r="G510" s="10">
        <v>44228</v>
      </c>
      <c r="H510" s="11">
        <v>7</v>
      </c>
      <c r="I510" s="20" t="s">
        <v>259</v>
      </c>
      <c r="J510" s="11" t="s">
        <v>261</v>
      </c>
      <c r="K510" s="11" t="s">
        <v>1642</v>
      </c>
      <c r="L510" s="11">
        <v>2</v>
      </c>
    </row>
    <row r="511" spans="1:12">
      <c r="A511" s="11" t="s">
        <v>762</v>
      </c>
      <c r="D511" s="11" t="s">
        <v>260</v>
      </c>
      <c r="E511" s="19" t="s">
        <v>1012</v>
      </c>
      <c r="F511" s="10">
        <v>42036</v>
      </c>
      <c r="G511" s="10">
        <v>44228</v>
      </c>
      <c r="H511" s="11">
        <v>7</v>
      </c>
      <c r="I511" s="20" t="s">
        <v>259</v>
      </c>
      <c r="J511" s="11" t="s">
        <v>261</v>
      </c>
      <c r="K511" s="11" t="s">
        <v>1642</v>
      </c>
      <c r="L511" s="11">
        <v>2</v>
      </c>
    </row>
    <row r="512" spans="1:12">
      <c r="A512" s="11" t="s">
        <v>1013</v>
      </c>
      <c r="D512" s="11" t="s">
        <v>260</v>
      </c>
      <c r="E512" s="19" t="s">
        <v>1263</v>
      </c>
      <c r="F512" s="10">
        <v>42036</v>
      </c>
      <c r="G512" s="10">
        <v>44228</v>
      </c>
      <c r="H512" s="11">
        <v>7</v>
      </c>
      <c r="I512" s="20" t="s">
        <v>259</v>
      </c>
      <c r="J512" s="11" t="s">
        <v>261</v>
      </c>
      <c r="K512" s="11" t="s">
        <v>1642</v>
      </c>
      <c r="L512" s="11">
        <v>2</v>
      </c>
    </row>
    <row r="513" spans="1:12">
      <c r="A513" s="11" t="s">
        <v>1014</v>
      </c>
      <c r="D513" s="11" t="s">
        <v>260</v>
      </c>
      <c r="E513" s="19" t="s">
        <v>1264</v>
      </c>
      <c r="F513" s="10">
        <v>42036</v>
      </c>
      <c r="G513" s="10">
        <v>44228</v>
      </c>
      <c r="H513" s="11">
        <v>7</v>
      </c>
      <c r="I513" s="20" t="s">
        <v>259</v>
      </c>
      <c r="J513" s="11" t="s">
        <v>261</v>
      </c>
      <c r="K513" s="11" t="s">
        <v>1642</v>
      </c>
      <c r="L513" s="11">
        <v>2</v>
      </c>
    </row>
    <row r="514" spans="1:12">
      <c r="A514" s="11" t="s">
        <v>1015</v>
      </c>
      <c r="D514" s="11" t="s">
        <v>260</v>
      </c>
      <c r="E514" s="19" t="s">
        <v>1265</v>
      </c>
      <c r="F514" s="10">
        <v>42036</v>
      </c>
      <c r="G514" s="10">
        <v>44228</v>
      </c>
      <c r="H514" s="11">
        <v>7</v>
      </c>
      <c r="I514" s="20" t="s">
        <v>259</v>
      </c>
      <c r="J514" s="11" t="s">
        <v>261</v>
      </c>
      <c r="K514" s="11" t="s">
        <v>1642</v>
      </c>
      <c r="L514" s="11">
        <v>2</v>
      </c>
    </row>
    <row r="515" spans="1:12">
      <c r="A515" s="11" t="s">
        <v>1016</v>
      </c>
      <c r="D515" s="11" t="s">
        <v>260</v>
      </c>
      <c r="E515" s="19" t="s">
        <v>1266</v>
      </c>
      <c r="F515" s="10">
        <v>42036</v>
      </c>
      <c r="G515" s="10">
        <v>44228</v>
      </c>
      <c r="H515" s="11">
        <v>7</v>
      </c>
      <c r="I515" s="11" t="s">
        <v>267</v>
      </c>
      <c r="J515" s="11" t="s">
        <v>261</v>
      </c>
      <c r="K515" s="11" t="s">
        <v>1642</v>
      </c>
      <c r="L515" s="11">
        <v>2</v>
      </c>
    </row>
    <row r="516" spans="1:12">
      <c r="A516" s="11" t="s">
        <v>1017</v>
      </c>
      <c r="D516" s="11" t="s">
        <v>260</v>
      </c>
      <c r="E516" s="19" t="s">
        <v>1267</v>
      </c>
      <c r="F516" s="10">
        <v>42036</v>
      </c>
      <c r="G516" s="10">
        <v>44228</v>
      </c>
      <c r="H516" s="11">
        <v>7</v>
      </c>
      <c r="I516" s="20" t="s">
        <v>259</v>
      </c>
      <c r="J516" s="11" t="s">
        <v>261</v>
      </c>
      <c r="K516" s="11" t="s">
        <v>1642</v>
      </c>
      <c r="L516" s="11">
        <v>2</v>
      </c>
    </row>
    <row r="517" spans="1:12">
      <c r="A517" s="11" t="s">
        <v>1018</v>
      </c>
      <c r="D517" s="11" t="s">
        <v>260</v>
      </c>
      <c r="E517" s="19" t="s">
        <v>1268</v>
      </c>
      <c r="F517" s="10">
        <v>42036</v>
      </c>
      <c r="G517" s="10">
        <v>44228</v>
      </c>
      <c r="H517" s="11">
        <v>7</v>
      </c>
      <c r="I517" s="20" t="s">
        <v>259</v>
      </c>
      <c r="J517" s="11" t="s">
        <v>261</v>
      </c>
      <c r="K517" s="11" t="s">
        <v>1642</v>
      </c>
      <c r="L517" s="11">
        <v>2</v>
      </c>
    </row>
    <row r="518" spans="1:12">
      <c r="A518" s="11" t="s">
        <v>1019</v>
      </c>
      <c r="D518" s="11" t="s">
        <v>260</v>
      </c>
      <c r="E518" s="19" t="s">
        <v>1269</v>
      </c>
      <c r="F518" s="10">
        <v>42036</v>
      </c>
      <c r="G518" s="10">
        <v>44228</v>
      </c>
      <c r="H518" s="11">
        <v>7</v>
      </c>
      <c r="I518" s="20" t="s">
        <v>259</v>
      </c>
      <c r="J518" s="11" t="s">
        <v>261</v>
      </c>
      <c r="K518" s="11" t="s">
        <v>1642</v>
      </c>
      <c r="L518" s="11">
        <v>2</v>
      </c>
    </row>
    <row r="519" spans="1:12">
      <c r="A519" s="11" t="s">
        <v>1020</v>
      </c>
      <c r="D519" s="11" t="s">
        <v>260</v>
      </c>
      <c r="E519" s="19" t="s">
        <v>1270</v>
      </c>
      <c r="F519" s="10">
        <v>42036</v>
      </c>
      <c r="G519" s="10">
        <v>44228</v>
      </c>
      <c r="H519" s="11">
        <v>7</v>
      </c>
      <c r="I519" s="20" t="s">
        <v>259</v>
      </c>
      <c r="J519" s="11" t="s">
        <v>261</v>
      </c>
      <c r="K519" s="11" t="s">
        <v>1642</v>
      </c>
      <c r="L519" s="11">
        <v>2</v>
      </c>
    </row>
    <row r="520" spans="1:12">
      <c r="A520" s="11" t="s">
        <v>1021</v>
      </c>
      <c r="D520" s="11" t="s">
        <v>260</v>
      </c>
      <c r="E520" s="19" t="s">
        <v>1271</v>
      </c>
      <c r="F520" s="10">
        <v>42036</v>
      </c>
      <c r="G520" s="10">
        <v>44228</v>
      </c>
      <c r="H520" s="11">
        <v>7</v>
      </c>
      <c r="I520" s="20" t="s">
        <v>259</v>
      </c>
      <c r="J520" s="11" t="s">
        <v>261</v>
      </c>
      <c r="K520" s="11" t="s">
        <v>1642</v>
      </c>
      <c r="L520" s="11">
        <v>2</v>
      </c>
    </row>
    <row r="521" spans="1:12">
      <c r="A521" s="11" t="s">
        <v>1022</v>
      </c>
      <c r="D521" s="11" t="s">
        <v>260</v>
      </c>
      <c r="E521" s="19" t="s">
        <v>1272</v>
      </c>
      <c r="F521" s="10">
        <v>42036</v>
      </c>
      <c r="G521" s="10">
        <v>44228</v>
      </c>
      <c r="H521" s="11">
        <v>7</v>
      </c>
      <c r="I521" s="11" t="s">
        <v>267</v>
      </c>
      <c r="J521" s="11" t="s">
        <v>261</v>
      </c>
      <c r="K521" s="11" t="s">
        <v>1642</v>
      </c>
      <c r="L521" s="11">
        <v>2</v>
      </c>
    </row>
    <row r="522" spans="1:12">
      <c r="A522" s="11" t="s">
        <v>1023</v>
      </c>
      <c r="D522" s="11" t="s">
        <v>260</v>
      </c>
      <c r="E522" s="19" t="s">
        <v>1273</v>
      </c>
      <c r="F522" s="10">
        <v>42036</v>
      </c>
      <c r="G522" s="10">
        <v>44228</v>
      </c>
      <c r="H522" s="11">
        <v>7</v>
      </c>
      <c r="I522" s="20" t="s">
        <v>259</v>
      </c>
      <c r="J522" s="11" t="s">
        <v>261</v>
      </c>
      <c r="K522" s="11" t="s">
        <v>1642</v>
      </c>
      <c r="L522" s="11">
        <v>2</v>
      </c>
    </row>
    <row r="523" spans="1:12">
      <c r="A523" s="11" t="s">
        <v>1024</v>
      </c>
      <c r="D523" s="11" t="s">
        <v>260</v>
      </c>
      <c r="E523" s="19" t="s">
        <v>1274</v>
      </c>
      <c r="F523" s="10">
        <v>42036</v>
      </c>
      <c r="G523" s="10">
        <v>44228</v>
      </c>
      <c r="H523" s="11">
        <v>7</v>
      </c>
      <c r="I523" s="20" t="s">
        <v>259</v>
      </c>
      <c r="J523" s="11" t="s">
        <v>261</v>
      </c>
      <c r="K523" s="11" t="s">
        <v>1642</v>
      </c>
      <c r="L523" s="11">
        <v>2</v>
      </c>
    </row>
    <row r="524" spans="1:12">
      <c r="A524" s="11" t="s">
        <v>1025</v>
      </c>
      <c r="D524" s="11" t="s">
        <v>260</v>
      </c>
      <c r="E524" s="19" t="s">
        <v>1275</v>
      </c>
      <c r="F524" s="10">
        <v>42036</v>
      </c>
      <c r="G524" s="10">
        <v>44228</v>
      </c>
      <c r="H524" s="11">
        <v>7</v>
      </c>
      <c r="I524" s="20" t="s">
        <v>259</v>
      </c>
      <c r="J524" s="11" t="s">
        <v>261</v>
      </c>
      <c r="K524" s="11" t="s">
        <v>1642</v>
      </c>
      <c r="L524" s="11">
        <v>2</v>
      </c>
    </row>
    <row r="525" spans="1:12">
      <c r="A525" s="11" t="s">
        <v>1026</v>
      </c>
      <c r="D525" s="11" t="s">
        <v>260</v>
      </c>
      <c r="E525" s="19" t="s">
        <v>1276</v>
      </c>
      <c r="F525" s="10">
        <v>42036</v>
      </c>
      <c r="G525" s="10">
        <v>44228</v>
      </c>
      <c r="H525" s="11">
        <v>7</v>
      </c>
      <c r="I525" s="20" t="s">
        <v>259</v>
      </c>
      <c r="J525" s="11" t="s">
        <v>261</v>
      </c>
      <c r="K525" s="11" t="s">
        <v>1642</v>
      </c>
      <c r="L525" s="11">
        <v>2</v>
      </c>
    </row>
    <row r="526" spans="1:12">
      <c r="A526" s="11" t="s">
        <v>1027</v>
      </c>
      <c r="D526" s="11" t="s">
        <v>260</v>
      </c>
      <c r="E526" s="19" t="s">
        <v>1277</v>
      </c>
      <c r="F526" s="10">
        <v>42036</v>
      </c>
      <c r="G526" s="10">
        <v>44228</v>
      </c>
      <c r="H526" s="11">
        <v>7</v>
      </c>
      <c r="I526" s="20" t="s">
        <v>259</v>
      </c>
      <c r="J526" s="11" t="s">
        <v>261</v>
      </c>
      <c r="K526" s="11" t="s">
        <v>1642</v>
      </c>
      <c r="L526" s="11">
        <v>2</v>
      </c>
    </row>
    <row r="527" spans="1:12">
      <c r="A527" s="11" t="s">
        <v>1028</v>
      </c>
      <c r="D527" s="11" t="s">
        <v>260</v>
      </c>
      <c r="E527" s="19" t="s">
        <v>1278</v>
      </c>
      <c r="F527" s="10">
        <v>42036</v>
      </c>
      <c r="G527" s="10">
        <v>44228</v>
      </c>
      <c r="H527" s="11">
        <v>7</v>
      </c>
      <c r="I527" s="11" t="s">
        <v>267</v>
      </c>
      <c r="J527" s="11" t="s">
        <v>261</v>
      </c>
      <c r="K527" s="11" t="s">
        <v>1642</v>
      </c>
      <c r="L527" s="11">
        <v>2</v>
      </c>
    </row>
    <row r="528" spans="1:12">
      <c r="A528" s="11" t="s">
        <v>1029</v>
      </c>
      <c r="D528" s="11" t="s">
        <v>260</v>
      </c>
      <c r="E528" s="19" t="s">
        <v>1279</v>
      </c>
      <c r="F528" s="10">
        <v>42036</v>
      </c>
      <c r="G528" s="10">
        <v>44228</v>
      </c>
      <c r="H528" s="11">
        <v>7</v>
      </c>
      <c r="I528" s="20" t="s">
        <v>259</v>
      </c>
      <c r="J528" s="11" t="s">
        <v>261</v>
      </c>
      <c r="K528" s="11" t="s">
        <v>1642</v>
      </c>
      <c r="L528" s="11">
        <v>2</v>
      </c>
    </row>
    <row r="529" spans="1:12">
      <c r="A529" s="11" t="s">
        <v>1030</v>
      </c>
      <c r="D529" s="11" t="s">
        <v>260</v>
      </c>
      <c r="E529" s="19" t="s">
        <v>1280</v>
      </c>
      <c r="F529" s="10">
        <v>42036</v>
      </c>
      <c r="G529" s="10">
        <v>44228</v>
      </c>
      <c r="H529" s="11">
        <v>7</v>
      </c>
      <c r="I529" s="20" t="s">
        <v>259</v>
      </c>
      <c r="J529" s="11" t="s">
        <v>261</v>
      </c>
      <c r="K529" s="11" t="s">
        <v>1642</v>
      </c>
      <c r="L529" s="11">
        <v>2</v>
      </c>
    </row>
    <row r="530" spans="1:12">
      <c r="A530" s="11" t="s">
        <v>1031</v>
      </c>
      <c r="D530" s="11" t="s">
        <v>260</v>
      </c>
      <c r="E530" s="19" t="s">
        <v>1281</v>
      </c>
      <c r="F530" s="10">
        <v>42036</v>
      </c>
      <c r="G530" s="10">
        <v>44228</v>
      </c>
      <c r="H530" s="11">
        <v>7</v>
      </c>
      <c r="I530" s="20" t="s">
        <v>259</v>
      </c>
      <c r="J530" s="11" t="s">
        <v>261</v>
      </c>
      <c r="K530" s="11" t="s">
        <v>1642</v>
      </c>
      <c r="L530" s="11">
        <v>2</v>
      </c>
    </row>
    <row r="531" spans="1:12">
      <c r="A531" s="11" t="s">
        <v>1032</v>
      </c>
      <c r="D531" s="11" t="s">
        <v>260</v>
      </c>
      <c r="E531" s="19" t="s">
        <v>1282</v>
      </c>
      <c r="F531" s="10">
        <v>42036</v>
      </c>
      <c r="G531" s="10">
        <v>44228</v>
      </c>
      <c r="H531" s="11">
        <v>7</v>
      </c>
      <c r="I531" s="20" t="s">
        <v>259</v>
      </c>
      <c r="J531" s="11" t="s">
        <v>261</v>
      </c>
      <c r="K531" s="11" t="s">
        <v>1642</v>
      </c>
      <c r="L531" s="11">
        <v>2</v>
      </c>
    </row>
    <row r="532" spans="1:12">
      <c r="A532" s="11" t="s">
        <v>1033</v>
      </c>
      <c r="D532" s="11" t="s">
        <v>260</v>
      </c>
      <c r="E532" s="19" t="s">
        <v>1283</v>
      </c>
      <c r="F532" s="10">
        <v>42036</v>
      </c>
      <c r="G532" s="10">
        <v>44228</v>
      </c>
      <c r="H532" s="11">
        <v>7</v>
      </c>
      <c r="I532" s="20" t="s">
        <v>259</v>
      </c>
      <c r="J532" s="11" t="s">
        <v>261</v>
      </c>
      <c r="K532" s="11" t="s">
        <v>1642</v>
      </c>
      <c r="L532" s="11">
        <v>2</v>
      </c>
    </row>
    <row r="533" spans="1:12">
      <c r="A533" s="11" t="s">
        <v>1034</v>
      </c>
      <c r="D533" s="11" t="s">
        <v>260</v>
      </c>
      <c r="E533" s="19" t="s">
        <v>1284</v>
      </c>
      <c r="F533" s="10">
        <v>42036</v>
      </c>
      <c r="G533" s="10">
        <v>44228</v>
      </c>
      <c r="H533" s="11">
        <v>7</v>
      </c>
      <c r="I533" s="11" t="s">
        <v>267</v>
      </c>
      <c r="J533" s="11" t="s">
        <v>261</v>
      </c>
      <c r="K533" s="11" t="s">
        <v>1642</v>
      </c>
      <c r="L533" s="11">
        <v>2</v>
      </c>
    </row>
    <row r="534" spans="1:12">
      <c r="A534" s="11" t="s">
        <v>1035</v>
      </c>
      <c r="D534" s="11" t="s">
        <v>260</v>
      </c>
      <c r="E534" s="19" t="s">
        <v>1285</v>
      </c>
      <c r="F534" s="10">
        <v>42036</v>
      </c>
      <c r="G534" s="10">
        <v>44228</v>
      </c>
      <c r="H534" s="11">
        <v>7</v>
      </c>
      <c r="I534" s="20" t="s">
        <v>259</v>
      </c>
      <c r="J534" s="11" t="s">
        <v>261</v>
      </c>
      <c r="K534" s="11" t="s">
        <v>1642</v>
      </c>
      <c r="L534" s="11">
        <v>2</v>
      </c>
    </row>
    <row r="535" spans="1:12">
      <c r="A535" s="11" t="s">
        <v>1036</v>
      </c>
      <c r="D535" s="11" t="s">
        <v>260</v>
      </c>
      <c r="E535" s="19" t="s">
        <v>1286</v>
      </c>
      <c r="F535" s="10">
        <v>42036</v>
      </c>
      <c r="G535" s="10">
        <v>44228</v>
      </c>
      <c r="H535" s="11">
        <v>7</v>
      </c>
      <c r="I535" s="20" t="s">
        <v>259</v>
      </c>
      <c r="J535" s="11" t="s">
        <v>261</v>
      </c>
      <c r="K535" s="11" t="s">
        <v>1642</v>
      </c>
      <c r="L535" s="11">
        <v>2</v>
      </c>
    </row>
    <row r="536" spans="1:12">
      <c r="A536" s="11" t="s">
        <v>1037</v>
      </c>
      <c r="D536" s="11" t="s">
        <v>260</v>
      </c>
      <c r="E536" s="19" t="s">
        <v>1287</v>
      </c>
      <c r="F536" s="10">
        <v>42036</v>
      </c>
      <c r="G536" s="10">
        <v>44228</v>
      </c>
      <c r="H536" s="11">
        <v>7</v>
      </c>
      <c r="I536" s="20" t="s">
        <v>259</v>
      </c>
      <c r="J536" s="11" t="s">
        <v>261</v>
      </c>
      <c r="K536" s="11" t="s">
        <v>1642</v>
      </c>
      <c r="L536" s="11">
        <v>2</v>
      </c>
    </row>
    <row r="537" spans="1:12">
      <c r="A537" s="11" t="s">
        <v>1038</v>
      </c>
      <c r="D537" s="11" t="s">
        <v>260</v>
      </c>
      <c r="E537" s="19" t="s">
        <v>1288</v>
      </c>
      <c r="F537" s="10">
        <v>42036</v>
      </c>
      <c r="G537" s="10">
        <v>44228</v>
      </c>
      <c r="H537" s="11">
        <v>7</v>
      </c>
      <c r="I537" s="20" t="s">
        <v>259</v>
      </c>
      <c r="J537" s="11" t="s">
        <v>261</v>
      </c>
      <c r="K537" s="11" t="s">
        <v>1642</v>
      </c>
      <c r="L537" s="11">
        <v>2</v>
      </c>
    </row>
    <row r="538" spans="1:12">
      <c r="A538" s="11" t="s">
        <v>1039</v>
      </c>
      <c r="D538" s="11" t="s">
        <v>260</v>
      </c>
      <c r="E538" s="19" t="s">
        <v>1289</v>
      </c>
      <c r="F538" s="10">
        <v>42036</v>
      </c>
      <c r="G538" s="10">
        <v>44228</v>
      </c>
      <c r="H538" s="11">
        <v>7</v>
      </c>
      <c r="I538" s="20" t="s">
        <v>259</v>
      </c>
      <c r="J538" s="11" t="s">
        <v>261</v>
      </c>
      <c r="K538" s="11" t="s">
        <v>1642</v>
      </c>
      <c r="L538" s="11">
        <v>2</v>
      </c>
    </row>
    <row r="539" spans="1:12">
      <c r="A539" s="11" t="s">
        <v>1040</v>
      </c>
      <c r="D539" s="11" t="s">
        <v>260</v>
      </c>
      <c r="E539" s="19" t="s">
        <v>1290</v>
      </c>
      <c r="F539" s="10">
        <v>42036</v>
      </c>
      <c r="G539" s="10">
        <v>44228</v>
      </c>
      <c r="H539" s="11">
        <v>7</v>
      </c>
      <c r="I539" s="11" t="s">
        <v>267</v>
      </c>
      <c r="J539" s="11" t="s">
        <v>261</v>
      </c>
      <c r="K539" s="11" t="s">
        <v>1642</v>
      </c>
      <c r="L539" s="11">
        <v>2</v>
      </c>
    </row>
    <row r="540" spans="1:12">
      <c r="A540" s="11" t="s">
        <v>1041</v>
      </c>
      <c r="D540" s="11" t="s">
        <v>260</v>
      </c>
      <c r="E540" s="19" t="s">
        <v>1291</v>
      </c>
      <c r="F540" s="10">
        <v>42036</v>
      </c>
      <c r="G540" s="10">
        <v>44228</v>
      </c>
      <c r="H540" s="11">
        <v>7</v>
      </c>
      <c r="I540" s="20" t="s">
        <v>259</v>
      </c>
      <c r="J540" s="11" t="s">
        <v>261</v>
      </c>
      <c r="K540" s="11" t="s">
        <v>1642</v>
      </c>
      <c r="L540" s="11">
        <v>2</v>
      </c>
    </row>
    <row r="541" spans="1:12">
      <c r="A541" s="11" t="s">
        <v>1042</v>
      </c>
      <c r="D541" s="11" t="s">
        <v>260</v>
      </c>
      <c r="E541" s="19" t="s">
        <v>1292</v>
      </c>
      <c r="F541" s="10">
        <v>42036</v>
      </c>
      <c r="G541" s="10">
        <v>44228</v>
      </c>
      <c r="H541" s="11">
        <v>7</v>
      </c>
      <c r="I541" s="20" t="s">
        <v>259</v>
      </c>
      <c r="J541" s="11" t="s">
        <v>261</v>
      </c>
      <c r="K541" s="11" t="s">
        <v>1642</v>
      </c>
      <c r="L541" s="11">
        <v>2</v>
      </c>
    </row>
    <row r="542" spans="1:12">
      <c r="A542" s="11" t="s">
        <v>1043</v>
      </c>
      <c r="D542" s="11" t="s">
        <v>260</v>
      </c>
      <c r="E542" s="19" t="s">
        <v>1293</v>
      </c>
      <c r="F542" s="10">
        <v>42036</v>
      </c>
      <c r="G542" s="10">
        <v>44228</v>
      </c>
      <c r="H542" s="11">
        <v>7</v>
      </c>
      <c r="I542" s="20" t="s">
        <v>259</v>
      </c>
      <c r="J542" s="11" t="s">
        <v>261</v>
      </c>
      <c r="K542" s="11" t="s">
        <v>1642</v>
      </c>
      <c r="L542" s="11">
        <v>2</v>
      </c>
    </row>
    <row r="543" spans="1:12">
      <c r="A543" s="11" t="s">
        <v>1044</v>
      </c>
      <c r="D543" s="11" t="s">
        <v>260</v>
      </c>
      <c r="E543" s="19" t="s">
        <v>1294</v>
      </c>
      <c r="F543" s="10">
        <v>42036</v>
      </c>
      <c r="G543" s="10">
        <v>44228</v>
      </c>
      <c r="H543" s="11">
        <v>7</v>
      </c>
      <c r="I543" s="20" t="s">
        <v>259</v>
      </c>
      <c r="J543" s="11" t="s">
        <v>261</v>
      </c>
      <c r="K543" s="11" t="s">
        <v>1642</v>
      </c>
      <c r="L543" s="11">
        <v>2</v>
      </c>
    </row>
    <row r="544" spans="1:12">
      <c r="A544" s="11" t="s">
        <v>1045</v>
      </c>
      <c r="D544" s="11" t="s">
        <v>260</v>
      </c>
      <c r="E544" s="19" t="s">
        <v>1295</v>
      </c>
      <c r="F544" s="10">
        <v>42036</v>
      </c>
      <c r="G544" s="10">
        <v>44228</v>
      </c>
      <c r="H544" s="11">
        <v>7</v>
      </c>
      <c r="I544" s="20" t="s">
        <v>259</v>
      </c>
      <c r="J544" s="11" t="s">
        <v>261</v>
      </c>
      <c r="K544" s="11" t="s">
        <v>1642</v>
      </c>
      <c r="L544" s="11">
        <v>2</v>
      </c>
    </row>
    <row r="545" spans="1:12">
      <c r="A545" s="11" t="s">
        <v>1046</v>
      </c>
      <c r="D545" s="11" t="s">
        <v>260</v>
      </c>
      <c r="E545" s="19" t="s">
        <v>1296</v>
      </c>
      <c r="F545" s="10">
        <v>42036</v>
      </c>
      <c r="G545" s="10">
        <v>44228</v>
      </c>
      <c r="H545" s="11">
        <v>7</v>
      </c>
      <c r="I545" s="11" t="s">
        <v>267</v>
      </c>
      <c r="J545" s="11" t="s">
        <v>261</v>
      </c>
      <c r="K545" s="11" t="s">
        <v>1642</v>
      </c>
      <c r="L545" s="11">
        <v>2</v>
      </c>
    </row>
    <row r="546" spans="1:12">
      <c r="A546" s="11" t="s">
        <v>1047</v>
      </c>
      <c r="D546" s="11" t="s">
        <v>260</v>
      </c>
      <c r="E546" s="19" t="s">
        <v>1297</v>
      </c>
      <c r="F546" s="10">
        <v>42036</v>
      </c>
      <c r="G546" s="10">
        <v>44228</v>
      </c>
      <c r="H546" s="11">
        <v>7</v>
      </c>
      <c r="I546" s="20" t="s">
        <v>259</v>
      </c>
      <c r="J546" s="11" t="s">
        <v>261</v>
      </c>
      <c r="K546" s="11" t="s">
        <v>1642</v>
      </c>
      <c r="L546" s="11">
        <v>2</v>
      </c>
    </row>
    <row r="547" spans="1:12">
      <c r="A547" s="11" t="s">
        <v>1048</v>
      </c>
      <c r="D547" s="11" t="s">
        <v>260</v>
      </c>
      <c r="E547" s="19" t="s">
        <v>1298</v>
      </c>
      <c r="F547" s="10">
        <v>42036</v>
      </c>
      <c r="G547" s="10">
        <v>44228</v>
      </c>
      <c r="H547" s="11">
        <v>7</v>
      </c>
      <c r="I547" s="20" t="s">
        <v>259</v>
      </c>
      <c r="J547" s="11" t="s">
        <v>261</v>
      </c>
      <c r="K547" s="11" t="s">
        <v>1642</v>
      </c>
      <c r="L547" s="11">
        <v>2</v>
      </c>
    </row>
    <row r="548" spans="1:12">
      <c r="A548" s="11" t="s">
        <v>1049</v>
      </c>
      <c r="D548" s="11" t="s">
        <v>260</v>
      </c>
      <c r="E548" s="19" t="s">
        <v>1299</v>
      </c>
      <c r="F548" s="10">
        <v>42036</v>
      </c>
      <c r="G548" s="10">
        <v>44228</v>
      </c>
      <c r="H548" s="11">
        <v>7</v>
      </c>
      <c r="I548" s="20" t="s">
        <v>259</v>
      </c>
      <c r="J548" s="11" t="s">
        <v>261</v>
      </c>
      <c r="K548" s="11" t="s">
        <v>1642</v>
      </c>
      <c r="L548" s="11">
        <v>2</v>
      </c>
    </row>
    <row r="549" spans="1:12">
      <c r="A549" s="11" t="s">
        <v>1050</v>
      </c>
      <c r="D549" s="11" t="s">
        <v>260</v>
      </c>
      <c r="E549" s="19" t="s">
        <v>1300</v>
      </c>
      <c r="F549" s="10">
        <v>42036</v>
      </c>
      <c r="G549" s="10">
        <v>44228</v>
      </c>
      <c r="H549" s="11">
        <v>7</v>
      </c>
      <c r="I549" s="20" t="s">
        <v>259</v>
      </c>
      <c r="J549" s="11" t="s">
        <v>261</v>
      </c>
      <c r="K549" s="11" t="s">
        <v>1642</v>
      </c>
      <c r="L549" s="11">
        <v>2</v>
      </c>
    </row>
    <row r="550" spans="1:12">
      <c r="A550" s="11" t="s">
        <v>1051</v>
      </c>
      <c r="D550" s="11" t="s">
        <v>260</v>
      </c>
      <c r="E550" s="19" t="s">
        <v>1301</v>
      </c>
      <c r="F550" s="10">
        <v>42036</v>
      </c>
      <c r="G550" s="10">
        <v>44228</v>
      </c>
      <c r="H550" s="11">
        <v>7</v>
      </c>
      <c r="I550" s="20" t="s">
        <v>259</v>
      </c>
      <c r="J550" s="11" t="s">
        <v>261</v>
      </c>
      <c r="K550" s="11" t="s">
        <v>1642</v>
      </c>
      <c r="L550" s="11">
        <v>2</v>
      </c>
    </row>
    <row r="551" spans="1:12">
      <c r="A551" s="11" t="s">
        <v>1052</v>
      </c>
      <c r="D551" s="11" t="s">
        <v>260</v>
      </c>
      <c r="E551" s="19" t="s">
        <v>1302</v>
      </c>
      <c r="F551" s="10">
        <v>42036</v>
      </c>
      <c r="G551" s="10">
        <v>44228</v>
      </c>
      <c r="H551" s="11">
        <v>7</v>
      </c>
      <c r="I551" s="11" t="s">
        <v>267</v>
      </c>
      <c r="J551" s="11" t="s">
        <v>261</v>
      </c>
      <c r="K551" s="11" t="s">
        <v>1642</v>
      </c>
      <c r="L551" s="11">
        <v>2</v>
      </c>
    </row>
    <row r="552" spans="1:12">
      <c r="A552" s="11" t="s">
        <v>1053</v>
      </c>
      <c r="D552" s="11" t="s">
        <v>260</v>
      </c>
      <c r="E552" s="19" t="s">
        <v>1303</v>
      </c>
      <c r="F552" s="10">
        <v>42036</v>
      </c>
      <c r="G552" s="10">
        <v>44228</v>
      </c>
      <c r="H552" s="11">
        <v>7</v>
      </c>
      <c r="I552" s="20" t="s">
        <v>259</v>
      </c>
      <c r="J552" s="11" t="s">
        <v>261</v>
      </c>
      <c r="K552" s="11" t="s">
        <v>1642</v>
      </c>
      <c r="L552" s="11">
        <v>2</v>
      </c>
    </row>
    <row r="553" spans="1:12">
      <c r="A553" s="11" t="s">
        <v>1054</v>
      </c>
      <c r="D553" s="11" t="s">
        <v>260</v>
      </c>
      <c r="E553" s="19" t="s">
        <v>1304</v>
      </c>
      <c r="F553" s="10">
        <v>42036</v>
      </c>
      <c r="G553" s="10">
        <v>44228</v>
      </c>
      <c r="H553" s="11">
        <v>7</v>
      </c>
      <c r="I553" s="20" t="s">
        <v>259</v>
      </c>
      <c r="J553" s="11" t="s">
        <v>261</v>
      </c>
      <c r="K553" s="11" t="s">
        <v>1642</v>
      </c>
      <c r="L553" s="11">
        <v>2</v>
      </c>
    </row>
    <row r="554" spans="1:12">
      <c r="A554" s="11" t="s">
        <v>1055</v>
      </c>
      <c r="D554" s="11" t="s">
        <v>260</v>
      </c>
      <c r="E554" s="19" t="s">
        <v>1305</v>
      </c>
      <c r="F554" s="10">
        <v>42036</v>
      </c>
      <c r="G554" s="10">
        <v>44228</v>
      </c>
      <c r="H554" s="11">
        <v>7</v>
      </c>
      <c r="I554" s="20" t="s">
        <v>259</v>
      </c>
      <c r="J554" s="11" t="s">
        <v>261</v>
      </c>
      <c r="K554" s="11" t="s">
        <v>1642</v>
      </c>
      <c r="L554" s="11">
        <v>2</v>
      </c>
    </row>
    <row r="555" spans="1:12">
      <c r="A555" s="11" t="s">
        <v>1056</v>
      </c>
      <c r="D555" s="11" t="s">
        <v>260</v>
      </c>
      <c r="E555" s="19" t="s">
        <v>1306</v>
      </c>
      <c r="F555" s="10">
        <v>42036</v>
      </c>
      <c r="G555" s="10">
        <v>44228</v>
      </c>
      <c r="H555" s="11">
        <v>7</v>
      </c>
      <c r="I555" s="20" t="s">
        <v>259</v>
      </c>
      <c r="J555" s="11" t="s">
        <v>261</v>
      </c>
      <c r="K555" s="11" t="s">
        <v>1642</v>
      </c>
      <c r="L555" s="11">
        <v>2</v>
      </c>
    </row>
    <row r="556" spans="1:12">
      <c r="A556" s="11" t="s">
        <v>1057</v>
      </c>
      <c r="D556" s="11" t="s">
        <v>260</v>
      </c>
      <c r="E556" s="19" t="s">
        <v>1307</v>
      </c>
      <c r="F556" s="10">
        <v>42036</v>
      </c>
      <c r="G556" s="10">
        <v>44228</v>
      </c>
      <c r="H556" s="11">
        <v>7</v>
      </c>
      <c r="I556" s="20" t="s">
        <v>259</v>
      </c>
      <c r="J556" s="11" t="s">
        <v>261</v>
      </c>
      <c r="K556" s="11" t="s">
        <v>1642</v>
      </c>
      <c r="L556" s="11">
        <v>2</v>
      </c>
    </row>
    <row r="557" spans="1:12">
      <c r="A557" s="11" t="s">
        <v>1058</v>
      </c>
      <c r="D557" s="11" t="s">
        <v>260</v>
      </c>
      <c r="E557" s="19" t="s">
        <v>1308</v>
      </c>
      <c r="F557" s="10">
        <v>42036</v>
      </c>
      <c r="G557" s="10">
        <v>44228</v>
      </c>
      <c r="H557" s="11">
        <v>7</v>
      </c>
      <c r="I557" s="11" t="s">
        <v>267</v>
      </c>
      <c r="J557" s="11" t="s">
        <v>261</v>
      </c>
      <c r="K557" s="11" t="s">
        <v>1642</v>
      </c>
      <c r="L557" s="11">
        <v>2</v>
      </c>
    </row>
    <row r="558" spans="1:12">
      <c r="A558" s="11" t="s">
        <v>1059</v>
      </c>
      <c r="D558" s="11" t="s">
        <v>260</v>
      </c>
      <c r="E558" s="19" t="s">
        <v>1309</v>
      </c>
      <c r="F558" s="10">
        <v>42036</v>
      </c>
      <c r="G558" s="10">
        <v>44228</v>
      </c>
      <c r="H558" s="11">
        <v>7</v>
      </c>
      <c r="I558" s="20" t="s">
        <v>259</v>
      </c>
      <c r="J558" s="11" t="s">
        <v>261</v>
      </c>
      <c r="K558" s="11" t="s">
        <v>1642</v>
      </c>
      <c r="L558" s="11">
        <v>2</v>
      </c>
    </row>
    <row r="559" spans="1:12">
      <c r="A559" s="11" t="s">
        <v>1060</v>
      </c>
      <c r="D559" s="11" t="s">
        <v>260</v>
      </c>
      <c r="E559" s="19" t="s">
        <v>1310</v>
      </c>
      <c r="F559" s="10">
        <v>42036</v>
      </c>
      <c r="G559" s="10">
        <v>44228</v>
      </c>
      <c r="H559" s="11">
        <v>7</v>
      </c>
      <c r="I559" s="20" t="s">
        <v>259</v>
      </c>
      <c r="J559" s="11" t="s">
        <v>261</v>
      </c>
      <c r="K559" s="11" t="s">
        <v>1642</v>
      </c>
      <c r="L559" s="11">
        <v>2</v>
      </c>
    </row>
    <row r="560" spans="1:12">
      <c r="A560" s="11" t="s">
        <v>1061</v>
      </c>
      <c r="D560" s="11" t="s">
        <v>260</v>
      </c>
      <c r="E560" s="19" t="s">
        <v>1311</v>
      </c>
      <c r="F560" s="10">
        <v>42036</v>
      </c>
      <c r="G560" s="10">
        <v>44228</v>
      </c>
      <c r="H560" s="11">
        <v>7</v>
      </c>
      <c r="I560" s="20" t="s">
        <v>259</v>
      </c>
      <c r="J560" s="11" t="s">
        <v>261</v>
      </c>
      <c r="K560" s="11" t="s">
        <v>1642</v>
      </c>
      <c r="L560" s="11">
        <v>2</v>
      </c>
    </row>
    <row r="561" spans="1:12">
      <c r="A561" s="11" t="s">
        <v>1062</v>
      </c>
      <c r="D561" s="11" t="s">
        <v>260</v>
      </c>
      <c r="E561" s="19" t="s">
        <v>1312</v>
      </c>
      <c r="F561" s="10">
        <v>42036</v>
      </c>
      <c r="G561" s="10">
        <v>44228</v>
      </c>
      <c r="H561" s="11">
        <v>7</v>
      </c>
      <c r="I561" s="20" t="s">
        <v>259</v>
      </c>
      <c r="J561" s="11" t="s">
        <v>261</v>
      </c>
      <c r="K561" s="11" t="s">
        <v>1642</v>
      </c>
      <c r="L561" s="11">
        <v>2</v>
      </c>
    </row>
    <row r="562" spans="1:12">
      <c r="A562" s="11" t="s">
        <v>1063</v>
      </c>
      <c r="D562" s="11" t="s">
        <v>260</v>
      </c>
      <c r="E562" s="19" t="s">
        <v>1313</v>
      </c>
      <c r="F562" s="10">
        <v>42036</v>
      </c>
      <c r="G562" s="10">
        <v>44228</v>
      </c>
      <c r="H562" s="11">
        <v>7</v>
      </c>
      <c r="I562" s="20" t="s">
        <v>259</v>
      </c>
      <c r="J562" s="11" t="s">
        <v>261</v>
      </c>
      <c r="K562" s="11" t="s">
        <v>1642</v>
      </c>
      <c r="L562" s="11">
        <v>2</v>
      </c>
    </row>
    <row r="563" spans="1:12">
      <c r="A563" s="11" t="s">
        <v>1064</v>
      </c>
      <c r="D563" s="11" t="s">
        <v>260</v>
      </c>
      <c r="E563" s="19" t="s">
        <v>1314</v>
      </c>
      <c r="F563" s="10">
        <v>42036</v>
      </c>
      <c r="G563" s="10">
        <v>44228</v>
      </c>
      <c r="H563" s="11">
        <v>7</v>
      </c>
      <c r="I563" s="11" t="s">
        <v>267</v>
      </c>
      <c r="J563" s="11" t="s">
        <v>261</v>
      </c>
      <c r="K563" s="11" t="s">
        <v>1642</v>
      </c>
      <c r="L563" s="11">
        <v>2</v>
      </c>
    </row>
    <row r="564" spans="1:12">
      <c r="A564" s="11" t="s">
        <v>1065</v>
      </c>
      <c r="D564" s="11" t="s">
        <v>260</v>
      </c>
      <c r="E564" s="19" t="s">
        <v>1315</v>
      </c>
      <c r="F564" s="10">
        <v>42036</v>
      </c>
      <c r="G564" s="10">
        <v>44228</v>
      </c>
      <c r="H564" s="11">
        <v>7</v>
      </c>
      <c r="I564" s="20" t="s">
        <v>259</v>
      </c>
      <c r="J564" s="11" t="s">
        <v>261</v>
      </c>
      <c r="K564" s="11" t="s">
        <v>1642</v>
      </c>
      <c r="L564" s="11">
        <v>2</v>
      </c>
    </row>
    <row r="565" spans="1:12">
      <c r="A565" s="11" t="s">
        <v>1066</v>
      </c>
      <c r="D565" s="11" t="s">
        <v>260</v>
      </c>
      <c r="E565" s="19" t="s">
        <v>1316</v>
      </c>
      <c r="F565" s="10">
        <v>42036</v>
      </c>
      <c r="G565" s="10">
        <v>44228</v>
      </c>
      <c r="H565" s="11">
        <v>7</v>
      </c>
      <c r="I565" s="20" t="s">
        <v>259</v>
      </c>
      <c r="J565" s="11" t="s">
        <v>261</v>
      </c>
      <c r="K565" s="11" t="s">
        <v>1642</v>
      </c>
      <c r="L565" s="11">
        <v>2</v>
      </c>
    </row>
    <row r="566" spans="1:12">
      <c r="A566" s="11" t="s">
        <v>1067</v>
      </c>
      <c r="D566" s="11" t="s">
        <v>260</v>
      </c>
      <c r="E566" s="19" t="s">
        <v>1317</v>
      </c>
      <c r="F566" s="10">
        <v>42036</v>
      </c>
      <c r="G566" s="10">
        <v>44228</v>
      </c>
      <c r="H566" s="11">
        <v>7</v>
      </c>
      <c r="I566" s="20" t="s">
        <v>259</v>
      </c>
      <c r="J566" s="11" t="s">
        <v>261</v>
      </c>
      <c r="K566" s="11" t="s">
        <v>1642</v>
      </c>
      <c r="L566" s="11">
        <v>2</v>
      </c>
    </row>
    <row r="567" spans="1:12">
      <c r="A567" s="11" t="s">
        <v>1068</v>
      </c>
      <c r="D567" s="11" t="s">
        <v>260</v>
      </c>
      <c r="E567" s="19" t="s">
        <v>1318</v>
      </c>
      <c r="F567" s="10">
        <v>42036</v>
      </c>
      <c r="G567" s="10">
        <v>44228</v>
      </c>
      <c r="H567" s="11">
        <v>7</v>
      </c>
      <c r="I567" s="20" t="s">
        <v>259</v>
      </c>
      <c r="J567" s="11" t="s">
        <v>261</v>
      </c>
      <c r="K567" s="11" t="s">
        <v>1642</v>
      </c>
      <c r="L567" s="11">
        <v>2</v>
      </c>
    </row>
    <row r="568" spans="1:12">
      <c r="A568" s="11" t="s">
        <v>1069</v>
      </c>
      <c r="D568" s="11" t="s">
        <v>260</v>
      </c>
      <c r="E568" s="19" t="s">
        <v>1319</v>
      </c>
      <c r="F568" s="10">
        <v>42036</v>
      </c>
      <c r="G568" s="10">
        <v>44228</v>
      </c>
      <c r="H568" s="11">
        <v>7</v>
      </c>
      <c r="I568" s="20" t="s">
        <v>259</v>
      </c>
      <c r="J568" s="11" t="s">
        <v>261</v>
      </c>
      <c r="K568" s="11" t="s">
        <v>1642</v>
      </c>
      <c r="L568" s="11">
        <v>2</v>
      </c>
    </row>
    <row r="569" spans="1:12">
      <c r="A569" s="11" t="s">
        <v>1070</v>
      </c>
      <c r="D569" s="11" t="s">
        <v>260</v>
      </c>
      <c r="E569" s="19" t="s">
        <v>1320</v>
      </c>
      <c r="F569" s="10">
        <v>42036</v>
      </c>
      <c r="G569" s="10">
        <v>44228</v>
      </c>
      <c r="H569" s="11">
        <v>7</v>
      </c>
      <c r="I569" s="11" t="s">
        <v>267</v>
      </c>
      <c r="J569" s="11" t="s">
        <v>261</v>
      </c>
      <c r="K569" s="11" t="s">
        <v>1642</v>
      </c>
      <c r="L569" s="11">
        <v>2</v>
      </c>
    </row>
    <row r="570" spans="1:12">
      <c r="A570" s="11" t="s">
        <v>1071</v>
      </c>
      <c r="D570" s="11" t="s">
        <v>260</v>
      </c>
      <c r="E570" s="19" t="s">
        <v>1321</v>
      </c>
      <c r="F570" s="10">
        <v>42036</v>
      </c>
      <c r="G570" s="10">
        <v>44228</v>
      </c>
      <c r="H570" s="11">
        <v>7</v>
      </c>
      <c r="I570" s="20" t="s">
        <v>259</v>
      </c>
      <c r="J570" s="11" t="s">
        <v>261</v>
      </c>
      <c r="K570" s="11" t="s">
        <v>1642</v>
      </c>
      <c r="L570" s="11">
        <v>2</v>
      </c>
    </row>
    <row r="571" spans="1:12">
      <c r="A571" s="11" t="s">
        <v>1072</v>
      </c>
      <c r="D571" s="11" t="s">
        <v>260</v>
      </c>
      <c r="E571" s="19" t="s">
        <v>1322</v>
      </c>
      <c r="F571" s="10">
        <v>42036</v>
      </c>
      <c r="G571" s="10">
        <v>44228</v>
      </c>
      <c r="H571" s="11">
        <v>7</v>
      </c>
      <c r="I571" s="20" t="s">
        <v>259</v>
      </c>
      <c r="J571" s="11" t="s">
        <v>261</v>
      </c>
      <c r="K571" s="11" t="s">
        <v>1642</v>
      </c>
      <c r="L571" s="11">
        <v>2</v>
      </c>
    </row>
    <row r="572" spans="1:12">
      <c r="A572" s="11" t="s">
        <v>1073</v>
      </c>
      <c r="D572" s="11" t="s">
        <v>260</v>
      </c>
      <c r="E572" s="19" t="s">
        <v>1323</v>
      </c>
      <c r="F572" s="10">
        <v>42036</v>
      </c>
      <c r="G572" s="10">
        <v>44228</v>
      </c>
      <c r="H572" s="11">
        <v>7</v>
      </c>
      <c r="I572" s="20" t="s">
        <v>259</v>
      </c>
      <c r="J572" s="11" t="s">
        <v>261</v>
      </c>
      <c r="K572" s="11" t="s">
        <v>1642</v>
      </c>
      <c r="L572" s="11">
        <v>2</v>
      </c>
    </row>
    <row r="573" spans="1:12">
      <c r="A573" s="11" t="s">
        <v>1074</v>
      </c>
      <c r="D573" s="11" t="s">
        <v>260</v>
      </c>
      <c r="E573" s="19" t="s">
        <v>1324</v>
      </c>
      <c r="F573" s="10">
        <v>42036</v>
      </c>
      <c r="G573" s="10">
        <v>44228</v>
      </c>
      <c r="H573" s="11">
        <v>7</v>
      </c>
      <c r="I573" s="20" t="s">
        <v>259</v>
      </c>
      <c r="J573" s="11" t="s">
        <v>261</v>
      </c>
      <c r="K573" s="11" t="s">
        <v>1642</v>
      </c>
      <c r="L573" s="11">
        <v>2</v>
      </c>
    </row>
    <row r="574" spans="1:12">
      <c r="A574" s="11" t="s">
        <v>1075</v>
      </c>
      <c r="D574" s="11" t="s">
        <v>260</v>
      </c>
      <c r="E574" s="19" t="s">
        <v>1325</v>
      </c>
      <c r="F574" s="10">
        <v>42036</v>
      </c>
      <c r="G574" s="10">
        <v>44228</v>
      </c>
      <c r="H574" s="11">
        <v>7</v>
      </c>
      <c r="I574" s="20" t="s">
        <v>259</v>
      </c>
      <c r="J574" s="11" t="s">
        <v>261</v>
      </c>
      <c r="K574" s="11" t="s">
        <v>1642</v>
      </c>
      <c r="L574" s="11">
        <v>2</v>
      </c>
    </row>
    <row r="575" spans="1:12">
      <c r="A575" s="11" t="s">
        <v>1076</v>
      </c>
      <c r="D575" s="11" t="s">
        <v>260</v>
      </c>
      <c r="E575" s="19" t="s">
        <v>1326</v>
      </c>
      <c r="F575" s="10">
        <v>42036</v>
      </c>
      <c r="G575" s="10">
        <v>44228</v>
      </c>
      <c r="H575" s="11">
        <v>7</v>
      </c>
      <c r="I575" s="11" t="s">
        <v>267</v>
      </c>
      <c r="J575" s="11" t="s">
        <v>261</v>
      </c>
      <c r="K575" s="11" t="s">
        <v>1642</v>
      </c>
      <c r="L575" s="11">
        <v>2</v>
      </c>
    </row>
    <row r="576" spans="1:12">
      <c r="A576" s="11" t="s">
        <v>1077</v>
      </c>
      <c r="D576" s="11" t="s">
        <v>260</v>
      </c>
      <c r="E576" s="19" t="s">
        <v>1327</v>
      </c>
      <c r="F576" s="10">
        <v>42036</v>
      </c>
      <c r="G576" s="10">
        <v>44228</v>
      </c>
      <c r="H576" s="11">
        <v>7</v>
      </c>
      <c r="I576" s="20" t="s">
        <v>259</v>
      </c>
      <c r="J576" s="11" t="s">
        <v>261</v>
      </c>
      <c r="K576" s="11" t="s">
        <v>1642</v>
      </c>
      <c r="L576" s="11">
        <v>2</v>
      </c>
    </row>
    <row r="577" spans="1:12">
      <c r="A577" s="11" t="s">
        <v>1078</v>
      </c>
      <c r="D577" s="11" t="s">
        <v>260</v>
      </c>
      <c r="E577" s="19" t="s">
        <v>1328</v>
      </c>
      <c r="F577" s="10">
        <v>42036</v>
      </c>
      <c r="G577" s="10">
        <v>44228</v>
      </c>
      <c r="H577" s="11">
        <v>7</v>
      </c>
      <c r="I577" s="20" t="s">
        <v>259</v>
      </c>
      <c r="J577" s="11" t="s">
        <v>261</v>
      </c>
      <c r="K577" s="11" t="s">
        <v>1642</v>
      </c>
      <c r="L577" s="11">
        <v>2</v>
      </c>
    </row>
    <row r="578" spans="1:12">
      <c r="A578" s="11" t="s">
        <v>1079</v>
      </c>
      <c r="D578" s="11" t="s">
        <v>260</v>
      </c>
      <c r="E578" s="19" t="s">
        <v>1329</v>
      </c>
      <c r="F578" s="10">
        <v>42036</v>
      </c>
      <c r="G578" s="10">
        <v>44228</v>
      </c>
      <c r="H578" s="11">
        <v>7</v>
      </c>
      <c r="I578" s="20" t="s">
        <v>259</v>
      </c>
      <c r="J578" s="11" t="s">
        <v>261</v>
      </c>
      <c r="K578" s="11" t="s">
        <v>1642</v>
      </c>
      <c r="L578" s="11">
        <v>2</v>
      </c>
    </row>
    <row r="579" spans="1:12">
      <c r="A579" s="11" t="s">
        <v>1080</v>
      </c>
      <c r="D579" s="11" t="s">
        <v>260</v>
      </c>
      <c r="E579" s="19" t="s">
        <v>1330</v>
      </c>
      <c r="F579" s="10">
        <v>42036</v>
      </c>
      <c r="G579" s="10">
        <v>44228</v>
      </c>
      <c r="H579" s="11">
        <v>7</v>
      </c>
      <c r="I579" s="20" t="s">
        <v>259</v>
      </c>
      <c r="J579" s="11" t="s">
        <v>261</v>
      </c>
      <c r="K579" s="11" t="s">
        <v>1642</v>
      </c>
      <c r="L579" s="11">
        <v>2</v>
      </c>
    </row>
    <row r="580" spans="1:12">
      <c r="A580" s="11" t="s">
        <v>1081</v>
      </c>
      <c r="D580" s="11" t="s">
        <v>260</v>
      </c>
      <c r="E580" s="19" t="s">
        <v>1331</v>
      </c>
      <c r="F580" s="10">
        <v>42036</v>
      </c>
      <c r="G580" s="10">
        <v>44228</v>
      </c>
      <c r="H580" s="11">
        <v>7</v>
      </c>
      <c r="I580" s="20" t="s">
        <v>259</v>
      </c>
      <c r="J580" s="11" t="s">
        <v>261</v>
      </c>
      <c r="K580" s="11" t="s">
        <v>1642</v>
      </c>
      <c r="L580" s="11">
        <v>2</v>
      </c>
    </row>
    <row r="581" spans="1:12">
      <c r="A581" s="11" t="s">
        <v>1082</v>
      </c>
      <c r="D581" s="11" t="s">
        <v>260</v>
      </c>
      <c r="E581" s="19" t="s">
        <v>1332</v>
      </c>
      <c r="F581" s="10">
        <v>42036</v>
      </c>
      <c r="G581" s="10">
        <v>44228</v>
      </c>
      <c r="H581" s="11">
        <v>7</v>
      </c>
      <c r="I581" s="11" t="s">
        <v>267</v>
      </c>
      <c r="J581" s="11" t="s">
        <v>261</v>
      </c>
      <c r="K581" s="11" t="s">
        <v>1642</v>
      </c>
      <c r="L581" s="11">
        <v>2</v>
      </c>
    </row>
    <row r="582" spans="1:12">
      <c r="A582" s="11" t="s">
        <v>1083</v>
      </c>
      <c r="D582" s="11" t="s">
        <v>260</v>
      </c>
      <c r="E582" s="19" t="s">
        <v>1333</v>
      </c>
      <c r="F582" s="10">
        <v>42036</v>
      </c>
      <c r="G582" s="10">
        <v>44228</v>
      </c>
      <c r="H582" s="11">
        <v>7</v>
      </c>
      <c r="I582" s="20" t="s">
        <v>259</v>
      </c>
      <c r="J582" s="11" t="s">
        <v>261</v>
      </c>
      <c r="K582" s="11" t="s">
        <v>1642</v>
      </c>
      <c r="L582" s="11">
        <v>2</v>
      </c>
    </row>
    <row r="583" spans="1:12">
      <c r="A583" s="11" t="s">
        <v>1084</v>
      </c>
      <c r="D583" s="11" t="s">
        <v>260</v>
      </c>
      <c r="E583" s="19" t="s">
        <v>1334</v>
      </c>
      <c r="F583" s="10">
        <v>42036</v>
      </c>
      <c r="G583" s="10">
        <v>44228</v>
      </c>
      <c r="H583" s="11">
        <v>7</v>
      </c>
      <c r="I583" s="20" t="s">
        <v>259</v>
      </c>
      <c r="J583" s="11" t="s">
        <v>261</v>
      </c>
      <c r="K583" s="11" t="s">
        <v>1642</v>
      </c>
      <c r="L583" s="11">
        <v>2</v>
      </c>
    </row>
    <row r="584" spans="1:12">
      <c r="A584" s="11" t="s">
        <v>1085</v>
      </c>
      <c r="D584" s="11" t="s">
        <v>260</v>
      </c>
      <c r="E584" s="19" t="s">
        <v>1335</v>
      </c>
      <c r="F584" s="10">
        <v>42036</v>
      </c>
      <c r="G584" s="10">
        <v>44228</v>
      </c>
      <c r="H584" s="11">
        <v>7</v>
      </c>
      <c r="I584" s="20" t="s">
        <v>259</v>
      </c>
      <c r="J584" s="11" t="s">
        <v>261</v>
      </c>
      <c r="K584" s="11" t="s">
        <v>1642</v>
      </c>
      <c r="L584" s="11">
        <v>2</v>
      </c>
    </row>
    <row r="585" spans="1:12">
      <c r="A585" s="11" t="s">
        <v>1086</v>
      </c>
      <c r="D585" s="11" t="s">
        <v>260</v>
      </c>
      <c r="E585" s="19" t="s">
        <v>1336</v>
      </c>
      <c r="F585" s="10">
        <v>42036</v>
      </c>
      <c r="G585" s="10">
        <v>44228</v>
      </c>
      <c r="H585" s="11">
        <v>7</v>
      </c>
      <c r="I585" s="20" t="s">
        <v>259</v>
      </c>
      <c r="J585" s="11" t="s">
        <v>261</v>
      </c>
      <c r="K585" s="11" t="s">
        <v>1642</v>
      </c>
      <c r="L585" s="11">
        <v>2</v>
      </c>
    </row>
    <row r="586" spans="1:12">
      <c r="A586" s="11" t="s">
        <v>1087</v>
      </c>
      <c r="D586" s="11" t="s">
        <v>260</v>
      </c>
      <c r="E586" s="19" t="s">
        <v>1337</v>
      </c>
      <c r="F586" s="10">
        <v>42036</v>
      </c>
      <c r="G586" s="10">
        <v>44228</v>
      </c>
      <c r="H586" s="11">
        <v>7</v>
      </c>
      <c r="I586" s="20" t="s">
        <v>259</v>
      </c>
      <c r="J586" s="11" t="s">
        <v>261</v>
      </c>
      <c r="K586" s="11" t="s">
        <v>1642</v>
      </c>
      <c r="L586" s="11">
        <v>2</v>
      </c>
    </row>
    <row r="587" spans="1:12">
      <c r="A587" s="11" t="s">
        <v>1088</v>
      </c>
      <c r="D587" s="11" t="s">
        <v>260</v>
      </c>
      <c r="E587" s="19" t="s">
        <v>1338</v>
      </c>
      <c r="F587" s="10">
        <v>42036</v>
      </c>
      <c r="G587" s="10">
        <v>44228</v>
      </c>
      <c r="H587" s="11">
        <v>7</v>
      </c>
      <c r="I587" s="11" t="s">
        <v>267</v>
      </c>
      <c r="J587" s="11" t="s">
        <v>261</v>
      </c>
      <c r="K587" s="11" t="s">
        <v>1642</v>
      </c>
      <c r="L587" s="11">
        <v>2</v>
      </c>
    </row>
    <row r="588" spans="1:12">
      <c r="A588" s="11" t="s">
        <v>1089</v>
      </c>
      <c r="D588" s="11" t="s">
        <v>260</v>
      </c>
      <c r="E588" s="19" t="s">
        <v>1339</v>
      </c>
      <c r="F588" s="10">
        <v>42036</v>
      </c>
      <c r="G588" s="10">
        <v>44228</v>
      </c>
      <c r="H588" s="11">
        <v>7</v>
      </c>
      <c r="I588" s="20" t="s">
        <v>259</v>
      </c>
      <c r="J588" s="11" t="s">
        <v>261</v>
      </c>
      <c r="K588" s="11" t="s">
        <v>1642</v>
      </c>
      <c r="L588" s="11">
        <v>2</v>
      </c>
    </row>
    <row r="589" spans="1:12">
      <c r="A589" s="11" t="s">
        <v>1090</v>
      </c>
      <c r="D589" s="11" t="s">
        <v>260</v>
      </c>
      <c r="E589" s="19" t="s">
        <v>1340</v>
      </c>
      <c r="F589" s="10">
        <v>42036</v>
      </c>
      <c r="G589" s="10">
        <v>44228</v>
      </c>
      <c r="H589" s="11">
        <v>7</v>
      </c>
      <c r="I589" s="20" t="s">
        <v>259</v>
      </c>
      <c r="J589" s="11" t="s">
        <v>261</v>
      </c>
      <c r="K589" s="11" t="s">
        <v>1642</v>
      </c>
      <c r="L589" s="11">
        <v>2</v>
      </c>
    </row>
    <row r="590" spans="1:12">
      <c r="A590" s="11" t="s">
        <v>1091</v>
      </c>
      <c r="D590" s="11" t="s">
        <v>260</v>
      </c>
      <c r="E590" s="19" t="s">
        <v>1341</v>
      </c>
      <c r="F590" s="10">
        <v>42036</v>
      </c>
      <c r="G590" s="10">
        <v>44228</v>
      </c>
      <c r="H590" s="11">
        <v>7</v>
      </c>
      <c r="I590" s="20" t="s">
        <v>259</v>
      </c>
      <c r="J590" s="11" t="s">
        <v>261</v>
      </c>
      <c r="K590" s="11" t="s">
        <v>1642</v>
      </c>
      <c r="L590" s="11">
        <v>2</v>
      </c>
    </row>
    <row r="591" spans="1:12">
      <c r="A591" s="11" t="s">
        <v>1092</v>
      </c>
      <c r="D591" s="11" t="s">
        <v>260</v>
      </c>
      <c r="E591" s="19" t="s">
        <v>1342</v>
      </c>
      <c r="F591" s="10">
        <v>42036</v>
      </c>
      <c r="G591" s="10">
        <v>44228</v>
      </c>
      <c r="H591" s="11">
        <v>7</v>
      </c>
      <c r="I591" s="20" t="s">
        <v>259</v>
      </c>
      <c r="J591" s="11" t="s">
        <v>261</v>
      </c>
      <c r="K591" s="11" t="s">
        <v>1642</v>
      </c>
      <c r="L591" s="11">
        <v>2</v>
      </c>
    </row>
    <row r="592" spans="1:12">
      <c r="A592" s="11" t="s">
        <v>1093</v>
      </c>
      <c r="D592" s="11" t="s">
        <v>260</v>
      </c>
      <c r="E592" s="19" t="s">
        <v>1343</v>
      </c>
      <c r="F592" s="10">
        <v>42036</v>
      </c>
      <c r="G592" s="10">
        <v>44228</v>
      </c>
      <c r="H592" s="11">
        <v>7</v>
      </c>
      <c r="I592" s="20" t="s">
        <v>259</v>
      </c>
      <c r="J592" s="11" t="s">
        <v>261</v>
      </c>
      <c r="K592" s="11" t="s">
        <v>1642</v>
      </c>
      <c r="L592" s="11">
        <v>2</v>
      </c>
    </row>
    <row r="593" spans="1:12">
      <c r="A593" s="11" t="s">
        <v>1094</v>
      </c>
      <c r="D593" s="11" t="s">
        <v>260</v>
      </c>
      <c r="E593" s="19" t="s">
        <v>1344</v>
      </c>
      <c r="F593" s="10">
        <v>42036</v>
      </c>
      <c r="G593" s="10">
        <v>44228</v>
      </c>
      <c r="H593" s="11">
        <v>7</v>
      </c>
      <c r="I593" s="11" t="s">
        <v>267</v>
      </c>
      <c r="J593" s="11" t="s">
        <v>261</v>
      </c>
      <c r="K593" s="11" t="s">
        <v>1642</v>
      </c>
      <c r="L593" s="11">
        <v>2</v>
      </c>
    </row>
    <row r="594" spans="1:12">
      <c r="A594" s="11" t="s">
        <v>1095</v>
      </c>
      <c r="D594" s="11" t="s">
        <v>260</v>
      </c>
      <c r="E594" s="19" t="s">
        <v>1345</v>
      </c>
      <c r="F594" s="10">
        <v>42036</v>
      </c>
      <c r="G594" s="10">
        <v>44228</v>
      </c>
      <c r="H594" s="11">
        <v>7</v>
      </c>
      <c r="I594" s="20" t="s">
        <v>259</v>
      </c>
      <c r="J594" s="11" t="s">
        <v>261</v>
      </c>
      <c r="K594" s="11" t="s">
        <v>1642</v>
      </c>
      <c r="L594" s="11">
        <v>2</v>
      </c>
    </row>
    <row r="595" spans="1:12">
      <c r="A595" s="11" t="s">
        <v>1096</v>
      </c>
      <c r="D595" s="11" t="s">
        <v>260</v>
      </c>
      <c r="E595" s="19" t="s">
        <v>1346</v>
      </c>
      <c r="F595" s="10">
        <v>42036</v>
      </c>
      <c r="G595" s="10">
        <v>44228</v>
      </c>
      <c r="H595" s="11">
        <v>7</v>
      </c>
      <c r="I595" s="20" t="s">
        <v>259</v>
      </c>
      <c r="J595" s="11" t="s">
        <v>261</v>
      </c>
      <c r="K595" s="11" t="s">
        <v>1642</v>
      </c>
      <c r="L595" s="11">
        <v>2</v>
      </c>
    </row>
    <row r="596" spans="1:12">
      <c r="A596" s="11" t="s">
        <v>1097</v>
      </c>
      <c r="D596" s="11" t="s">
        <v>260</v>
      </c>
      <c r="E596" s="19" t="s">
        <v>1347</v>
      </c>
      <c r="F596" s="10">
        <v>42036</v>
      </c>
      <c r="G596" s="10">
        <v>44228</v>
      </c>
      <c r="H596" s="11">
        <v>7</v>
      </c>
      <c r="I596" s="20" t="s">
        <v>259</v>
      </c>
      <c r="J596" s="11" t="s">
        <v>261</v>
      </c>
      <c r="K596" s="11" t="s">
        <v>1642</v>
      </c>
      <c r="L596" s="11">
        <v>2</v>
      </c>
    </row>
    <row r="597" spans="1:12">
      <c r="A597" s="11" t="s">
        <v>1098</v>
      </c>
      <c r="D597" s="11" t="s">
        <v>260</v>
      </c>
      <c r="E597" s="19" t="s">
        <v>1348</v>
      </c>
      <c r="F597" s="10">
        <v>42036</v>
      </c>
      <c r="G597" s="10">
        <v>44228</v>
      </c>
      <c r="H597" s="11">
        <v>7</v>
      </c>
      <c r="I597" s="20" t="s">
        <v>259</v>
      </c>
      <c r="J597" s="11" t="s">
        <v>261</v>
      </c>
      <c r="K597" s="11" t="s">
        <v>1642</v>
      </c>
      <c r="L597" s="11">
        <v>2</v>
      </c>
    </row>
    <row r="598" spans="1:12">
      <c r="A598" s="11" t="s">
        <v>1099</v>
      </c>
      <c r="D598" s="11" t="s">
        <v>260</v>
      </c>
      <c r="E598" s="19" t="s">
        <v>1349</v>
      </c>
      <c r="F598" s="10">
        <v>42036</v>
      </c>
      <c r="G598" s="10">
        <v>44228</v>
      </c>
      <c r="H598" s="11">
        <v>7</v>
      </c>
      <c r="I598" s="20" t="s">
        <v>259</v>
      </c>
      <c r="J598" s="11" t="s">
        <v>261</v>
      </c>
      <c r="K598" s="11" t="s">
        <v>1642</v>
      </c>
      <c r="L598" s="11">
        <v>2</v>
      </c>
    </row>
    <row r="599" spans="1:12">
      <c r="A599" s="11" t="s">
        <v>1100</v>
      </c>
      <c r="D599" s="11" t="s">
        <v>260</v>
      </c>
      <c r="E599" s="19" t="s">
        <v>1350</v>
      </c>
      <c r="F599" s="10">
        <v>42036</v>
      </c>
      <c r="G599" s="10">
        <v>44228</v>
      </c>
      <c r="H599" s="11">
        <v>7</v>
      </c>
      <c r="I599" s="11" t="s">
        <v>267</v>
      </c>
      <c r="J599" s="11" t="s">
        <v>261</v>
      </c>
      <c r="K599" s="11" t="s">
        <v>1642</v>
      </c>
      <c r="L599" s="11">
        <v>2</v>
      </c>
    </row>
    <row r="600" spans="1:12">
      <c r="A600" s="11" t="s">
        <v>1101</v>
      </c>
      <c r="D600" s="11" t="s">
        <v>260</v>
      </c>
      <c r="E600" s="19" t="s">
        <v>1351</v>
      </c>
      <c r="F600" s="10">
        <v>42036</v>
      </c>
      <c r="G600" s="10">
        <v>44228</v>
      </c>
      <c r="H600" s="11">
        <v>7</v>
      </c>
      <c r="I600" s="20" t="s">
        <v>259</v>
      </c>
      <c r="J600" s="11" t="s">
        <v>261</v>
      </c>
      <c r="K600" s="11" t="s">
        <v>1642</v>
      </c>
      <c r="L600" s="11">
        <v>2</v>
      </c>
    </row>
    <row r="601" spans="1:12">
      <c r="A601" s="11" t="s">
        <v>1102</v>
      </c>
      <c r="D601" s="11" t="s">
        <v>260</v>
      </c>
      <c r="E601" s="19" t="s">
        <v>1352</v>
      </c>
      <c r="F601" s="10">
        <v>42036</v>
      </c>
      <c r="G601" s="10">
        <v>44228</v>
      </c>
      <c r="H601" s="11">
        <v>7</v>
      </c>
      <c r="I601" s="20" t="s">
        <v>259</v>
      </c>
      <c r="J601" s="11" t="s">
        <v>261</v>
      </c>
      <c r="K601" s="11" t="s">
        <v>1642</v>
      </c>
      <c r="L601" s="11">
        <v>2</v>
      </c>
    </row>
    <row r="602" spans="1:12">
      <c r="A602" s="11" t="s">
        <v>1103</v>
      </c>
      <c r="D602" s="11" t="s">
        <v>260</v>
      </c>
      <c r="E602" s="19" t="s">
        <v>1353</v>
      </c>
      <c r="F602" s="10">
        <v>42036</v>
      </c>
      <c r="G602" s="10">
        <v>44228</v>
      </c>
      <c r="H602" s="11">
        <v>7</v>
      </c>
      <c r="I602" s="20" t="s">
        <v>259</v>
      </c>
      <c r="J602" s="11" t="s">
        <v>261</v>
      </c>
      <c r="K602" s="11" t="s">
        <v>1642</v>
      </c>
      <c r="L602" s="11">
        <v>2</v>
      </c>
    </row>
    <row r="603" spans="1:12">
      <c r="A603" s="11" t="s">
        <v>1104</v>
      </c>
      <c r="D603" s="11" t="s">
        <v>260</v>
      </c>
      <c r="E603" s="19" t="s">
        <v>1354</v>
      </c>
      <c r="F603" s="10">
        <v>42036</v>
      </c>
      <c r="G603" s="10">
        <v>44228</v>
      </c>
      <c r="H603" s="11">
        <v>7</v>
      </c>
      <c r="I603" s="20" t="s">
        <v>259</v>
      </c>
      <c r="J603" s="11" t="s">
        <v>261</v>
      </c>
      <c r="K603" s="11" t="s">
        <v>1642</v>
      </c>
      <c r="L603" s="11">
        <v>2</v>
      </c>
    </row>
    <row r="604" spans="1:12">
      <c r="A604" s="11" t="s">
        <v>1105</v>
      </c>
      <c r="D604" s="11" t="s">
        <v>260</v>
      </c>
      <c r="E604" s="19" t="s">
        <v>1355</v>
      </c>
      <c r="F604" s="10">
        <v>42036</v>
      </c>
      <c r="G604" s="10">
        <v>44228</v>
      </c>
      <c r="H604" s="11">
        <v>7</v>
      </c>
      <c r="I604" s="20" t="s">
        <v>259</v>
      </c>
      <c r="J604" s="11" t="s">
        <v>261</v>
      </c>
      <c r="K604" s="11" t="s">
        <v>1642</v>
      </c>
      <c r="L604" s="11">
        <v>2</v>
      </c>
    </row>
    <row r="605" spans="1:12">
      <c r="A605" s="11" t="s">
        <v>1106</v>
      </c>
      <c r="D605" s="11" t="s">
        <v>260</v>
      </c>
      <c r="E605" s="19" t="s">
        <v>1356</v>
      </c>
      <c r="F605" s="10">
        <v>42036</v>
      </c>
      <c r="G605" s="10">
        <v>44228</v>
      </c>
      <c r="H605" s="11">
        <v>7</v>
      </c>
      <c r="I605" s="11" t="s">
        <v>267</v>
      </c>
      <c r="J605" s="11" t="s">
        <v>261</v>
      </c>
      <c r="K605" s="11" t="s">
        <v>1642</v>
      </c>
      <c r="L605" s="11">
        <v>2</v>
      </c>
    </row>
    <row r="606" spans="1:12">
      <c r="A606" s="11" t="s">
        <v>1107</v>
      </c>
      <c r="D606" s="11" t="s">
        <v>260</v>
      </c>
      <c r="E606" s="19" t="s">
        <v>1357</v>
      </c>
      <c r="F606" s="10">
        <v>42036</v>
      </c>
      <c r="G606" s="10">
        <v>44228</v>
      </c>
      <c r="H606" s="11">
        <v>7</v>
      </c>
      <c r="I606" s="20" t="s">
        <v>259</v>
      </c>
      <c r="J606" s="11" t="s">
        <v>261</v>
      </c>
      <c r="K606" s="11" t="s">
        <v>1642</v>
      </c>
      <c r="L606" s="11">
        <v>2</v>
      </c>
    </row>
    <row r="607" spans="1:12">
      <c r="A607" s="11" t="s">
        <v>1108</v>
      </c>
      <c r="D607" s="11" t="s">
        <v>260</v>
      </c>
      <c r="E607" s="19" t="s">
        <v>1358</v>
      </c>
      <c r="F607" s="10">
        <v>42036</v>
      </c>
      <c r="G607" s="10">
        <v>44228</v>
      </c>
      <c r="H607" s="11">
        <v>7</v>
      </c>
      <c r="I607" s="20" t="s">
        <v>259</v>
      </c>
      <c r="J607" s="11" t="s">
        <v>261</v>
      </c>
      <c r="K607" s="11" t="s">
        <v>1642</v>
      </c>
      <c r="L607" s="11">
        <v>2</v>
      </c>
    </row>
    <row r="608" spans="1:12">
      <c r="A608" s="11" t="s">
        <v>1109</v>
      </c>
      <c r="D608" s="11" t="s">
        <v>260</v>
      </c>
      <c r="E608" s="19" t="s">
        <v>1359</v>
      </c>
      <c r="F608" s="10">
        <v>42036</v>
      </c>
      <c r="G608" s="10">
        <v>44228</v>
      </c>
      <c r="H608" s="11">
        <v>7</v>
      </c>
      <c r="I608" s="20" t="s">
        <v>259</v>
      </c>
      <c r="J608" s="11" t="s">
        <v>261</v>
      </c>
      <c r="K608" s="11" t="s">
        <v>1642</v>
      </c>
      <c r="L608" s="11">
        <v>2</v>
      </c>
    </row>
    <row r="609" spans="1:12">
      <c r="A609" s="11" t="s">
        <v>1110</v>
      </c>
      <c r="D609" s="11" t="s">
        <v>260</v>
      </c>
      <c r="E609" s="19" t="s">
        <v>1360</v>
      </c>
      <c r="F609" s="10">
        <v>42036</v>
      </c>
      <c r="G609" s="10">
        <v>44228</v>
      </c>
      <c r="H609" s="11">
        <v>7</v>
      </c>
      <c r="I609" s="20" t="s">
        <v>259</v>
      </c>
      <c r="J609" s="11" t="s">
        <v>261</v>
      </c>
      <c r="K609" s="11" t="s">
        <v>1642</v>
      </c>
      <c r="L609" s="11">
        <v>2</v>
      </c>
    </row>
    <row r="610" spans="1:12">
      <c r="A610" s="11" t="s">
        <v>1111</v>
      </c>
      <c r="D610" s="11" t="s">
        <v>260</v>
      </c>
      <c r="E610" s="19" t="s">
        <v>1361</v>
      </c>
      <c r="F610" s="10">
        <v>42036</v>
      </c>
      <c r="G610" s="10">
        <v>44228</v>
      </c>
      <c r="H610" s="11">
        <v>7</v>
      </c>
      <c r="I610" s="20" t="s">
        <v>259</v>
      </c>
      <c r="J610" s="11" t="s">
        <v>261</v>
      </c>
      <c r="K610" s="11" t="s">
        <v>1642</v>
      </c>
      <c r="L610" s="11">
        <v>2</v>
      </c>
    </row>
    <row r="611" spans="1:12">
      <c r="A611" s="11" t="s">
        <v>1112</v>
      </c>
      <c r="D611" s="11" t="s">
        <v>260</v>
      </c>
      <c r="E611" s="19" t="s">
        <v>1362</v>
      </c>
      <c r="F611" s="10">
        <v>42036</v>
      </c>
      <c r="G611" s="10">
        <v>44228</v>
      </c>
      <c r="H611" s="11">
        <v>7</v>
      </c>
      <c r="I611" s="11" t="s">
        <v>267</v>
      </c>
      <c r="J611" s="11" t="s">
        <v>261</v>
      </c>
      <c r="K611" s="11" t="s">
        <v>1642</v>
      </c>
      <c r="L611" s="11">
        <v>2</v>
      </c>
    </row>
    <row r="612" spans="1:12">
      <c r="A612" s="11" t="s">
        <v>1113</v>
      </c>
      <c r="D612" s="11" t="s">
        <v>260</v>
      </c>
      <c r="E612" s="19" t="s">
        <v>1363</v>
      </c>
      <c r="F612" s="10">
        <v>42036</v>
      </c>
      <c r="G612" s="10">
        <v>44228</v>
      </c>
      <c r="H612" s="11">
        <v>7</v>
      </c>
      <c r="I612" s="20" t="s">
        <v>259</v>
      </c>
      <c r="J612" s="11" t="s">
        <v>261</v>
      </c>
      <c r="K612" s="11" t="s">
        <v>1642</v>
      </c>
      <c r="L612" s="11">
        <v>2</v>
      </c>
    </row>
    <row r="613" spans="1:12">
      <c r="A613" s="11" t="s">
        <v>1114</v>
      </c>
      <c r="D613" s="11" t="s">
        <v>260</v>
      </c>
      <c r="E613" s="19" t="s">
        <v>1364</v>
      </c>
      <c r="F613" s="10">
        <v>42036</v>
      </c>
      <c r="G613" s="10">
        <v>44228</v>
      </c>
      <c r="H613" s="11">
        <v>7</v>
      </c>
      <c r="I613" s="20" t="s">
        <v>259</v>
      </c>
      <c r="J613" s="11" t="s">
        <v>261</v>
      </c>
      <c r="K613" s="11" t="s">
        <v>1642</v>
      </c>
      <c r="L613" s="11">
        <v>2</v>
      </c>
    </row>
    <row r="614" spans="1:12">
      <c r="A614" s="11" t="s">
        <v>1115</v>
      </c>
      <c r="D614" s="11" t="s">
        <v>260</v>
      </c>
      <c r="E614" s="19" t="s">
        <v>1365</v>
      </c>
      <c r="F614" s="10">
        <v>42036</v>
      </c>
      <c r="G614" s="10">
        <v>44228</v>
      </c>
      <c r="H614" s="11">
        <v>7</v>
      </c>
      <c r="I614" s="20" t="s">
        <v>259</v>
      </c>
      <c r="J614" s="11" t="s">
        <v>261</v>
      </c>
      <c r="K614" s="11" t="s">
        <v>1642</v>
      </c>
      <c r="L614" s="11">
        <v>2</v>
      </c>
    </row>
    <row r="615" spans="1:12">
      <c r="A615" s="11" t="s">
        <v>1116</v>
      </c>
      <c r="D615" s="11" t="s">
        <v>260</v>
      </c>
      <c r="E615" s="19" t="s">
        <v>1366</v>
      </c>
      <c r="F615" s="10">
        <v>42036</v>
      </c>
      <c r="G615" s="10">
        <v>44228</v>
      </c>
      <c r="H615" s="11">
        <v>7</v>
      </c>
      <c r="I615" s="20" t="s">
        <v>259</v>
      </c>
      <c r="J615" s="11" t="s">
        <v>261</v>
      </c>
      <c r="K615" s="11" t="s">
        <v>1642</v>
      </c>
      <c r="L615" s="11">
        <v>2</v>
      </c>
    </row>
    <row r="616" spans="1:12">
      <c r="A616" s="11" t="s">
        <v>1117</v>
      </c>
      <c r="D616" s="11" t="s">
        <v>260</v>
      </c>
      <c r="E616" s="19" t="s">
        <v>1367</v>
      </c>
      <c r="F616" s="10">
        <v>42036</v>
      </c>
      <c r="G616" s="10">
        <v>44228</v>
      </c>
      <c r="H616" s="11">
        <v>7</v>
      </c>
      <c r="I616" s="20" t="s">
        <v>259</v>
      </c>
      <c r="J616" s="11" t="s">
        <v>261</v>
      </c>
      <c r="K616" s="11" t="s">
        <v>1642</v>
      </c>
      <c r="L616" s="11">
        <v>2</v>
      </c>
    </row>
    <row r="617" spans="1:12">
      <c r="A617" s="11" t="s">
        <v>1118</v>
      </c>
      <c r="D617" s="11" t="s">
        <v>260</v>
      </c>
      <c r="E617" s="19" t="s">
        <v>1368</v>
      </c>
      <c r="F617" s="10">
        <v>42036</v>
      </c>
      <c r="G617" s="10">
        <v>44228</v>
      </c>
      <c r="H617" s="11">
        <v>7</v>
      </c>
      <c r="I617" s="11" t="s">
        <v>267</v>
      </c>
      <c r="J617" s="11" t="s">
        <v>261</v>
      </c>
      <c r="K617" s="11" t="s">
        <v>1642</v>
      </c>
      <c r="L617" s="11">
        <v>2</v>
      </c>
    </row>
    <row r="618" spans="1:12">
      <c r="A618" s="11" t="s">
        <v>1119</v>
      </c>
      <c r="D618" s="11" t="s">
        <v>260</v>
      </c>
      <c r="E618" s="19" t="s">
        <v>1369</v>
      </c>
      <c r="F618" s="10">
        <v>42036</v>
      </c>
      <c r="G618" s="10">
        <v>44228</v>
      </c>
      <c r="H618" s="11">
        <v>7</v>
      </c>
      <c r="I618" s="20" t="s">
        <v>259</v>
      </c>
      <c r="J618" s="11" t="s">
        <v>261</v>
      </c>
      <c r="K618" s="11" t="s">
        <v>1642</v>
      </c>
      <c r="L618" s="11">
        <v>2</v>
      </c>
    </row>
    <row r="619" spans="1:12">
      <c r="A619" s="11" t="s">
        <v>1120</v>
      </c>
      <c r="D619" s="11" t="s">
        <v>260</v>
      </c>
      <c r="E619" s="19" t="s">
        <v>1370</v>
      </c>
      <c r="F619" s="10">
        <v>42036</v>
      </c>
      <c r="G619" s="10">
        <v>44228</v>
      </c>
      <c r="H619" s="11">
        <v>7</v>
      </c>
      <c r="I619" s="20" t="s">
        <v>259</v>
      </c>
      <c r="J619" s="11" t="s">
        <v>261</v>
      </c>
      <c r="K619" s="11" t="s">
        <v>1642</v>
      </c>
      <c r="L619" s="11">
        <v>2</v>
      </c>
    </row>
    <row r="620" spans="1:12">
      <c r="A620" s="11" t="s">
        <v>1121</v>
      </c>
      <c r="D620" s="11" t="s">
        <v>260</v>
      </c>
      <c r="E620" s="19" t="s">
        <v>1371</v>
      </c>
      <c r="F620" s="10">
        <v>42036</v>
      </c>
      <c r="G620" s="10">
        <v>44228</v>
      </c>
      <c r="H620" s="11">
        <v>7</v>
      </c>
      <c r="I620" s="20" t="s">
        <v>259</v>
      </c>
      <c r="J620" s="11" t="s">
        <v>261</v>
      </c>
      <c r="K620" s="11" t="s">
        <v>1642</v>
      </c>
      <c r="L620" s="11">
        <v>2</v>
      </c>
    </row>
    <row r="621" spans="1:12">
      <c r="A621" s="11" t="s">
        <v>1122</v>
      </c>
      <c r="D621" s="11" t="s">
        <v>260</v>
      </c>
      <c r="E621" s="19" t="s">
        <v>1372</v>
      </c>
      <c r="F621" s="10">
        <v>42036</v>
      </c>
      <c r="G621" s="10">
        <v>44228</v>
      </c>
      <c r="H621" s="11">
        <v>7</v>
      </c>
      <c r="I621" s="20" t="s">
        <v>259</v>
      </c>
      <c r="J621" s="11" t="s">
        <v>261</v>
      </c>
      <c r="K621" s="11" t="s">
        <v>1642</v>
      </c>
      <c r="L621" s="11">
        <v>2</v>
      </c>
    </row>
    <row r="622" spans="1:12">
      <c r="A622" s="11" t="s">
        <v>1123</v>
      </c>
      <c r="D622" s="11" t="s">
        <v>260</v>
      </c>
      <c r="E622" s="19" t="s">
        <v>1373</v>
      </c>
      <c r="F622" s="10">
        <v>42036</v>
      </c>
      <c r="G622" s="10">
        <v>44228</v>
      </c>
      <c r="H622" s="11">
        <v>7</v>
      </c>
      <c r="I622" s="20" t="s">
        <v>259</v>
      </c>
      <c r="J622" s="11" t="s">
        <v>261</v>
      </c>
      <c r="K622" s="11" t="s">
        <v>1642</v>
      </c>
      <c r="L622" s="11">
        <v>2</v>
      </c>
    </row>
    <row r="623" spans="1:12">
      <c r="A623" s="11" t="s">
        <v>1124</v>
      </c>
      <c r="D623" s="11" t="s">
        <v>260</v>
      </c>
      <c r="E623" s="19" t="s">
        <v>1374</v>
      </c>
      <c r="F623" s="10">
        <v>42036</v>
      </c>
      <c r="G623" s="10">
        <v>44228</v>
      </c>
      <c r="H623" s="11">
        <v>7</v>
      </c>
      <c r="I623" s="11" t="s">
        <v>267</v>
      </c>
      <c r="J623" s="11" t="s">
        <v>261</v>
      </c>
      <c r="K623" s="11" t="s">
        <v>1642</v>
      </c>
      <c r="L623" s="11">
        <v>2</v>
      </c>
    </row>
    <row r="624" spans="1:12">
      <c r="A624" s="11" t="s">
        <v>1125</v>
      </c>
      <c r="D624" s="11" t="s">
        <v>260</v>
      </c>
      <c r="E624" s="19" t="s">
        <v>1375</v>
      </c>
      <c r="F624" s="10">
        <v>42036</v>
      </c>
      <c r="G624" s="10">
        <v>44228</v>
      </c>
      <c r="H624" s="11">
        <v>7</v>
      </c>
      <c r="I624" s="20" t="s">
        <v>259</v>
      </c>
      <c r="J624" s="11" t="s">
        <v>261</v>
      </c>
      <c r="K624" s="11" t="s">
        <v>1642</v>
      </c>
      <c r="L624" s="11">
        <v>2</v>
      </c>
    </row>
    <row r="625" spans="1:12">
      <c r="A625" s="11" t="s">
        <v>1126</v>
      </c>
      <c r="D625" s="11" t="s">
        <v>260</v>
      </c>
      <c r="E625" s="19" t="s">
        <v>1376</v>
      </c>
      <c r="F625" s="10">
        <v>42036</v>
      </c>
      <c r="G625" s="10">
        <v>44228</v>
      </c>
      <c r="H625" s="11">
        <v>7</v>
      </c>
      <c r="I625" s="20" t="s">
        <v>259</v>
      </c>
      <c r="J625" s="11" t="s">
        <v>261</v>
      </c>
      <c r="K625" s="11" t="s">
        <v>1642</v>
      </c>
      <c r="L625" s="11">
        <v>2</v>
      </c>
    </row>
    <row r="626" spans="1:12">
      <c r="A626" s="11" t="s">
        <v>1127</v>
      </c>
      <c r="D626" s="11" t="s">
        <v>260</v>
      </c>
      <c r="E626" s="19" t="s">
        <v>1377</v>
      </c>
      <c r="F626" s="10">
        <v>42036</v>
      </c>
      <c r="G626" s="10">
        <v>44228</v>
      </c>
      <c r="H626" s="11">
        <v>7</v>
      </c>
      <c r="I626" s="20" t="s">
        <v>259</v>
      </c>
      <c r="J626" s="11" t="s">
        <v>261</v>
      </c>
      <c r="K626" s="11" t="s">
        <v>1642</v>
      </c>
      <c r="L626" s="11">
        <v>2</v>
      </c>
    </row>
    <row r="627" spans="1:12">
      <c r="A627" s="11" t="s">
        <v>1128</v>
      </c>
      <c r="D627" s="11" t="s">
        <v>260</v>
      </c>
      <c r="E627" s="19" t="s">
        <v>1378</v>
      </c>
      <c r="F627" s="10">
        <v>42036</v>
      </c>
      <c r="G627" s="10">
        <v>44228</v>
      </c>
      <c r="H627" s="11">
        <v>7</v>
      </c>
      <c r="I627" s="20" t="s">
        <v>259</v>
      </c>
      <c r="J627" s="11" t="s">
        <v>261</v>
      </c>
      <c r="K627" s="11" t="s">
        <v>1642</v>
      </c>
      <c r="L627" s="11">
        <v>2</v>
      </c>
    </row>
    <row r="628" spans="1:12">
      <c r="A628" s="11" t="s">
        <v>1129</v>
      </c>
      <c r="D628" s="11" t="s">
        <v>260</v>
      </c>
      <c r="E628" s="19" t="s">
        <v>1379</v>
      </c>
      <c r="F628" s="10">
        <v>42036</v>
      </c>
      <c r="G628" s="10">
        <v>44228</v>
      </c>
      <c r="H628" s="11">
        <v>7</v>
      </c>
      <c r="I628" s="20" t="s">
        <v>259</v>
      </c>
      <c r="J628" s="11" t="s">
        <v>261</v>
      </c>
      <c r="K628" s="11" t="s">
        <v>1642</v>
      </c>
      <c r="L628" s="11">
        <v>2</v>
      </c>
    </row>
    <row r="629" spans="1:12">
      <c r="A629" s="11" t="s">
        <v>1130</v>
      </c>
      <c r="D629" s="11" t="s">
        <v>260</v>
      </c>
      <c r="E629" s="19" t="s">
        <v>1380</v>
      </c>
      <c r="F629" s="10">
        <v>42036</v>
      </c>
      <c r="G629" s="10">
        <v>44228</v>
      </c>
      <c r="H629" s="11">
        <v>7</v>
      </c>
      <c r="I629" s="11" t="s">
        <v>267</v>
      </c>
      <c r="J629" s="11" t="s">
        <v>261</v>
      </c>
      <c r="K629" s="11" t="s">
        <v>1642</v>
      </c>
      <c r="L629" s="11">
        <v>2</v>
      </c>
    </row>
    <row r="630" spans="1:12">
      <c r="A630" s="11" t="s">
        <v>1131</v>
      </c>
      <c r="D630" s="11" t="s">
        <v>260</v>
      </c>
      <c r="E630" s="19" t="s">
        <v>1381</v>
      </c>
      <c r="F630" s="10">
        <v>42036</v>
      </c>
      <c r="G630" s="10">
        <v>44228</v>
      </c>
      <c r="H630" s="11">
        <v>7</v>
      </c>
      <c r="I630" s="20" t="s">
        <v>259</v>
      </c>
      <c r="J630" s="11" t="s">
        <v>261</v>
      </c>
      <c r="K630" s="11" t="s">
        <v>1642</v>
      </c>
      <c r="L630" s="11">
        <v>2</v>
      </c>
    </row>
    <row r="631" spans="1:12">
      <c r="A631" s="11" t="s">
        <v>1132</v>
      </c>
      <c r="D631" s="11" t="s">
        <v>260</v>
      </c>
      <c r="E631" s="19" t="s">
        <v>1382</v>
      </c>
      <c r="F631" s="10">
        <v>42036</v>
      </c>
      <c r="G631" s="10">
        <v>44228</v>
      </c>
      <c r="H631" s="11">
        <v>7</v>
      </c>
      <c r="I631" s="20" t="s">
        <v>259</v>
      </c>
      <c r="J631" s="11" t="s">
        <v>261</v>
      </c>
      <c r="K631" s="11" t="s">
        <v>1642</v>
      </c>
      <c r="L631" s="11">
        <v>2</v>
      </c>
    </row>
    <row r="632" spans="1:12">
      <c r="A632" s="11" t="s">
        <v>1133</v>
      </c>
      <c r="D632" s="11" t="s">
        <v>260</v>
      </c>
      <c r="E632" s="19" t="s">
        <v>1383</v>
      </c>
      <c r="F632" s="10">
        <v>42036</v>
      </c>
      <c r="G632" s="10">
        <v>44228</v>
      </c>
      <c r="H632" s="11">
        <v>7</v>
      </c>
      <c r="I632" s="20" t="s">
        <v>259</v>
      </c>
      <c r="J632" s="11" t="s">
        <v>261</v>
      </c>
      <c r="K632" s="11" t="s">
        <v>1642</v>
      </c>
      <c r="L632" s="11">
        <v>2</v>
      </c>
    </row>
    <row r="633" spans="1:12">
      <c r="A633" s="11" t="s">
        <v>1134</v>
      </c>
      <c r="D633" s="11" t="s">
        <v>260</v>
      </c>
      <c r="E633" s="19" t="s">
        <v>1384</v>
      </c>
      <c r="F633" s="10">
        <v>42036</v>
      </c>
      <c r="G633" s="10">
        <v>44228</v>
      </c>
      <c r="H633" s="11">
        <v>7</v>
      </c>
      <c r="I633" s="20" t="s">
        <v>259</v>
      </c>
      <c r="J633" s="11" t="s">
        <v>261</v>
      </c>
      <c r="K633" s="11" t="s">
        <v>1642</v>
      </c>
      <c r="L633" s="11">
        <v>2</v>
      </c>
    </row>
    <row r="634" spans="1:12">
      <c r="A634" s="11" t="s">
        <v>1135</v>
      </c>
      <c r="D634" s="11" t="s">
        <v>260</v>
      </c>
      <c r="E634" s="19" t="s">
        <v>1385</v>
      </c>
      <c r="F634" s="10">
        <v>42036</v>
      </c>
      <c r="G634" s="10">
        <v>44228</v>
      </c>
      <c r="H634" s="11">
        <v>7</v>
      </c>
      <c r="I634" s="20" t="s">
        <v>259</v>
      </c>
      <c r="J634" s="11" t="s">
        <v>261</v>
      </c>
      <c r="K634" s="11" t="s">
        <v>1642</v>
      </c>
      <c r="L634" s="11">
        <v>2</v>
      </c>
    </row>
    <row r="635" spans="1:12">
      <c r="A635" s="11" t="s">
        <v>1136</v>
      </c>
      <c r="D635" s="11" t="s">
        <v>260</v>
      </c>
      <c r="E635" s="19" t="s">
        <v>1386</v>
      </c>
      <c r="F635" s="10">
        <v>42036</v>
      </c>
      <c r="G635" s="10">
        <v>44228</v>
      </c>
      <c r="H635" s="11">
        <v>7</v>
      </c>
      <c r="I635" s="11" t="s">
        <v>267</v>
      </c>
      <c r="J635" s="11" t="s">
        <v>261</v>
      </c>
      <c r="K635" s="11" t="s">
        <v>1642</v>
      </c>
      <c r="L635" s="11">
        <v>2</v>
      </c>
    </row>
    <row r="636" spans="1:12">
      <c r="A636" s="11" t="s">
        <v>1137</v>
      </c>
      <c r="D636" s="11" t="s">
        <v>260</v>
      </c>
      <c r="E636" s="19" t="s">
        <v>1387</v>
      </c>
      <c r="F636" s="10">
        <v>42036</v>
      </c>
      <c r="G636" s="10">
        <v>44228</v>
      </c>
      <c r="H636" s="11">
        <v>7</v>
      </c>
      <c r="I636" s="20" t="s">
        <v>259</v>
      </c>
      <c r="J636" s="11" t="s">
        <v>261</v>
      </c>
      <c r="K636" s="11" t="s">
        <v>1642</v>
      </c>
      <c r="L636" s="11">
        <v>2</v>
      </c>
    </row>
    <row r="637" spans="1:12">
      <c r="A637" s="11" t="s">
        <v>1138</v>
      </c>
      <c r="D637" s="11" t="s">
        <v>260</v>
      </c>
      <c r="E637" s="19" t="s">
        <v>1388</v>
      </c>
      <c r="F637" s="10">
        <v>42036</v>
      </c>
      <c r="G637" s="10">
        <v>44228</v>
      </c>
      <c r="H637" s="11">
        <v>7</v>
      </c>
      <c r="I637" s="20" t="s">
        <v>259</v>
      </c>
      <c r="J637" s="11" t="s">
        <v>261</v>
      </c>
      <c r="K637" s="11" t="s">
        <v>1642</v>
      </c>
      <c r="L637" s="11">
        <v>2</v>
      </c>
    </row>
    <row r="638" spans="1:12">
      <c r="A638" s="11" t="s">
        <v>1139</v>
      </c>
      <c r="D638" s="11" t="s">
        <v>260</v>
      </c>
      <c r="E638" s="19" t="s">
        <v>1389</v>
      </c>
      <c r="F638" s="10">
        <v>42036</v>
      </c>
      <c r="G638" s="10">
        <v>44228</v>
      </c>
      <c r="H638" s="11">
        <v>7</v>
      </c>
      <c r="I638" s="20" t="s">
        <v>259</v>
      </c>
      <c r="J638" s="11" t="s">
        <v>261</v>
      </c>
      <c r="K638" s="11" t="s">
        <v>1642</v>
      </c>
      <c r="L638" s="11">
        <v>2</v>
      </c>
    </row>
    <row r="639" spans="1:12">
      <c r="A639" s="11" t="s">
        <v>1140</v>
      </c>
      <c r="D639" s="11" t="s">
        <v>260</v>
      </c>
      <c r="E639" s="19" t="s">
        <v>1390</v>
      </c>
      <c r="F639" s="10">
        <v>42036</v>
      </c>
      <c r="G639" s="10">
        <v>44228</v>
      </c>
      <c r="H639" s="11">
        <v>7</v>
      </c>
      <c r="I639" s="20" t="s">
        <v>259</v>
      </c>
      <c r="J639" s="11" t="s">
        <v>261</v>
      </c>
      <c r="K639" s="11" t="s">
        <v>1642</v>
      </c>
      <c r="L639" s="11">
        <v>2</v>
      </c>
    </row>
    <row r="640" spans="1:12">
      <c r="A640" s="11" t="s">
        <v>1141</v>
      </c>
      <c r="D640" s="11" t="s">
        <v>260</v>
      </c>
      <c r="E640" s="19" t="s">
        <v>1391</v>
      </c>
      <c r="F640" s="10">
        <v>42036</v>
      </c>
      <c r="G640" s="10">
        <v>44228</v>
      </c>
      <c r="H640" s="11">
        <v>7</v>
      </c>
      <c r="I640" s="20" t="s">
        <v>259</v>
      </c>
      <c r="J640" s="11" t="s">
        <v>261</v>
      </c>
      <c r="K640" s="11" t="s">
        <v>1642</v>
      </c>
      <c r="L640" s="11">
        <v>2</v>
      </c>
    </row>
    <row r="641" spans="1:12">
      <c r="A641" s="11" t="s">
        <v>1142</v>
      </c>
      <c r="D641" s="11" t="s">
        <v>260</v>
      </c>
      <c r="E641" s="19" t="s">
        <v>1392</v>
      </c>
      <c r="F641" s="10">
        <v>42036</v>
      </c>
      <c r="G641" s="10">
        <v>44228</v>
      </c>
      <c r="H641" s="11">
        <v>7</v>
      </c>
      <c r="I641" s="11" t="s">
        <v>267</v>
      </c>
      <c r="J641" s="11" t="s">
        <v>261</v>
      </c>
      <c r="K641" s="11" t="s">
        <v>1642</v>
      </c>
      <c r="L641" s="11">
        <v>2</v>
      </c>
    </row>
    <row r="642" spans="1:12">
      <c r="A642" s="11" t="s">
        <v>1143</v>
      </c>
      <c r="D642" s="11" t="s">
        <v>260</v>
      </c>
      <c r="E642" s="19" t="s">
        <v>1393</v>
      </c>
      <c r="F642" s="10">
        <v>42036</v>
      </c>
      <c r="G642" s="10">
        <v>44228</v>
      </c>
      <c r="H642" s="11">
        <v>7</v>
      </c>
      <c r="I642" s="20" t="s">
        <v>259</v>
      </c>
      <c r="J642" s="11" t="s">
        <v>261</v>
      </c>
      <c r="K642" s="11" t="s">
        <v>1642</v>
      </c>
      <c r="L642" s="11">
        <v>2</v>
      </c>
    </row>
    <row r="643" spans="1:12">
      <c r="A643" s="11" t="s">
        <v>1144</v>
      </c>
      <c r="D643" s="11" t="s">
        <v>260</v>
      </c>
      <c r="E643" s="19" t="s">
        <v>1394</v>
      </c>
      <c r="F643" s="10">
        <v>42036</v>
      </c>
      <c r="G643" s="10">
        <v>44228</v>
      </c>
      <c r="H643" s="11">
        <v>7</v>
      </c>
      <c r="I643" s="20" t="s">
        <v>259</v>
      </c>
      <c r="J643" s="11" t="s">
        <v>261</v>
      </c>
      <c r="K643" s="11" t="s">
        <v>1642</v>
      </c>
      <c r="L643" s="11">
        <v>2</v>
      </c>
    </row>
    <row r="644" spans="1:12">
      <c r="A644" s="11" t="s">
        <v>1145</v>
      </c>
      <c r="D644" s="11" t="s">
        <v>260</v>
      </c>
      <c r="E644" s="19" t="s">
        <v>1395</v>
      </c>
      <c r="F644" s="10">
        <v>42036</v>
      </c>
      <c r="G644" s="10">
        <v>44228</v>
      </c>
      <c r="H644" s="11">
        <v>7</v>
      </c>
      <c r="I644" s="20" t="s">
        <v>259</v>
      </c>
      <c r="J644" s="11" t="s">
        <v>261</v>
      </c>
      <c r="K644" s="11" t="s">
        <v>1642</v>
      </c>
      <c r="L644" s="11">
        <v>2</v>
      </c>
    </row>
    <row r="645" spans="1:12">
      <c r="A645" s="11" t="s">
        <v>1146</v>
      </c>
      <c r="D645" s="11" t="s">
        <v>260</v>
      </c>
      <c r="E645" s="19" t="s">
        <v>1396</v>
      </c>
      <c r="F645" s="10">
        <v>42036</v>
      </c>
      <c r="G645" s="10">
        <v>44228</v>
      </c>
      <c r="H645" s="11">
        <v>7</v>
      </c>
      <c r="I645" s="20" t="s">
        <v>259</v>
      </c>
      <c r="J645" s="11" t="s">
        <v>261</v>
      </c>
      <c r="K645" s="11" t="s">
        <v>1642</v>
      </c>
      <c r="L645" s="11">
        <v>2</v>
      </c>
    </row>
    <row r="646" spans="1:12">
      <c r="A646" s="11" t="s">
        <v>1147</v>
      </c>
      <c r="D646" s="11" t="s">
        <v>260</v>
      </c>
      <c r="E646" s="19" t="s">
        <v>1397</v>
      </c>
      <c r="F646" s="10">
        <v>42036</v>
      </c>
      <c r="G646" s="10">
        <v>44228</v>
      </c>
      <c r="H646" s="11">
        <v>7</v>
      </c>
      <c r="I646" s="20" t="s">
        <v>259</v>
      </c>
      <c r="J646" s="11" t="s">
        <v>261</v>
      </c>
      <c r="K646" s="11" t="s">
        <v>1642</v>
      </c>
      <c r="L646" s="11">
        <v>2</v>
      </c>
    </row>
    <row r="647" spans="1:12">
      <c r="A647" s="11" t="s">
        <v>1148</v>
      </c>
      <c r="D647" s="11" t="s">
        <v>260</v>
      </c>
      <c r="E647" s="19" t="s">
        <v>1398</v>
      </c>
      <c r="F647" s="10">
        <v>42036</v>
      </c>
      <c r="G647" s="10">
        <v>44228</v>
      </c>
      <c r="H647" s="11">
        <v>7</v>
      </c>
      <c r="I647" s="11" t="s">
        <v>267</v>
      </c>
      <c r="J647" s="11" t="s">
        <v>261</v>
      </c>
      <c r="K647" s="11" t="s">
        <v>1642</v>
      </c>
      <c r="L647" s="11">
        <v>2</v>
      </c>
    </row>
    <row r="648" spans="1:12">
      <c r="A648" s="11" t="s">
        <v>1149</v>
      </c>
      <c r="D648" s="11" t="s">
        <v>260</v>
      </c>
      <c r="E648" s="19" t="s">
        <v>1399</v>
      </c>
      <c r="F648" s="10">
        <v>42036</v>
      </c>
      <c r="G648" s="10">
        <v>44228</v>
      </c>
      <c r="H648" s="11">
        <v>7</v>
      </c>
      <c r="I648" s="20" t="s">
        <v>259</v>
      </c>
      <c r="J648" s="11" t="s">
        <v>261</v>
      </c>
      <c r="K648" s="11" t="s">
        <v>1642</v>
      </c>
      <c r="L648" s="11">
        <v>2</v>
      </c>
    </row>
    <row r="649" spans="1:12">
      <c r="A649" s="11" t="s">
        <v>1150</v>
      </c>
      <c r="D649" s="11" t="s">
        <v>260</v>
      </c>
      <c r="E649" s="19" t="s">
        <v>1400</v>
      </c>
      <c r="F649" s="10">
        <v>42036</v>
      </c>
      <c r="G649" s="10">
        <v>44228</v>
      </c>
      <c r="H649" s="11">
        <v>7</v>
      </c>
      <c r="I649" s="20" t="s">
        <v>259</v>
      </c>
      <c r="J649" s="11" t="s">
        <v>261</v>
      </c>
      <c r="K649" s="11" t="s">
        <v>1642</v>
      </c>
      <c r="L649" s="11">
        <v>2</v>
      </c>
    </row>
    <row r="650" spans="1:12">
      <c r="A650" s="11" t="s">
        <v>1151</v>
      </c>
      <c r="D650" s="11" t="s">
        <v>260</v>
      </c>
      <c r="E650" s="19" t="s">
        <v>1401</v>
      </c>
      <c r="F650" s="10">
        <v>42036</v>
      </c>
      <c r="G650" s="10">
        <v>44228</v>
      </c>
      <c r="H650" s="11">
        <v>7</v>
      </c>
      <c r="I650" s="20" t="s">
        <v>259</v>
      </c>
      <c r="J650" s="11" t="s">
        <v>261</v>
      </c>
      <c r="K650" s="11" t="s">
        <v>1642</v>
      </c>
      <c r="L650" s="11">
        <v>2</v>
      </c>
    </row>
    <row r="651" spans="1:12">
      <c r="A651" s="11" t="s">
        <v>1152</v>
      </c>
      <c r="D651" s="11" t="s">
        <v>260</v>
      </c>
      <c r="E651" s="19" t="s">
        <v>1402</v>
      </c>
      <c r="F651" s="10">
        <v>42036</v>
      </c>
      <c r="G651" s="10">
        <v>44228</v>
      </c>
      <c r="H651" s="11">
        <v>7</v>
      </c>
      <c r="I651" s="20" t="s">
        <v>259</v>
      </c>
      <c r="J651" s="11" t="s">
        <v>261</v>
      </c>
      <c r="K651" s="11" t="s">
        <v>1642</v>
      </c>
      <c r="L651" s="11">
        <v>2</v>
      </c>
    </row>
    <row r="652" spans="1:12">
      <c r="A652" s="11" t="s">
        <v>1153</v>
      </c>
      <c r="D652" s="11" t="s">
        <v>260</v>
      </c>
      <c r="E652" s="19" t="s">
        <v>1403</v>
      </c>
      <c r="F652" s="10">
        <v>42036</v>
      </c>
      <c r="G652" s="10">
        <v>44228</v>
      </c>
      <c r="H652" s="11">
        <v>7</v>
      </c>
      <c r="I652" s="20" t="s">
        <v>259</v>
      </c>
      <c r="J652" s="11" t="s">
        <v>261</v>
      </c>
      <c r="K652" s="11" t="s">
        <v>1642</v>
      </c>
      <c r="L652" s="11">
        <v>2</v>
      </c>
    </row>
    <row r="653" spans="1:12">
      <c r="A653" s="11" t="s">
        <v>1154</v>
      </c>
      <c r="D653" s="11" t="s">
        <v>260</v>
      </c>
      <c r="E653" s="19" t="s">
        <v>1404</v>
      </c>
      <c r="F653" s="10">
        <v>42036</v>
      </c>
      <c r="G653" s="10">
        <v>44228</v>
      </c>
      <c r="H653" s="11">
        <v>7</v>
      </c>
      <c r="I653" s="11" t="s">
        <v>267</v>
      </c>
      <c r="J653" s="11" t="s">
        <v>261</v>
      </c>
      <c r="K653" s="11" t="s">
        <v>1642</v>
      </c>
      <c r="L653" s="11">
        <v>2</v>
      </c>
    </row>
    <row r="654" spans="1:12">
      <c r="A654" s="11" t="s">
        <v>1155</v>
      </c>
      <c r="D654" s="11" t="s">
        <v>260</v>
      </c>
      <c r="E654" s="19" t="s">
        <v>1405</v>
      </c>
      <c r="F654" s="10">
        <v>42036</v>
      </c>
      <c r="G654" s="10">
        <v>44228</v>
      </c>
      <c r="H654" s="11">
        <v>7</v>
      </c>
      <c r="I654" s="20" t="s">
        <v>259</v>
      </c>
      <c r="J654" s="11" t="s">
        <v>261</v>
      </c>
      <c r="K654" s="11" t="s">
        <v>1642</v>
      </c>
      <c r="L654" s="11">
        <v>2</v>
      </c>
    </row>
    <row r="655" spans="1:12">
      <c r="A655" s="11" t="s">
        <v>1156</v>
      </c>
      <c r="D655" s="11" t="s">
        <v>260</v>
      </c>
      <c r="E655" s="19" t="s">
        <v>1406</v>
      </c>
      <c r="F655" s="10">
        <v>42036</v>
      </c>
      <c r="G655" s="10">
        <v>44228</v>
      </c>
      <c r="H655" s="11">
        <v>7</v>
      </c>
      <c r="I655" s="20" t="s">
        <v>259</v>
      </c>
      <c r="J655" s="11" t="s">
        <v>261</v>
      </c>
      <c r="K655" s="11" t="s">
        <v>1642</v>
      </c>
      <c r="L655" s="11">
        <v>2</v>
      </c>
    </row>
    <row r="656" spans="1:12">
      <c r="A656" s="11" t="s">
        <v>1157</v>
      </c>
      <c r="D656" s="11" t="s">
        <v>260</v>
      </c>
      <c r="E656" s="19" t="s">
        <v>1407</v>
      </c>
      <c r="F656" s="10">
        <v>42036</v>
      </c>
      <c r="G656" s="10">
        <v>44228</v>
      </c>
      <c r="H656" s="11">
        <v>7</v>
      </c>
      <c r="I656" s="20" t="s">
        <v>259</v>
      </c>
      <c r="J656" s="11" t="s">
        <v>261</v>
      </c>
      <c r="K656" s="11" t="s">
        <v>1642</v>
      </c>
      <c r="L656" s="11">
        <v>2</v>
      </c>
    </row>
    <row r="657" spans="1:12">
      <c r="A657" s="11" t="s">
        <v>1158</v>
      </c>
      <c r="D657" s="11" t="s">
        <v>260</v>
      </c>
      <c r="E657" s="19" t="s">
        <v>1408</v>
      </c>
      <c r="F657" s="10">
        <v>42036</v>
      </c>
      <c r="G657" s="10">
        <v>44228</v>
      </c>
      <c r="H657" s="11">
        <v>7</v>
      </c>
      <c r="I657" s="20" t="s">
        <v>259</v>
      </c>
      <c r="J657" s="11" t="s">
        <v>261</v>
      </c>
      <c r="K657" s="11" t="s">
        <v>1642</v>
      </c>
      <c r="L657" s="11">
        <v>2</v>
      </c>
    </row>
    <row r="658" spans="1:12">
      <c r="A658" s="11" t="s">
        <v>1159</v>
      </c>
      <c r="D658" s="11" t="s">
        <v>260</v>
      </c>
      <c r="E658" s="19" t="s">
        <v>1409</v>
      </c>
      <c r="F658" s="10">
        <v>42036</v>
      </c>
      <c r="G658" s="10">
        <v>44228</v>
      </c>
      <c r="H658" s="11">
        <v>7</v>
      </c>
      <c r="I658" s="20" t="s">
        <v>259</v>
      </c>
      <c r="J658" s="11" t="s">
        <v>261</v>
      </c>
      <c r="K658" s="11" t="s">
        <v>1642</v>
      </c>
      <c r="L658" s="11">
        <v>2</v>
      </c>
    </row>
    <row r="659" spans="1:12">
      <c r="A659" s="11" t="s">
        <v>1160</v>
      </c>
      <c r="D659" s="11" t="s">
        <v>260</v>
      </c>
      <c r="E659" s="19" t="s">
        <v>1410</v>
      </c>
      <c r="F659" s="10">
        <v>42036</v>
      </c>
      <c r="G659" s="10">
        <v>44228</v>
      </c>
      <c r="H659" s="11">
        <v>7</v>
      </c>
      <c r="I659" s="11" t="s">
        <v>267</v>
      </c>
      <c r="J659" s="11" t="s">
        <v>261</v>
      </c>
      <c r="K659" s="11" t="s">
        <v>1642</v>
      </c>
      <c r="L659" s="11">
        <v>2</v>
      </c>
    </row>
    <row r="660" spans="1:12">
      <c r="A660" s="11" t="s">
        <v>1161</v>
      </c>
      <c r="D660" s="11" t="s">
        <v>260</v>
      </c>
      <c r="E660" s="19" t="s">
        <v>1411</v>
      </c>
      <c r="F660" s="10">
        <v>42036</v>
      </c>
      <c r="G660" s="10">
        <v>44228</v>
      </c>
      <c r="H660" s="11">
        <v>7</v>
      </c>
      <c r="I660" s="20" t="s">
        <v>259</v>
      </c>
      <c r="J660" s="11" t="s">
        <v>261</v>
      </c>
      <c r="K660" s="11" t="s">
        <v>1642</v>
      </c>
      <c r="L660" s="11">
        <v>2</v>
      </c>
    </row>
    <row r="661" spans="1:12">
      <c r="A661" s="11" t="s">
        <v>1162</v>
      </c>
      <c r="D661" s="11" t="s">
        <v>260</v>
      </c>
      <c r="E661" s="19" t="s">
        <v>1412</v>
      </c>
      <c r="F661" s="10">
        <v>42036</v>
      </c>
      <c r="G661" s="10">
        <v>44228</v>
      </c>
      <c r="H661" s="11">
        <v>7</v>
      </c>
      <c r="I661" s="20" t="s">
        <v>259</v>
      </c>
      <c r="J661" s="11" t="s">
        <v>261</v>
      </c>
      <c r="K661" s="11" t="s">
        <v>1642</v>
      </c>
      <c r="L661" s="11">
        <v>2</v>
      </c>
    </row>
    <row r="662" spans="1:12">
      <c r="A662" s="11" t="s">
        <v>1163</v>
      </c>
      <c r="D662" s="11" t="s">
        <v>260</v>
      </c>
      <c r="E662" s="19" t="s">
        <v>1413</v>
      </c>
      <c r="F662" s="10">
        <v>42036</v>
      </c>
      <c r="G662" s="10">
        <v>44228</v>
      </c>
      <c r="H662" s="11">
        <v>7</v>
      </c>
      <c r="I662" s="20" t="s">
        <v>259</v>
      </c>
      <c r="J662" s="11" t="s">
        <v>261</v>
      </c>
      <c r="K662" s="11" t="s">
        <v>1642</v>
      </c>
      <c r="L662" s="11">
        <v>2</v>
      </c>
    </row>
    <row r="663" spans="1:12">
      <c r="A663" s="11" t="s">
        <v>1164</v>
      </c>
      <c r="D663" s="11" t="s">
        <v>260</v>
      </c>
      <c r="E663" s="19" t="s">
        <v>1414</v>
      </c>
      <c r="F663" s="10">
        <v>42036</v>
      </c>
      <c r="G663" s="10">
        <v>44228</v>
      </c>
      <c r="H663" s="11">
        <v>7</v>
      </c>
      <c r="I663" s="20" t="s">
        <v>259</v>
      </c>
      <c r="J663" s="11" t="s">
        <v>261</v>
      </c>
      <c r="K663" s="11" t="s">
        <v>1642</v>
      </c>
      <c r="L663" s="11">
        <v>2</v>
      </c>
    </row>
    <row r="664" spans="1:12">
      <c r="A664" s="11" t="s">
        <v>1165</v>
      </c>
      <c r="D664" s="11" t="s">
        <v>260</v>
      </c>
      <c r="E664" s="19" t="s">
        <v>1415</v>
      </c>
      <c r="F664" s="10">
        <v>42036</v>
      </c>
      <c r="G664" s="10">
        <v>44228</v>
      </c>
      <c r="H664" s="11">
        <v>7</v>
      </c>
      <c r="I664" s="20" t="s">
        <v>259</v>
      </c>
      <c r="J664" s="11" t="s">
        <v>261</v>
      </c>
      <c r="K664" s="11" t="s">
        <v>1642</v>
      </c>
      <c r="L664" s="11">
        <v>2</v>
      </c>
    </row>
    <row r="665" spans="1:12">
      <c r="A665" s="11" t="s">
        <v>1166</v>
      </c>
      <c r="D665" s="11" t="s">
        <v>260</v>
      </c>
      <c r="E665" s="19" t="s">
        <v>1416</v>
      </c>
      <c r="F665" s="10">
        <v>42036</v>
      </c>
      <c r="G665" s="10">
        <v>44228</v>
      </c>
      <c r="H665" s="11">
        <v>7</v>
      </c>
      <c r="I665" s="11" t="s">
        <v>267</v>
      </c>
      <c r="J665" s="11" t="s">
        <v>261</v>
      </c>
      <c r="K665" s="11" t="s">
        <v>1642</v>
      </c>
      <c r="L665" s="11">
        <v>2</v>
      </c>
    </row>
    <row r="666" spans="1:12">
      <c r="A666" s="11" t="s">
        <v>1167</v>
      </c>
      <c r="D666" s="11" t="s">
        <v>260</v>
      </c>
      <c r="E666" s="19" t="s">
        <v>1417</v>
      </c>
      <c r="F666" s="10">
        <v>42036</v>
      </c>
      <c r="G666" s="10">
        <v>44228</v>
      </c>
      <c r="H666" s="11">
        <v>7</v>
      </c>
      <c r="I666" s="20" t="s">
        <v>259</v>
      </c>
      <c r="J666" s="11" t="s">
        <v>261</v>
      </c>
      <c r="K666" s="11" t="s">
        <v>1642</v>
      </c>
      <c r="L666" s="11">
        <v>2</v>
      </c>
    </row>
    <row r="667" spans="1:12">
      <c r="A667" s="11" t="s">
        <v>1168</v>
      </c>
      <c r="D667" s="11" t="s">
        <v>260</v>
      </c>
      <c r="E667" s="19" t="s">
        <v>1418</v>
      </c>
      <c r="F667" s="10">
        <v>42036</v>
      </c>
      <c r="G667" s="10">
        <v>44228</v>
      </c>
      <c r="H667" s="11">
        <v>7</v>
      </c>
      <c r="I667" s="20" t="s">
        <v>259</v>
      </c>
      <c r="J667" s="11" t="s">
        <v>261</v>
      </c>
      <c r="K667" s="11" t="s">
        <v>1642</v>
      </c>
      <c r="L667" s="11">
        <v>2</v>
      </c>
    </row>
    <row r="668" spans="1:12">
      <c r="A668" s="11" t="s">
        <v>1169</v>
      </c>
      <c r="D668" s="11" t="s">
        <v>260</v>
      </c>
      <c r="E668" s="19" t="s">
        <v>1419</v>
      </c>
      <c r="F668" s="10">
        <v>42036</v>
      </c>
      <c r="G668" s="10">
        <v>44228</v>
      </c>
      <c r="H668" s="11">
        <v>7</v>
      </c>
      <c r="I668" s="20" t="s">
        <v>259</v>
      </c>
      <c r="J668" s="11" t="s">
        <v>261</v>
      </c>
      <c r="K668" s="11" t="s">
        <v>1642</v>
      </c>
      <c r="L668" s="11">
        <v>2</v>
      </c>
    </row>
    <row r="669" spans="1:12">
      <c r="A669" s="11" t="s">
        <v>1170</v>
      </c>
      <c r="D669" s="11" t="s">
        <v>260</v>
      </c>
      <c r="E669" s="19" t="s">
        <v>1420</v>
      </c>
      <c r="F669" s="10">
        <v>42036</v>
      </c>
      <c r="G669" s="10">
        <v>44228</v>
      </c>
      <c r="H669" s="11">
        <v>7</v>
      </c>
      <c r="I669" s="20" t="s">
        <v>259</v>
      </c>
      <c r="J669" s="11" t="s">
        <v>261</v>
      </c>
      <c r="K669" s="11" t="s">
        <v>1642</v>
      </c>
      <c r="L669" s="11">
        <v>2</v>
      </c>
    </row>
    <row r="670" spans="1:12">
      <c r="A670" s="11" t="s">
        <v>1171</v>
      </c>
      <c r="D670" s="11" t="s">
        <v>260</v>
      </c>
      <c r="E670" s="19" t="s">
        <v>1421</v>
      </c>
      <c r="F670" s="10">
        <v>42036</v>
      </c>
      <c r="G670" s="10">
        <v>44228</v>
      </c>
      <c r="H670" s="11">
        <v>7</v>
      </c>
      <c r="I670" s="20" t="s">
        <v>259</v>
      </c>
      <c r="J670" s="11" t="s">
        <v>261</v>
      </c>
      <c r="K670" s="11" t="s">
        <v>1642</v>
      </c>
      <c r="L670" s="11">
        <v>2</v>
      </c>
    </row>
    <row r="671" spans="1:12">
      <c r="A671" s="11" t="s">
        <v>1172</v>
      </c>
      <c r="D671" s="11" t="s">
        <v>260</v>
      </c>
      <c r="E671" s="19" t="s">
        <v>1422</v>
      </c>
      <c r="F671" s="10">
        <v>42036</v>
      </c>
      <c r="G671" s="10">
        <v>44228</v>
      </c>
      <c r="H671" s="11">
        <v>7</v>
      </c>
      <c r="I671" s="11" t="s">
        <v>267</v>
      </c>
      <c r="J671" s="11" t="s">
        <v>261</v>
      </c>
      <c r="K671" s="11" t="s">
        <v>1642</v>
      </c>
      <c r="L671" s="11">
        <v>2</v>
      </c>
    </row>
    <row r="672" spans="1:12">
      <c r="A672" s="11" t="s">
        <v>1173</v>
      </c>
      <c r="D672" s="11" t="s">
        <v>260</v>
      </c>
      <c r="E672" s="19" t="s">
        <v>1423</v>
      </c>
      <c r="F672" s="10">
        <v>42036</v>
      </c>
      <c r="G672" s="10">
        <v>44228</v>
      </c>
      <c r="H672" s="11">
        <v>7</v>
      </c>
      <c r="I672" s="20" t="s">
        <v>259</v>
      </c>
      <c r="J672" s="11" t="s">
        <v>261</v>
      </c>
      <c r="K672" s="11" t="s">
        <v>1642</v>
      </c>
      <c r="L672" s="11">
        <v>2</v>
      </c>
    </row>
    <row r="673" spans="1:12">
      <c r="A673" s="11" t="s">
        <v>1174</v>
      </c>
      <c r="D673" s="11" t="s">
        <v>260</v>
      </c>
      <c r="E673" s="19" t="s">
        <v>1424</v>
      </c>
      <c r="F673" s="10">
        <v>42036</v>
      </c>
      <c r="G673" s="10">
        <v>44228</v>
      </c>
      <c r="H673" s="11">
        <v>7</v>
      </c>
      <c r="I673" s="20" t="s">
        <v>259</v>
      </c>
      <c r="J673" s="11" t="s">
        <v>261</v>
      </c>
      <c r="K673" s="11" t="s">
        <v>1642</v>
      </c>
      <c r="L673" s="11">
        <v>2</v>
      </c>
    </row>
    <row r="674" spans="1:12">
      <c r="A674" s="11" t="s">
        <v>1175</v>
      </c>
      <c r="D674" s="11" t="s">
        <v>260</v>
      </c>
      <c r="E674" s="19" t="s">
        <v>1425</v>
      </c>
      <c r="F674" s="10">
        <v>42036</v>
      </c>
      <c r="G674" s="10">
        <v>44228</v>
      </c>
      <c r="H674" s="11">
        <v>7</v>
      </c>
      <c r="I674" s="20" t="s">
        <v>259</v>
      </c>
      <c r="J674" s="11" t="s">
        <v>261</v>
      </c>
      <c r="K674" s="11" t="s">
        <v>1642</v>
      </c>
      <c r="L674" s="11">
        <v>2</v>
      </c>
    </row>
    <row r="675" spans="1:12">
      <c r="A675" s="11" t="s">
        <v>1176</v>
      </c>
      <c r="D675" s="11" t="s">
        <v>260</v>
      </c>
      <c r="E675" s="19" t="s">
        <v>1426</v>
      </c>
      <c r="F675" s="10">
        <v>42036</v>
      </c>
      <c r="G675" s="10">
        <v>44228</v>
      </c>
      <c r="H675" s="11">
        <v>7</v>
      </c>
      <c r="I675" s="20" t="s">
        <v>259</v>
      </c>
      <c r="J675" s="11" t="s">
        <v>261</v>
      </c>
      <c r="K675" s="11" t="s">
        <v>1642</v>
      </c>
      <c r="L675" s="11">
        <v>2</v>
      </c>
    </row>
    <row r="676" spans="1:12">
      <c r="A676" s="11" t="s">
        <v>1177</v>
      </c>
      <c r="D676" s="11" t="s">
        <v>260</v>
      </c>
      <c r="E676" s="19" t="s">
        <v>1427</v>
      </c>
      <c r="F676" s="10">
        <v>42036</v>
      </c>
      <c r="G676" s="10">
        <v>44228</v>
      </c>
      <c r="H676" s="11">
        <v>7</v>
      </c>
      <c r="I676" s="20" t="s">
        <v>259</v>
      </c>
      <c r="J676" s="11" t="s">
        <v>261</v>
      </c>
      <c r="K676" s="11" t="s">
        <v>1642</v>
      </c>
      <c r="L676" s="11">
        <v>2</v>
      </c>
    </row>
    <row r="677" spans="1:12">
      <c r="A677" s="11" t="s">
        <v>1178</v>
      </c>
      <c r="D677" s="11" t="s">
        <v>260</v>
      </c>
      <c r="E677" s="19" t="s">
        <v>1428</v>
      </c>
      <c r="F677" s="10">
        <v>42036</v>
      </c>
      <c r="G677" s="10">
        <v>44228</v>
      </c>
      <c r="H677" s="11">
        <v>7</v>
      </c>
      <c r="I677" s="11" t="s">
        <v>267</v>
      </c>
      <c r="J677" s="11" t="s">
        <v>261</v>
      </c>
      <c r="K677" s="11" t="s">
        <v>1642</v>
      </c>
      <c r="L677" s="11">
        <v>2</v>
      </c>
    </row>
    <row r="678" spans="1:12">
      <c r="A678" s="11" t="s">
        <v>1179</v>
      </c>
      <c r="D678" s="11" t="s">
        <v>260</v>
      </c>
      <c r="E678" s="19" t="s">
        <v>1429</v>
      </c>
      <c r="F678" s="10">
        <v>42036</v>
      </c>
      <c r="G678" s="10">
        <v>44228</v>
      </c>
      <c r="H678" s="11">
        <v>7</v>
      </c>
      <c r="I678" s="20" t="s">
        <v>259</v>
      </c>
      <c r="J678" s="11" t="s">
        <v>261</v>
      </c>
      <c r="K678" s="11" t="s">
        <v>1642</v>
      </c>
      <c r="L678" s="11">
        <v>2</v>
      </c>
    </row>
    <row r="679" spans="1:12">
      <c r="A679" s="11" t="s">
        <v>1180</v>
      </c>
      <c r="D679" s="11" t="s">
        <v>260</v>
      </c>
      <c r="E679" s="19" t="s">
        <v>1430</v>
      </c>
      <c r="F679" s="10">
        <v>42036</v>
      </c>
      <c r="G679" s="10">
        <v>44228</v>
      </c>
      <c r="H679" s="11">
        <v>7</v>
      </c>
      <c r="I679" s="20" t="s">
        <v>259</v>
      </c>
      <c r="J679" s="11" t="s">
        <v>261</v>
      </c>
      <c r="K679" s="11" t="s">
        <v>1642</v>
      </c>
      <c r="L679" s="11">
        <v>2</v>
      </c>
    </row>
    <row r="680" spans="1:12">
      <c r="A680" s="11" t="s">
        <v>1181</v>
      </c>
      <c r="D680" s="11" t="s">
        <v>260</v>
      </c>
      <c r="E680" s="19" t="s">
        <v>1431</v>
      </c>
      <c r="F680" s="10">
        <v>42036</v>
      </c>
      <c r="G680" s="10">
        <v>44228</v>
      </c>
      <c r="H680" s="11">
        <v>7</v>
      </c>
      <c r="I680" s="20" t="s">
        <v>259</v>
      </c>
      <c r="J680" s="11" t="s">
        <v>261</v>
      </c>
      <c r="K680" s="11" t="s">
        <v>1642</v>
      </c>
      <c r="L680" s="11">
        <v>2</v>
      </c>
    </row>
    <row r="681" spans="1:12">
      <c r="A681" s="11" t="s">
        <v>1182</v>
      </c>
      <c r="D681" s="11" t="s">
        <v>260</v>
      </c>
      <c r="E681" s="19" t="s">
        <v>1432</v>
      </c>
      <c r="F681" s="10">
        <v>42036</v>
      </c>
      <c r="G681" s="10">
        <v>44228</v>
      </c>
      <c r="H681" s="11">
        <v>7</v>
      </c>
      <c r="I681" s="20" t="s">
        <v>259</v>
      </c>
      <c r="J681" s="11" t="s">
        <v>261</v>
      </c>
      <c r="K681" s="11" t="s">
        <v>1642</v>
      </c>
      <c r="L681" s="11">
        <v>2</v>
      </c>
    </row>
    <row r="682" spans="1:12">
      <c r="A682" s="11" t="s">
        <v>1183</v>
      </c>
      <c r="D682" s="11" t="s">
        <v>260</v>
      </c>
      <c r="E682" s="19" t="s">
        <v>1433</v>
      </c>
      <c r="F682" s="10">
        <v>42036</v>
      </c>
      <c r="G682" s="10">
        <v>44228</v>
      </c>
      <c r="H682" s="11">
        <v>7</v>
      </c>
      <c r="I682" s="20" t="s">
        <v>259</v>
      </c>
      <c r="J682" s="11" t="s">
        <v>261</v>
      </c>
      <c r="K682" s="11" t="s">
        <v>1642</v>
      </c>
      <c r="L682" s="11">
        <v>2</v>
      </c>
    </row>
    <row r="683" spans="1:12">
      <c r="A683" s="11" t="s">
        <v>1184</v>
      </c>
      <c r="D683" s="11" t="s">
        <v>260</v>
      </c>
      <c r="E683" s="19" t="s">
        <v>1434</v>
      </c>
      <c r="F683" s="10">
        <v>42036</v>
      </c>
      <c r="G683" s="10">
        <v>44228</v>
      </c>
      <c r="H683" s="11">
        <v>7</v>
      </c>
      <c r="I683" s="11" t="s">
        <v>267</v>
      </c>
      <c r="J683" s="11" t="s">
        <v>261</v>
      </c>
      <c r="K683" s="11" t="s">
        <v>1642</v>
      </c>
      <c r="L683" s="11">
        <v>2</v>
      </c>
    </row>
    <row r="684" spans="1:12">
      <c r="A684" s="11" t="s">
        <v>1185</v>
      </c>
      <c r="D684" s="11" t="s">
        <v>260</v>
      </c>
      <c r="E684" s="19" t="s">
        <v>1435</v>
      </c>
      <c r="F684" s="10">
        <v>42036</v>
      </c>
      <c r="G684" s="10">
        <v>44228</v>
      </c>
      <c r="H684" s="11">
        <v>7</v>
      </c>
      <c r="I684" s="20" t="s">
        <v>259</v>
      </c>
      <c r="J684" s="11" t="s">
        <v>261</v>
      </c>
      <c r="K684" s="11" t="s">
        <v>1642</v>
      </c>
      <c r="L684" s="11">
        <v>2</v>
      </c>
    </row>
    <row r="685" spans="1:12">
      <c r="A685" s="11" t="s">
        <v>1186</v>
      </c>
      <c r="D685" s="11" t="s">
        <v>260</v>
      </c>
      <c r="E685" s="19" t="s">
        <v>1436</v>
      </c>
      <c r="F685" s="10">
        <v>42036</v>
      </c>
      <c r="G685" s="10">
        <v>44228</v>
      </c>
      <c r="H685" s="11">
        <v>7</v>
      </c>
      <c r="I685" s="20" t="s">
        <v>259</v>
      </c>
      <c r="J685" s="11" t="s">
        <v>261</v>
      </c>
      <c r="K685" s="11" t="s">
        <v>1642</v>
      </c>
      <c r="L685" s="11">
        <v>2</v>
      </c>
    </row>
    <row r="686" spans="1:12">
      <c r="A686" s="11" t="s">
        <v>1187</v>
      </c>
      <c r="D686" s="11" t="s">
        <v>260</v>
      </c>
      <c r="E686" s="19" t="s">
        <v>1437</v>
      </c>
      <c r="F686" s="10">
        <v>42036</v>
      </c>
      <c r="G686" s="10">
        <v>44228</v>
      </c>
      <c r="H686" s="11">
        <v>7</v>
      </c>
      <c r="I686" s="20" t="s">
        <v>259</v>
      </c>
      <c r="J686" s="11" t="s">
        <v>261</v>
      </c>
      <c r="K686" s="11" t="s">
        <v>1642</v>
      </c>
      <c r="L686" s="11">
        <v>2</v>
      </c>
    </row>
    <row r="687" spans="1:12">
      <c r="A687" s="11" t="s">
        <v>1188</v>
      </c>
      <c r="D687" s="11" t="s">
        <v>260</v>
      </c>
      <c r="E687" s="19" t="s">
        <v>1438</v>
      </c>
      <c r="F687" s="10">
        <v>42036</v>
      </c>
      <c r="G687" s="10">
        <v>44228</v>
      </c>
      <c r="H687" s="11">
        <v>7</v>
      </c>
      <c r="I687" s="20" t="s">
        <v>259</v>
      </c>
      <c r="J687" s="11" t="s">
        <v>261</v>
      </c>
      <c r="K687" s="11" t="s">
        <v>1642</v>
      </c>
      <c r="L687" s="11">
        <v>2</v>
      </c>
    </row>
    <row r="688" spans="1:12">
      <c r="A688" s="11" t="s">
        <v>1189</v>
      </c>
      <c r="D688" s="11" t="s">
        <v>260</v>
      </c>
      <c r="E688" s="19" t="s">
        <v>1439</v>
      </c>
      <c r="F688" s="10">
        <v>42036</v>
      </c>
      <c r="G688" s="10">
        <v>44228</v>
      </c>
      <c r="H688" s="11">
        <v>7</v>
      </c>
      <c r="I688" s="20" t="s">
        <v>259</v>
      </c>
      <c r="J688" s="11" t="s">
        <v>261</v>
      </c>
      <c r="K688" s="11" t="s">
        <v>1642</v>
      </c>
      <c r="L688" s="11">
        <v>2</v>
      </c>
    </row>
    <row r="689" spans="1:12">
      <c r="A689" s="11" t="s">
        <v>1190</v>
      </c>
      <c r="D689" s="11" t="s">
        <v>260</v>
      </c>
      <c r="E689" s="19" t="s">
        <v>1440</v>
      </c>
      <c r="F689" s="10">
        <v>42036</v>
      </c>
      <c r="G689" s="10">
        <v>44228</v>
      </c>
      <c r="H689" s="11">
        <v>7</v>
      </c>
      <c r="I689" s="11" t="s">
        <v>267</v>
      </c>
      <c r="J689" s="11" t="s">
        <v>261</v>
      </c>
      <c r="K689" s="11" t="s">
        <v>1642</v>
      </c>
      <c r="L689" s="11">
        <v>2</v>
      </c>
    </row>
    <row r="690" spans="1:12">
      <c r="A690" s="11" t="s">
        <v>1191</v>
      </c>
      <c r="D690" s="11" t="s">
        <v>260</v>
      </c>
      <c r="E690" s="19" t="s">
        <v>1441</v>
      </c>
      <c r="F690" s="10">
        <v>42036</v>
      </c>
      <c r="G690" s="10">
        <v>44228</v>
      </c>
      <c r="H690" s="11">
        <v>7</v>
      </c>
      <c r="I690" s="20" t="s">
        <v>259</v>
      </c>
      <c r="J690" s="11" t="s">
        <v>261</v>
      </c>
      <c r="K690" s="11" t="s">
        <v>1642</v>
      </c>
      <c r="L690" s="11">
        <v>2</v>
      </c>
    </row>
    <row r="691" spans="1:12">
      <c r="A691" s="11" t="s">
        <v>1192</v>
      </c>
      <c r="D691" s="11" t="s">
        <v>260</v>
      </c>
      <c r="E691" s="19" t="s">
        <v>1442</v>
      </c>
      <c r="F691" s="10">
        <v>42036</v>
      </c>
      <c r="G691" s="10">
        <v>44228</v>
      </c>
      <c r="H691" s="11">
        <v>7</v>
      </c>
      <c r="I691" s="20" t="s">
        <v>259</v>
      </c>
      <c r="J691" s="11" t="s">
        <v>261</v>
      </c>
      <c r="K691" s="11" t="s">
        <v>1642</v>
      </c>
      <c r="L691" s="11">
        <v>2</v>
      </c>
    </row>
    <row r="692" spans="1:12">
      <c r="A692" s="11" t="s">
        <v>1193</v>
      </c>
      <c r="D692" s="11" t="s">
        <v>260</v>
      </c>
      <c r="E692" s="19" t="s">
        <v>1443</v>
      </c>
      <c r="F692" s="10">
        <v>42036</v>
      </c>
      <c r="G692" s="10">
        <v>44228</v>
      </c>
      <c r="H692" s="11">
        <v>7</v>
      </c>
      <c r="I692" s="20" t="s">
        <v>259</v>
      </c>
      <c r="J692" s="11" t="s">
        <v>261</v>
      </c>
      <c r="K692" s="11" t="s">
        <v>1642</v>
      </c>
      <c r="L692" s="11">
        <v>2</v>
      </c>
    </row>
    <row r="693" spans="1:12">
      <c r="A693" s="11" t="s">
        <v>1194</v>
      </c>
      <c r="D693" s="11" t="s">
        <v>260</v>
      </c>
      <c r="E693" s="19" t="s">
        <v>1444</v>
      </c>
      <c r="F693" s="10">
        <v>42036</v>
      </c>
      <c r="G693" s="10">
        <v>44228</v>
      </c>
      <c r="H693" s="11">
        <v>7</v>
      </c>
      <c r="I693" s="20" t="s">
        <v>259</v>
      </c>
      <c r="J693" s="11" t="s">
        <v>261</v>
      </c>
      <c r="K693" s="11" t="s">
        <v>1642</v>
      </c>
      <c r="L693" s="11">
        <v>2</v>
      </c>
    </row>
    <row r="694" spans="1:12">
      <c r="A694" s="11" t="s">
        <v>1195</v>
      </c>
      <c r="D694" s="11" t="s">
        <v>260</v>
      </c>
      <c r="E694" s="19" t="s">
        <v>1445</v>
      </c>
      <c r="F694" s="10">
        <v>42036</v>
      </c>
      <c r="G694" s="10">
        <v>44228</v>
      </c>
      <c r="H694" s="11">
        <v>7</v>
      </c>
      <c r="I694" s="20" t="s">
        <v>259</v>
      </c>
      <c r="J694" s="11" t="s">
        <v>261</v>
      </c>
      <c r="K694" s="11" t="s">
        <v>1642</v>
      </c>
      <c r="L694" s="11">
        <v>2</v>
      </c>
    </row>
    <row r="695" spans="1:12">
      <c r="A695" s="11" t="s">
        <v>1196</v>
      </c>
      <c r="D695" s="11" t="s">
        <v>260</v>
      </c>
      <c r="E695" s="19" t="s">
        <v>1446</v>
      </c>
      <c r="F695" s="10">
        <v>42036</v>
      </c>
      <c r="G695" s="10">
        <v>44228</v>
      </c>
      <c r="H695" s="11">
        <v>7</v>
      </c>
      <c r="I695" s="11" t="s">
        <v>267</v>
      </c>
      <c r="J695" s="11" t="s">
        <v>261</v>
      </c>
      <c r="K695" s="11" t="s">
        <v>1642</v>
      </c>
      <c r="L695" s="11">
        <v>2</v>
      </c>
    </row>
    <row r="696" spans="1:12">
      <c r="A696" s="11" t="s">
        <v>1197</v>
      </c>
      <c r="D696" s="11" t="s">
        <v>260</v>
      </c>
      <c r="E696" s="19" t="s">
        <v>1447</v>
      </c>
      <c r="F696" s="10">
        <v>42036</v>
      </c>
      <c r="G696" s="10">
        <v>44228</v>
      </c>
      <c r="H696" s="11">
        <v>7</v>
      </c>
      <c r="I696" s="20" t="s">
        <v>259</v>
      </c>
      <c r="J696" s="11" t="s">
        <v>261</v>
      </c>
      <c r="K696" s="11" t="s">
        <v>1642</v>
      </c>
      <c r="L696" s="11">
        <v>2</v>
      </c>
    </row>
    <row r="697" spans="1:12">
      <c r="A697" s="11" t="s">
        <v>1198</v>
      </c>
      <c r="D697" s="11" t="s">
        <v>260</v>
      </c>
      <c r="E697" s="19" t="s">
        <v>1448</v>
      </c>
      <c r="F697" s="10">
        <v>42036</v>
      </c>
      <c r="G697" s="10">
        <v>44228</v>
      </c>
      <c r="H697" s="11">
        <v>7</v>
      </c>
      <c r="I697" s="20" t="s">
        <v>259</v>
      </c>
      <c r="J697" s="11" t="s">
        <v>261</v>
      </c>
      <c r="K697" s="11" t="s">
        <v>1642</v>
      </c>
      <c r="L697" s="11">
        <v>2</v>
      </c>
    </row>
    <row r="698" spans="1:12">
      <c r="A698" s="11" t="s">
        <v>1199</v>
      </c>
      <c r="D698" s="11" t="s">
        <v>260</v>
      </c>
      <c r="E698" s="19" t="s">
        <v>1449</v>
      </c>
      <c r="F698" s="10">
        <v>42036</v>
      </c>
      <c r="G698" s="10">
        <v>44228</v>
      </c>
      <c r="H698" s="11">
        <v>7</v>
      </c>
      <c r="I698" s="20" t="s">
        <v>259</v>
      </c>
      <c r="J698" s="11" t="s">
        <v>261</v>
      </c>
      <c r="K698" s="11" t="s">
        <v>1642</v>
      </c>
      <c r="L698" s="11">
        <v>2</v>
      </c>
    </row>
    <row r="699" spans="1:12">
      <c r="A699" s="11" t="s">
        <v>1200</v>
      </c>
      <c r="D699" s="11" t="s">
        <v>260</v>
      </c>
      <c r="E699" s="19" t="s">
        <v>1450</v>
      </c>
      <c r="F699" s="10">
        <v>42036</v>
      </c>
      <c r="G699" s="10">
        <v>44228</v>
      </c>
      <c r="H699" s="11">
        <v>7</v>
      </c>
      <c r="I699" s="20" t="s">
        <v>259</v>
      </c>
      <c r="J699" s="11" t="s">
        <v>261</v>
      </c>
      <c r="K699" s="11" t="s">
        <v>1642</v>
      </c>
      <c r="L699" s="11">
        <v>2</v>
      </c>
    </row>
    <row r="700" spans="1:12">
      <c r="A700" s="11" t="s">
        <v>1201</v>
      </c>
      <c r="D700" s="11" t="s">
        <v>260</v>
      </c>
      <c r="E700" s="19" t="s">
        <v>1451</v>
      </c>
      <c r="F700" s="10">
        <v>42036</v>
      </c>
      <c r="G700" s="10">
        <v>44228</v>
      </c>
      <c r="H700" s="11">
        <v>7</v>
      </c>
      <c r="I700" s="20" t="s">
        <v>259</v>
      </c>
      <c r="J700" s="11" t="s">
        <v>261</v>
      </c>
      <c r="K700" s="11" t="s">
        <v>1642</v>
      </c>
      <c r="L700" s="11">
        <v>2</v>
      </c>
    </row>
    <row r="701" spans="1:12">
      <c r="A701" s="11" t="s">
        <v>1202</v>
      </c>
      <c r="D701" s="11" t="s">
        <v>260</v>
      </c>
      <c r="E701" s="19" t="s">
        <v>1452</v>
      </c>
      <c r="F701" s="10">
        <v>42036</v>
      </c>
      <c r="G701" s="10">
        <v>44228</v>
      </c>
      <c r="H701" s="11">
        <v>7</v>
      </c>
      <c r="I701" s="11" t="s">
        <v>267</v>
      </c>
      <c r="J701" s="11" t="s">
        <v>261</v>
      </c>
      <c r="K701" s="11" t="s">
        <v>1642</v>
      </c>
      <c r="L701" s="11">
        <v>2</v>
      </c>
    </row>
    <row r="702" spans="1:12">
      <c r="A702" s="11" t="s">
        <v>1203</v>
      </c>
      <c r="D702" s="11" t="s">
        <v>260</v>
      </c>
      <c r="E702" s="19" t="s">
        <v>1453</v>
      </c>
      <c r="F702" s="10">
        <v>42036</v>
      </c>
      <c r="G702" s="10">
        <v>44228</v>
      </c>
      <c r="H702" s="11">
        <v>7</v>
      </c>
      <c r="I702" s="20" t="s">
        <v>259</v>
      </c>
      <c r="J702" s="11" t="s">
        <v>261</v>
      </c>
      <c r="K702" s="11" t="s">
        <v>1642</v>
      </c>
      <c r="L702" s="11">
        <v>2</v>
      </c>
    </row>
    <row r="703" spans="1:12">
      <c r="A703" s="11" t="s">
        <v>1204</v>
      </c>
      <c r="D703" s="11" t="s">
        <v>260</v>
      </c>
      <c r="E703" s="19" t="s">
        <v>1454</v>
      </c>
      <c r="F703" s="10">
        <v>42036</v>
      </c>
      <c r="G703" s="10">
        <v>44228</v>
      </c>
      <c r="H703" s="11">
        <v>7</v>
      </c>
      <c r="I703" s="20" t="s">
        <v>259</v>
      </c>
      <c r="J703" s="11" t="s">
        <v>261</v>
      </c>
      <c r="K703" s="11" t="s">
        <v>1642</v>
      </c>
      <c r="L703" s="11">
        <v>2</v>
      </c>
    </row>
    <row r="704" spans="1:12">
      <c r="A704" s="11" t="s">
        <v>1205</v>
      </c>
      <c r="D704" s="11" t="s">
        <v>260</v>
      </c>
      <c r="E704" s="19" t="s">
        <v>1455</v>
      </c>
      <c r="F704" s="10">
        <v>42036</v>
      </c>
      <c r="G704" s="10">
        <v>44228</v>
      </c>
      <c r="H704" s="11">
        <v>7</v>
      </c>
      <c r="I704" s="20" t="s">
        <v>259</v>
      </c>
      <c r="J704" s="11" t="s">
        <v>261</v>
      </c>
      <c r="K704" s="11" t="s">
        <v>1642</v>
      </c>
      <c r="L704" s="11">
        <v>2</v>
      </c>
    </row>
    <row r="705" spans="1:12">
      <c r="A705" s="11" t="s">
        <v>1206</v>
      </c>
      <c r="D705" s="11" t="s">
        <v>260</v>
      </c>
      <c r="E705" s="19" t="s">
        <v>1456</v>
      </c>
      <c r="F705" s="10">
        <v>42036</v>
      </c>
      <c r="G705" s="10">
        <v>44228</v>
      </c>
      <c r="H705" s="11">
        <v>7</v>
      </c>
      <c r="I705" s="20" t="s">
        <v>259</v>
      </c>
      <c r="J705" s="11" t="s">
        <v>261</v>
      </c>
      <c r="K705" s="11" t="s">
        <v>1642</v>
      </c>
      <c r="L705" s="11">
        <v>2</v>
      </c>
    </row>
    <row r="706" spans="1:12">
      <c r="A706" s="11" t="s">
        <v>1207</v>
      </c>
      <c r="D706" s="11" t="s">
        <v>260</v>
      </c>
      <c r="E706" s="19" t="s">
        <v>1457</v>
      </c>
      <c r="F706" s="10">
        <v>42036</v>
      </c>
      <c r="G706" s="10">
        <v>44228</v>
      </c>
      <c r="H706" s="11">
        <v>7</v>
      </c>
      <c r="I706" s="20" t="s">
        <v>259</v>
      </c>
      <c r="J706" s="11" t="s">
        <v>261</v>
      </c>
      <c r="K706" s="11" t="s">
        <v>1642</v>
      </c>
      <c r="L706" s="11">
        <v>2</v>
      </c>
    </row>
    <row r="707" spans="1:12">
      <c r="A707" s="11" t="s">
        <v>1208</v>
      </c>
      <c r="D707" s="11" t="s">
        <v>260</v>
      </c>
      <c r="E707" s="19" t="s">
        <v>1458</v>
      </c>
      <c r="F707" s="10">
        <v>42036</v>
      </c>
      <c r="G707" s="10">
        <v>44228</v>
      </c>
      <c r="H707" s="11">
        <v>7</v>
      </c>
      <c r="I707" s="11" t="s">
        <v>267</v>
      </c>
      <c r="J707" s="11" t="s">
        <v>261</v>
      </c>
      <c r="K707" s="11" t="s">
        <v>1642</v>
      </c>
      <c r="L707" s="11">
        <v>2</v>
      </c>
    </row>
    <row r="708" spans="1:12">
      <c r="A708" s="11" t="s">
        <v>1209</v>
      </c>
      <c r="D708" s="11" t="s">
        <v>260</v>
      </c>
      <c r="E708" s="19" t="s">
        <v>1459</v>
      </c>
      <c r="F708" s="10">
        <v>42036</v>
      </c>
      <c r="G708" s="10">
        <v>44228</v>
      </c>
      <c r="H708" s="11">
        <v>7</v>
      </c>
      <c r="I708" s="20" t="s">
        <v>259</v>
      </c>
      <c r="J708" s="11" t="s">
        <v>261</v>
      </c>
      <c r="K708" s="11" t="s">
        <v>1642</v>
      </c>
      <c r="L708" s="11">
        <v>2</v>
      </c>
    </row>
    <row r="709" spans="1:12">
      <c r="A709" s="11" t="s">
        <v>1210</v>
      </c>
      <c r="D709" s="11" t="s">
        <v>260</v>
      </c>
      <c r="E709" s="19" t="s">
        <v>1460</v>
      </c>
      <c r="F709" s="10">
        <v>42036</v>
      </c>
      <c r="G709" s="10">
        <v>44228</v>
      </c>
      <c r="H709" s="11">
        <v>7</v>
      </c>
      <c r="I709" s="20" t="s">
        <v>259</v>
      </c>
      <c r="J709" s="11" t="s">
        <v>261</v>
      </c>
      <c r="K709" s="11" t="s">
        <v>1642</v>
      </c>
      <c r="L709" s="11">
        <v>2</v>
      </c>
    </row>
    <row r="710" spans="1:12">
      <c r="A710" s="11" t="s">
        <v>1211</v>
      </c>
      <c r="D710" s="11" t="s">
        <v>260</v>
      </c>
      <c r="E710" s="19" t="s">
        <v>1461</v>
      </c>
      <c r="F710" s="10">
        <v>42036</v>
      </c>
      <c r="G710" s="10">
        <v>44228</v>
      </c>
      <c r="H710" s="11">
        <v>7</v>
      </c>
      <c r="I710" s="20" t="s">
        <v>259</v>
      </c>
      <c r="J710" s="11" t="s">
        <v>261</v>
      </c>
      <c r="K710" s="11" t="s">
        <v>1642</v>
      </c>
      <c r="L710" s="11">
        <v>2</v>
      </c>
    </row>
    <row r="711" spans="1:12">
      <c r="A711" s="11" t="s">
        <v>1212</v>
      </c>
      <c r="D711" s="11" t="s">
        <v>260</v>
      </c>
      <c r="E711" s="19" t="s">
        <v>1462</v>
      </c>
      <c r="F711" s="10">
        <v>42036</v>
      </c>
      <c r="G711" s="10">
        <v>44228</v>
      </c>
      <c r="H711" s="11">
        <v>7</v>
      </c>
      <c r="I711" s="20" t="s">
        <v>259</v>
      </c>
      <c r="J711" s="11" t="s">
        <v>261</v>
      </c>
      <c r="K711" s="11" t="s">
        <v>1642</v>
      </c>
      <c r="L711" s="11">
        <v>2</v>
      </c>
    </row>
    <row r="712" spans="1:12">
      <c r="A712" s="11" t="s">
        <v>1213</v>
      </c>
      <c r="D712" s="11" t="s">
        <v>260</v>
      </c>
      <c r="E712" s="19" t="s">
        <v>1463</v>
      </c>
      <c r="F712" s="10">
        <v>42036</v>
      </c>
      <c r="G712" s="10">
        <v>44228</v>
      </c>
      <c r="H712" s="11">
        <v>7</v>
      </c>
      <c r="I712" s="20" t="s">
        <v>259</v>
      </c>
      <c r="J712" s="11" t="s">
        <v>261</v>
      </c>
      <c r="K712" s="11" t="s">
        <v>1642</v>
      </c>
      <c r="L712" s="11">
        <v>2</v>
      </c>
    </row>
    <row r="713" spans="1:12">
      <c r="A713" s="11" t="s">
        <v>1214</v>
      </c>
      <c r="D713" s="11" t="s">
        <v>260</v>
      </c>
      <c r="E713" s="19" t="s">
        <v>1464</v>
      </c>
      <c r="F713" s="10">
        <v>42036</v>
      </c>
      <c r="G713" s="10">
        <v>44228</v>
      </c>
      <c r="H713" s="11">
        <v>7</v>
      </c>
      <c r="I713" s="11" t="s">
        <v>267</v>
      </c>
      <c r="J713" s="11" t="s">
        <v>261</v>
      </c>
      <c r="K713" s="11" t="s">
        <v>1642</v>
      </c>
      <c r="L713" s="11">
        <v>2</v>
      </c>
    </row>
    <row r="714" spans="1:12">
      <c r="A714" s="11" t="s">
        <v>1215</v>
      </c>
      <c r="D714" s="11" t="s">
        <v>260</v>
      </c>
      <c r="E714" s="19" t="s">
        <v>1465</v>
      </c>
      <c r="F714" s="10">
        <v>42036</v>
      </c>
      <c r="G714" s="10">
        <v>44228</v>
      </c>
      <c r="H714" s="11">
        <v>7</v>
      </c>
      <c r="I714" s="20" t="s">
        <v>259</v>
      </c>
      <c r="J714" s="11" t="s">
        <v>261</v>
      </c>
      <c r="K714" s="11" t="s">
        <v>1642</v>
      </c>
      <c r="L714" s="11">
        <v>2</v>
      </c>
    </row>
    <row r="715" spans="1:12">
      <c r="A715" s="11" t="s">
        <v>1216</v>
      </c>
      <c r="D715" s="11" t="s">
        <v>260</v>
      </c>
      <c r="E715" s="19" t="s">
        <v>1466</v>
      </c>
      <c r="F715" s="10">
        <v>42036</v>
      </c>
      <c r="G715" s="10">
        <v>44228</v>
      </c>
      <c r="H715" s="11">
        <v>7</v>
      </c>
      <c r="I715" s="20" t="s">
        <v>259</v>
      </c>
      <c r="J715" s="11" t="s">
        <v>261</v>
      </c>
      <c r="K715" s="11" t="s">
        <v>1642</v>
      </c>
      <c r="L715" s="11">
        <v>2</v>
      </c>
    </row>
    <row r="716" spans="1:12">
      <c r="A716" s="11" t="s">
        <v>1217</v>
      </c>
      <c r="D716" s="11" t="s">
        <v>260</v>
      </c>
      <c r="E716" s="19" t="s">
        <v>1467</v>
      </c>
      <c r="F716" s="10">
        <v>42036</v>
      </c>
      <c r="G716" s="10">
        <v>44228</v>
      </c>
      <c r="H716" s="11">
        <v>7</v>
      </c>
      <c r="I716" s="20" t="s">
        <v>259</v>
      </c>
      <c r="J716" s="11" t="s">
        <v>261</v>
      </c>
      <c r="K716" s="11" t="s">
        <v>1642</v>
      </c>
      <c r="L716" s="11">
        <v>2</v>
      </c>
    </row>
    <row r="717" spans="1:12">
      <c r="A717" s="11" t="s">
        <v>1218</v>
      </c>
      <c r="D717" s="11" t="s">
        <v>260</v>
      </c>
      <c r="E717" s="19" t="s">
        <v>1468</v>
      </c>
      <c r="F717" s="10">
        <v>42036</v>
      </c>
      <c r="G717" s="10">
        <v>44228</v>
      </c>
      <c r="H717" s="11">
        <v>7</v>
      </c>
      <c r="I717" s="20" t="s">
        <v>259</v>
      </c>
      <c r="J717" s="11" t="s">
        <v>261</v>
      </c>
      <c r="K717" s="11" t="s">
        <v>1642</v>
      </c>
      <c r="L717" s="11">
        <v>2</v>
      </c>
    </row>
    <row r="718" spans="1:12">
      <c r="A718" s="11" t="s">
        <v>1219</v>
      </c>
      <c r="D718" s="11" t="s">
        <v>260</v>
      </c>
      <c r="E718" s="19" t="s">
        <v>1469</v>
      </c>
      <c r="F718" s="10">
        <v>42036</v>
      </c>
      <c r="G718" s="10">
        <v>44228</v>
      </c>
      <c r="H718" s="11">
        <v>7</v>
      </c>
      <c r="I718" s="20" t="s">
        <v>259</v>
      </c>
      <c r="J718" s="11" t="s">
        <v>261</v>
      </c>
      <c r="K718" s="11" t="s">
        <v>1642</v>
      </c>
      <c r="L718" s="11">
        <v>2</v>
      </c>
    </row>
    <row r="719" spans="1:12">
      <c r="A719" s="11" t="s">
        <v>1220</v>
      </c>
      <c r="D719" s="11" t="s">
        <v>260</v>
      </c>
      <c r="E719" s="19" t="s">
        <v>1470</v>
      </c>
      <c r="F719" s="10">
        <v>42036</v>
      </c>
      <c r="G719" s="10">
        <v>44228</v>
      </c>
      <c r="H719" s="11">
        <v>7</v>
      </c>
      <c r="I719" s="11" t="s">
        <v>267</v>
      </c>
      <c r="J719" s="11" t="s">
        <v>261</v>
      </c>
      <c r="K719" s="11" t="s">
        <v>1642</v>
      </c>
      <c r="L719" s="11">
        <v>2</v>
      </c>
    </row>
    <row r="720" spans="1:12">
      <c r="A720" s="11" t="s">
        <v>1221</v>
      </c>
      <c r="D720" s="11" t="s">
        <v>260</v>
      </c>
      <c r="E720" s="19" t="s">
        <v>1471</v>
      </c>
      <c r="F720" s="10">
        <v>42036</v>
      </c>
      <c r="G720" s="10">
        <v>44228</v>
      </c>
      <c r="H720" s="11">
        <v>7</v>
      </c>
      <c r="I720" s="20" t="s">
        <v>259</v>
      </c>
      <c r="J720" s="11" t="s">
        <v>261</v>
      </c>
      <c r="K720" s="11" t="s">
        <v>1642</v>
      </c>
      <c r="L720" s="11">
        <v>2</v>
      </c>
    </row>
    <row r="721" spans="1:12">
      <c r="A721" s="11" t="s">
        <v>1222</v>
      </c>
      <c r="D721" s="11" t="s">
        <v>260</v>
      </c>
      <c r="E721" s="19" t="s">
        <v>1472</v>
      </c>
      <c r="F721" s="10">
        <v>42036</v>
      </c>
      <c r="G721" s="10">
        <v>44228</v>
      </c>
      <c r="H721" s="11">
        <v>7</v>
      </c>
      <c r="I721" s="20" t="s">
        <v>259</v>
      </c>
      <c r="J721" s="11" t="s">
        <v>261</v>
      </c>
      <c r="K721" s="11" t="s">
        <v>1642</v>
      </c>
      <c r="L721" s="11">
        <v>2</v>
      </c>
    </row>
    <row r="722" spans="1:12">
      <c r="A722" s="11" t="s">
        <v>1223</v>
      </c>
      <c r="D722" s="11" t="s">
        <v>260</v>
      </c>
      <c r="E722" s="19" t="s">
        <v>1473</v>
      </c>
      <c r="F722" s="10">
        <v>42036</v>
      </c>
      <c r="G722" s="10">
        <v>44228</v>
      </c>
      <c r="H722" s="11">
        <v>7</v>
      </c>
      <c r="I722" s="20" t="s">
        <v>259</v>
      </c>
      <c r="J722" s="11" t="s">
        <v>261</v>
      </c>
      <c r="K722" s="11" t="s">
        <v>1642</v>
      </c>
      <c r="L722" s="11">
        <v>2</v>
      </c>
    </row>
    <row r="723" spans="1:12">
      <c r="A723" s="11" t="s">
        <v>1224</v>
      </c>
      <c r="D723" s="11" t="s">
        <v>260</v>
      </c>
      <c r="E723" s="19" t="s">
        <v>1474</v>
      </c>
      <c r="F723" s="10">
        <v>42036</v>
      </c>
      <c r="G723" s="10">
        <v>44228</v>
      </c>
      <c r="H723" s="11">
        <v>7</v>
      </c>
      <c r="I723" s="20" t="s">
        <v>259</v>
      </c>
      <c r="J723" s="11" t="s">
        <v>261</v>
      </c>
      <c r="K723" s="11" t="s">
        <v>1642</v>
      </c>
      <c r="L723" s="11">
        <v>2</v>
      </c>
    </row>
    <row r="724" spans="1:12">
      <c r="A724" s="11" t="s">
        <v>1225</v>
      </c>
      <c r="D724" s="11" t="s">
        <v>260</v>
      </c>
      <c r="E724" s="19" t="s">
        <v>1475</v>
      </c>
      <c r="F724" s="10">
        <v>42036</v>
      </c>
      <c r="G724" s="10">
        <v>44228</v>
      </c>
      <c r="H724" s="11">
        <v>7</v>
      </c>
      <c r="I724" s="20" t="s">
        <v>259</v>
      </c>
      <c r="J724" s="11" t="s">
        <v>261</v>
      </c>
      <c r="K724" s="11" t="s">
        <v>1642</v>
      </c>
      <c r="L724" s="11">
        <v>2</v>
      </c>
    </row>
    <row r="725" spans="1:12">
      <c r="A725" s="11" t="s">
        <v>1226</v>
      </c>
      <c r="D725" s="11" t="s">
        <v>260</v>
      </c>
      <c r="E725" s="19" t="s">
        <v>1476</v>
      </c>
      <c r="F725" s="10">
        <v>42036</v>
      </c>
      <c r="G725" s="10">
        <v>44228</v>
      </c>
      <c r="H725" s="11">
        <v>7</v>
      </c>
      <c r="I725" s="11" t="s">
        <v>267</v>
      </c>
      <c r="J725" s="11" t="s">
        <v>261</v>
      </c>
      <c r="K725" s="11" t="s">
        <v>1642</v>
      </c>
      <c r="L725" s="11">
        <v>2</v>
      </c>
    </row>
    <row r="726" spans="1:12">
      <c r="A726" s="11" t="s">
        <v>1227</v>
      </c>
      <c r="D726" s="11" t="s">
        <v>260</v>
      </c>
      <c r="E726" s="19" t="s">
        <v>1477</v>
      </c>
      <c r="F726" s="10">
        <v>42036</v>
      </c>
      <c r="G726" s="10">
        <v>44228</v>
      </c>
      <c r="H726" s="11">
        <v>7</v>
      </c>
      <c r="I726" s="20" t="s">
        <v>259</v>
      </c>
      <c r="J726" s="11" t="s">
        <v>261</v>
      </c>
      <c r="K726" s="11" t="s">
        <v>1642</v>
      </c>
      <c r="L726" s="11">
        <v>2</v>
      </c>
    </row>
    <row r="727" spans="1:12">
      <c r="A727" s="11" t="s">
        <v>1228</v>
      </c>
      <c r="D727" s="11" t="s">
        <v>260</v>
      </c>
      <c r="E727" s="19" t="s">
        <v>1478</v>
      </c>
      <c r="F727" s="10">
        <v>42036</v>
      </c>
      <c r="G727" s="10">
        <v>44228</v>
      </c>
      <c r="H727" s="11">
        <v>7</v>
      </c>
      <c r="I727" s="20" t="s">
        <v>259</v>
      </c>
      <c r="J727" s="11" t="s">
        <v>261</v>
      </c>
      <c r="K727" s="11" t="s">
        <v>1642</v>
      </c>
      <c r="L727" s="11">
        <v>2</v>
      </c>
    </row>
    <row r="728" spans="1:12">
      <c r="A728" s="11" t="s">
        <v>1229</v>
      </c>
      <c r="D728" s="11" t="s">
        <v>260</v>
      </c>
      <c r="E728" s="19" t="s">
        <v>1479</v>
      </c>
      <c r="F728" s="10">
        <v>42036</v>
      </c>
      <c r="G728" s="10">
        <v>44228</v>
      </c>
      <c r="H728" s="11">
        <v>7</v>
      </c>
      <c r="I728" s="20" t="s">
        <v>259</v>
      </c>
      <c r="J728" s="11" t="s">
        <v>261</v>
      </c>
      <c r="K728" s="11" t="s">
        <v>1642</v>
      </c>
      <c r="L728" s="11">
        <v>2</v>
      </c>
    </row>
    <row r="729" spans="1:12">
      <c r="A729" s="11" t="s">
        <v>1230</v>
      </c>
      <c r="D729" s="11" t="s">
        <v>260</v>
      </c>
      <c r="E729" s="19" t="s">
        <v>1480</v>
      </c>
      <c r="F729" s="10">
        <v>42036</v>
      </c>
      <c r="G729" s="10">
        <v>44228</v>
      </c>
      <c r="H729" s="11">
        <v>7</v>
      </c>
      <c r="I729" s="20" t="s">
        <v>259</v>
      </c>
      <c r="J729" s="11" t="s">
        <v>261</v>
      </c>
      <c r="K729" s="11" t="s">
        <v>1642</v>
      </c>
      <c r="L729" s="11">
        <v>2</v>
      </c>
    </row>
    <row r="730" spans="1:12">
      <c r="A730" s="11" t="s">
        <v>1231</v>
      </c>
      <c r="D730" s="11" t="s">
        <v>260</v>
      </c>
      <c r="E730" s="19" t="s">
        <v>1481</v>
      </c>
      <c r="F730" s="10">
        <v>42036</v>
      </c>
      <c r="G730" s="10">
        <v>44228</v>
      </c>
      <c r="H730" s="11">
        <v>7</v>
      </c>
      <c r="I730" s="20" t="s">
        <v>259</v>
      </c>
      <c r="J730" s="11" t="s">
        <v>261</v>
      </c>
      <c r="K730" s="11" t="s">
        <v>1642</v>
      </c>
      <c r="L730" s="11">
        <v>2</v>
      </c>
    </row>
    <row r="731" spans="1:12">
      <c r="A731" s="11" t="s">
        <v>1232</v>
      </c>
      <c r="D731" s="11" t="s">
        <v>260</v>
      </c>
      <c r="E731" s="19" t="s">
        <v>1482</v>
      </c>
      <c r="F731" s="10">
        <v>42036</v>
      </c>
      <c r="G731" s="10">
        <v>44228</v>
      </c>
      <c r="H731" s="11">
        <v>7</v>
      </c>
      <c r="I731" s="11" t="s">
        <v>267</v>
      </c>
      <c r="J731" s="11" t="s">
        <v>261</v>
      </c>
      <c r="K731" s="11" t="s">
        <v>1642</v>
      </c>
      <c r="L731" s="11">
        <v>2</v>
      </c>
    </row>
    <row r="732" spans="1:12">
      <c r="A732" s="11" t="s">
        <v>1233</v>
      </c>
      <c r="D732" s="11" t="s">
        <v>260</v>
      </c>
      <c r="E732" s="19" t="s">
        <v>1483</v>
      </c>
      <c r="F732" s="10">
        <v>42036</v>
      </c>
      <c r="G732" s="10">
        <v>44228</v>
      </c>
      <c r="H732" s="11">
        <v>7</v>
      </c>
      <c r="I732" s="20" t="s">
        <v>259</v>
      </c>
      <c r="J732" s="11" t="s">
        <v>261</v>
      </c>
      <c r="K732" s="11" t="s">
        <v>1642</v>
      </c>
      <c r="L732" s="11">
        <v>2</v>
      </c>
    </row>
    <row r="733" spans="1:12">
      <c r="A733" s="11" t="s">
        <v>1234</v>
      </c>
      <c r="D733" s="11" t="s">
        <v>260</v>
      </c>
      <c r="E733" s="19" t="s">
        <v>1484</v>
      </c>
      <c r="F733" s="10">
        <v>42036</v>
      </c>
      <c r="G733" s="10">
        <v>44228</v>
      </c>
      <c r="H733" s="11">
        <v>7</v>
      </c>
      <c r="I733" s="20" t="s">
        <v>259</v>
      </c>
      <c r="J733" s="11" t="s">
        <v>261</v>
      </c>
      <c r="K733" s="11" t="s">
        <v>1642</v>
      </c>
      <c r="L733" s="11">
        <v>2</v>
      </c>
    </row>
    <row r="734" spans="1:12">
      <c r="A734" s="11" t="s">
        <v>1235</v>
      </c>
      <c r="D734" s="11" t="s">
        <v>260</v>
      </c>
      <c r="E734" s="19" t="s">
        <v>1485</v>
      </c>
      <c r="F734" s="10">
        <v>42036</v>
      </c>
      <c r="G734" s="10">
        <v>44228</v>
      </c>
      <c r="H734" s="11">
        <v>7</v>
      </c>
      <c r="I734" s="20" t="s">
        <v>259</v>
      </c>
      <c r="J734" s="11" t="s">
        <v>261</v>
      </c>
      <c r="K734" s="11" t="s">
        <v>1642</v>
      </c>
      <c r="L734" s="11">
        <v>2</v>
      </c>
    </row>
    <row r="735" spans="1:12">
      <c r="A735" s="11" t="s">
        <v>1236</v>
      </c>
      <c r="D735" s="11" t="s">
        <v>260</v>
      </c>
      <c r="E735" s="19" t="s">
        <v>1486</v>
      </c>
      <c r="F735" s="10">
        <v>42036</v>
      </c>
      <c r="G735" s="10">
        <v>44228</v>
      </c>
      <c r="H735" s="11">
        <v>7</v>
      </c>
      <c r="I735" s="20" t="s">
        <v>259</v>
      </c>
      <c r="J735" s="11" t="s">
        <v>261</v>
      </c>
      <c r="K735" s="11" t="s">
        <v>1642</v>
      </c>
      <c r="L735" s="11">
        <v>2</v>
      </c>
    </row>
    <row r="736" spans="1:12">
      <c r="A736" s="11" t="s">
        <v>1237</v>
      </c>
      <c r="D736" s="11" t="s">
        <v>260</v>
      </c>
      <c r="E736" s="19" t="s">
        <v>1487</v>
      </c>
      <c r="F736" s="10">
        <v>42036</v>
      </c>
      <c r="G736" s="10">
        <v>44228</v>
      </c>
      <c r="H736" s="11">
        <v>7</v>
      </c>
      <c r="I736" s="20" t="s">
        <v>259</v>
      </c>
      <c r="J736" s="11" t="s">
        <v>261</v>
      </c>
      <c r="K736" s="11" t="s">
        <v>1642</v>
      </c>
      <c r="L736" s="11">
        <v>2</v>
      </c>
    </row>
    <row r="737" spans="1:12">
      <c r="A737" s="11" t="s">
        <v>1238</v>
      </c>
      <c r="D737" s="11" t="s">
        <v>260</v>
      </c>
      <c r="E737" s="19" t="s">
        <v>1488</v>
      </c>
      <c r="F737" s="10">
        <v>42036</v>
      </c>
      <c r="G737" s="10">
        <v>44228</v>
      </c>
      <c r="H737" s="11">
        <v>7</v>
      </c>
      <c r="I737" s="11" t="s">
        <v>267</v>
      </c>
      <c r="J737" s="11" t="s">
        <v>261</v>
      </c>
      <c r="K737" s="11" t="s">
        <v>1642</v>
      </c>
      <c r="L737" s="11">
        <v>2</v>
      </c>
    </row>
    <row r="738" spans="1:12">
      <c r="A738" s="11" t="s">
        <v>1239</v>
      </c>
      <c r="D738" s="11" t="s">
        <v>260</v>
      </c>
      <c r="E738" s="19" t="s">
        <v>1489</v>
      </c>
      <c r="F738" s="10">
        <v>42036</v>
      </c>
      <c r="G738" s="10">
        <v>44228</v>
      </c>
      <c r="H738" s="11">
        <v>7</v>
      </c>
      <c r="I738" s="20" t="s">
        <v>259</v>
      </c>
      <c r="J738" s="11" t="s">
        <v>261</v>
      </c>
      <c r="K738" s="11" t="s">
        <v>1642</v>
      </c>
      <c r="L738" s="11">
        <v>2</v>
      </c>
    </row>
    <row r="739" spans="1:12">
      <c r="A739" s="11" t="s">
        <v>1240</v>
      </c>
      <c r="D739" s="11" t="s">
        <v>260</v>
      </c>
      <c r="E739" s="19" t="s">
        <v>1490</v>
      </c>
      <c r="F739" s="10">
        <v>42036</v>
      </c>
      <c r="G739" s="10">
        <v>44228</v>
      </c>
      <c r="H739" s="11">
        <v>7</v>
      </c>
      <c r="I739" s="20" t="s">
        <v>259</v>
      </c>
      <c r="J739" s="11" t="s">
        <v>261</v>
      </c>
      <c r="K739" s="11" t="s">
        <v>1642</v>
      </c>
      <c r="L739" s="11">
        <v>2</v>
      </c>
    </row>
    <row r="740" spans="1:12">
      <c r="A740" s="11" t="s">
        <v>1241</v>
      </c>
      <c r="D740" s="11" t="s">
        <v>260</v>
      </c>
      <c r="E740" s="19" t="s">
        <v>1491</v>
      </c>
      <c r="F740" s="10">
        <v>42036</v>
      </c>
      <c r="G740" s="10">
        <v>44228</v>
      </c>
      <c r="H740" s="11">
        <v>7</v>
      </c>
      <c r="I740" s="20" t="s">
        <v>259</v>
      </c>
      <c r="J740" s="11" t="s">
        <v>261</v>
      </c>
      <c r="K740" s="11" t="s">
        <v>1642</v>
      </c>
      <c r="L740" s="11">
        <v>2</v>
      </c>
    </row>
    <row r="741" spans="1:12">
      <c r="A741" s="11" t="s">
        <v>1242</v>
      </c>
      <c r="D741" s="11" t="s">
        <v>260</v>
      </c>
      <c r="E741" s="19" t="s">
        <v>1492</v>
      </c>
      <c r="F741" s="10">
        <v>42036</v>
      </c>
      <c r="G741" s="10">
        <v>44228</v>
      </c>
      <c r="H741" s="11">
        <v>7</v>
      </c>
      <c r="I741" s="20" t="s">
        <v>259</v>
      </c>
      <c r="J741" s="11" t="s">
        <v>261</v>
      </c>
      <c r="K741" s="11" t="s">
        <v>1642</v>
      </c>
      <c r="L741" s="11">
        <v>2</v>
      </c>
    </row>
    <row r="742" spans="1:12">
      <c r="A742" s="11" t="s">
        <v>1243</v>
      </c>
      <c r="D742" s="11" t="s">
        <v>260</v>
      </c>
      <c r="E742" s="19" t="s">
        <v>1493</v>
      </c>
      <c r="F742" s="10">
        <v>42036</v>
      </c>
      <c r="G742" s="10">
        <v>44228</v>
      </c>
      <c r="H742" s="11">
        <v>7</v>
      </c>
      <c r="I742" s="20" t="s">
        <v>259</v>
      </c>
      <c r="J742" s="11" t="s">
        <v>261</v>
      </c>
      <c r="K742" s="11" t="s">
        <v>1642</v>
      </c>
      <c r="L742" s="11">
        <v>2</v>
      </c>
    </row>
    <row r="743" spans="1:12">
      <c r="A743" s="11" t="s">
        <v>1244</v>
      </c>
      <c r="D743" s="11" t="s">
        <v>260</v>
      </c>
      <c r="E743" s="19" t="s">
        <v>1494</v>
      </c>
      <c r="F743" s="10">
        <v>42036</v>
      </c>
      <c r="G743" s="10">
        <v>44228</v>
      </c>
      <c r="H743" s="11">
        <v>7</v>
      </c>
      <c r="I743" s="11" t="s">
        <v>267</v>
      </c>
      <c r="J743" s="11" t="s">
        <v>261</v>
      </c>
      <c r="K743" s="11" t="s">
        <v>1642</v>
      </c>
      <c r="L743" s="11">
        <v>2</v>
      </c>
    </row>
    <row r="744" spans="1:12">
      <c r="A744" s="11" t="s">
        <v>1245</v>
      </c>
      <c r="D744" s="11" t="s">
        <v>260</v>
      </c>
      <c r="E744" s="19" t="s">
        <v>1495</v>
      </c>
      <c r="F744" s="10">
        <v>42036</v>
      </c>
      <c r="G744" s="10">
        <v>44228</v>
      </c>
      <c r="H744" s="11">
        <v>7</v>
      </c>
      <c r="I744" s="20" t="s">
        <v>259</v>
      </c>
      <c r="J744" s="11" t="s">
        <v>261</v>
      </c>
      <c r="K744" s="11" t="s">
        <v>1642</v>
      </c>
      <c r="L744" s="11">
        <v>2</v>
      </c>
    </row>
    <row r="745" spans="1:12">
      <c r="A745" s="11" t="s">
        <v>1246</v>
      </c>
      <c r="D745" s="11" t="s">
        <v>260</v>
      </c>
      <c r="E745" s="19" t="s">
        <v>1496</v>
      </c>
      <c r="F745" s="10">
        <v>42036</v>
      </c>
      <c r="G745" s="10">
        <v>44228</v>
      </c>
      <c r="H745" s="11">
        <v>7</v>
      </c>
      <c r="I745" s="20" t="s">
        <v>259</v>
      </c>
      <c r="J745" s="11" t="s">
        <v>261</v>
      </c>
      <c r="K745" s="11" t="s">
        <v>1642</v>
      </c>
      <c r="L745" s="11">
        <v>2</v>
      </c>
    </row>
    <row r="746" spans="1:12">
      <c r="A746" s="11" t="s">
        <v>1247</v>
      </c>
      <c r="D746" s="11" t="s">
        <v>260</v>
      </c>
      <c r="E746" s="19" t="s">
        <v>1497</v>
      </c>
      <c r="F746" s="10">
        <v>42036</v>
      </c>
      <c r="G746" s="10">
        <v>44228</v>
      </c>
      <c r="H746" s="11">
        <v>7</v>
      </c>
      <c r="I746" s="20" t="s">
        <v>259</v>
      </c>
      <c r="J746" s="11" t="s">
        <v>261</v>
      </c>
      <c r="K746" s="11" t="s">
        <v>1642</v>
      </c>
      <c r="L746" s="11">
        <v>2</v>
      </c>
    </row>
    <row r="747" spans="1:12">
      <c r="A747" s="11" t="s">
        <v>1248</v>
      </c>
      <c r="D747" s="11" t="s">
        <v>260</v>
      </c>
      <c r="E747" s="19" t="s">
        <v>1498</v>
      </c>
      <c r="F747" s="10">
        <v>42036</v>
      </c>
      <c r="G747" s="10">
        <v>44228</v>
      </c>
      <c r="H747" s="11">
        <v>7</v>
      </c>
      <c r="I747" s="20" t="s">
        <v>259</v>
      </c>
      <c r="J747" s="11" t="s">
        <v>261</v>
      </c>
      <c r="K747" s="11" t="s">
        <v>1642</v>
      </c>
      <c r="L747" s="11">
        <v>2</v>
      </c>
    </row>
    <row r="748" spans="1:12">
      <c r="A748" s="11" t="s">
        <v>1249</v>
      </c>
      <c r="D748" s="11" t="s">
        <v>260</v>
      </c>
      <c r="E748" s="19" t="s">
        <v>1499</v>
      </c>
      <c r="F748" s="10">
        <v>42036</v>
      </c>
      <c r="G748" s="10">
        <v>44228</v>
      </c>
      <c r="H748" s="11">
        <v>7</v>
      </c>
      <c r="I748" s="20" t="s">
        <v>259</v>
      </c>
      <c r="J748" s="11" t="s">
        <v>261</v>
      </c>
      <c r="K748" s="11" t="s">
        <v>1642</v>
      </c>
      <c r="L748" s="11">
        <v>2</v>
      </c>
    </row>
    <row r="749" spans="1:12">
      <c r="A749" s="11" t="s">
        <v>1250</v>
      </c>
      <c r="D749" s="11" t="s">
        <v>260</v>
      </c>
      <c r="E749" s="19" t="s">
        <v>1500</v>
      </c>
      <c r="F749" s="10">
        <v>42036</v>
      </c>
      <c r="G749" s="10">
        <v>44228</v>
      </c>
      <c r="H749" s="11">
        <v>7</v>
      </c>
      <c r="I749" s="11" t="s">
        <v>267</v>
      </c>
      <c r="J749" s="11" t="s">
        <v>261</v>
      </c>
      <c r="K749" s="11" t="s">
        <v>1642</v>
      </c>
      <c r="L749" s="11">
        <v>2</v>
      </c>
    </row>
    <row r="750" spans="1:12">
      <c r="A750" s="11" t="s">
        <v>1251</v>
      </c>
      <c r="D750" s="11" t="s">
        <v>260</v>
      </c>
      <c r="E750" s="19" t="s">
        <v>1501</v>
      </c>
      <c r="F750" s="10">
        <v>42036</v>
      </c>
      <c r="G750" s="10">
        <v>44228</v>
      </c>
      <c r="H750" s="11">
        <v>7</v>
      </c>
      <c r="I750" s="20" t="s">
        <v>259</v>
      </c>
      <c r="J750" s="11" t="s">
        <v>261</v>
      </c>
      <c r="K750" s="11" t="s">
        <v>1642</v>
      </c>
      <c r="L750" s="11">
        <v>2</v>
      </c>
    </row>
    <row r="751" spans="1:12">
      <c r="A751" s="11" t="s">
        <v>1252</v>
      </c>
      <c r="D751" s="11" t="s">
        <v>260</v>
      </c>
      <c r="E751" s="19" t="s">
        <v>1502</v>
      </c>
      <c r="F751" s="10">
        <v>42036</v>
      </c>
      <c r="G751" s="10">
        <v>44228</v>
      </c>
      <c r="H751" s="11">
        <v>7</v>
      </c>
      <c r="I751" s="20" t="s">
        <v>259</v>
      </c>
      <c r="J751" s="11" t="s">
        <v>261</v>
      </c>
      <c r="K751" s="11" t="s">
        <v>1642</v>
      </c>
      <c r="L751" s="11">
        <v>2</v>
      </c>
    </row>
    <row r="752" spans="1:12">
      <c r="A752" s="11" t="s">
        <v>1253</v>
      </c>
      <c r="D752" s="11" t="s">
        <v>260</v>
      </c>
      <c r="E752" s="19" t="s">
        <v>1503</v>
      </c>
      <c r="F752" s="10">
        <v>42036</v>
      </c>
      <c r="G752" s="10">
        <v>44228</v>
      </c>
      <c r="H752" s="11">
        <v>7</v>
      </c>
      <c r="I752" s="20" t="s">
        <v>259</v>
      </c>
      <c r="J752" s="11" t="s">
        <v>261</v>
      </c>
      <c r="K752" s="11" t="s">
        <v>1642</v>
      </c>
      <c r="L752" s="11">
        <v>2</v>
      </c>
    </row>
    <row r="753" spans="1:12">
      <c r="A753" s="11" t="s">
        <v>1254</v>
      </c>
      <c r="D753" s="11" t="s">
        <v>260</v>
      </c>
      <c r="E753" s="19" t="s">
        <v>1504</v>
      </c>
      <c r="F753" s="10">
        <v>42036</v>
      </c>
      <c r="G753" s="10">
        <v>44228</v>
      </c>
      <c r="H753" s="11">
        <v>7</v>
      </c>
      <c r="I753" s="20" t="s">
        <v>259</v>
      </c>
      <c r="J753" s="11" t="s">
        <v>261</v>
      </c>
      <c r="K753" s="11" t="s">
        <v>1642</v>
      </c>
      <c r="L753" s="11">
        <v>2</v>
      </c>
    </row>
    <row r="754" spans="1:12">
      <c r="A754" s="11" t="s">
        <v>1255</v>
      </c>
      <c r="D754" s="11" t="s">
        <v>260</v>
      </c>
      <c r="E754" s="19" t="s">
        <v>1505</v>
      </c>
      <c r="F754" s="10">
        <v>42036</v>
      </c>
      <c r="G754" s="10">
        <v>44228</v>
      </c>
      <c r="H754" s="11">
        <v>7</v>
      </c>
      <c r="I754" s="20" t="s">
        <v>259</v>
      </c>
      <c r="J754" s="11" t="s">
        <v>261</v>
      </c>
      <c r="K754" s="11" t="s">
        <v>1642</v>
      </c>
      <c r="L754" s="11">
        <v>2</v>
      </c>
    </row>
    <row r="755" spans="1:12">
      <c r="A755" s="11" t="s">
        <v>1256</v>
      </c>
      <c r="D755" s="11" t="s">
        <v>260</v>
      </c>
      <c r="E755" s="19" t="s">
        <v>1506</v>
      </c>
      <c r="F755" s="10">
        <v>42036</v>
      </c>
      <c r="G755" s="10">
        <v>44228</v>
      </c>
      <c r="H755" s="11">
        <v>7</v>
      </c>
      <c r="I755" s="11" t="s">
        <v>267</v>
      </c>
      <c r="J755" s="11" t="s">
        <v>261</v>
      </c>
      <c r="K755" s="11" t="s">
        <v>1642</v>
      </c>
      <c r="L755" s="11">
        <v>2</v>
      </c>
    </row>
    <row r="756" spans="1:12">
      <c r="A756" s="11" t="s">
        <v>1257</v>
      </c>
      <c r="D756" s="11" t="s">
        <v>260</v>
      </c>
      <c r="E756" s="19" t="s">
        <v>1507</v>
      </c>
      <c r="F756" s="10">
        <v>42036</v>
      </c>
      <c r="G756" s="10">
        <v>44228</v>
      </c>
      <c r="H756" s="11">
        <v>7</v>
      </c>
      <c r="I756" s="20" t="s">
        <v>259</v>
      </c>
      <c r="J756" s="11" t="s">
        <v>261</v>
      </c>
      <c r="K756" s="11" t="s">
        <v>1642</v>
      </c>
      <c r="L756" s="11">
        <v>2</v>
      </c>
    </row>
    <row r="757" spans="1:12">
      <c r="A757" s="11" t="s">
        <v>1258</v>
      </c>
      <c r="D757" s="11" t="s">
        <v>260</v>
      </c>
      <c r="E757" s="19" t="s">
        <v>1508</v>
      </c>
      <c r="F757" s="10">
        <v>42036</v>
      </c>
      <c r="G757" s="10">
        <v>44228</v>
      </c>
      <c r="H757" s="11">
        <v>7</v>
      </c>
      <c r="I757" s="20" t="s">
        <v>259</v>
      </c>
      <c r="J757" s="11" t="s">
        <v>261</v>
      </c>
      <c r="K757" s="11" t="s">
        <v>1642</v>
      </c>
      <c r="L757" s="11">
        <v>2</v>
      </c>
    </row>
    <row r="758" spans="1:12">
      <c r="A758" s="11" t="s">
        <v>1259</v>
      </c>
      <c r="D758" s="11" t="s">
        <v>260</v>
      </c>
      <c r="E758" s="19" t="s">
        <v>1509</v>
      </c>
      <c r="F758" s="10">
        <v>42036</v>
      </c>
      <c r="G758" s="10">
        <v>44228</v>
      </c>
      <c r="H758" s="11">
        <v>7</v>
      </c>
      <c r="I758" s="20" t="s">
        <v>259</v>
      </c>
      <c r="J758" s="11" t="s">
        <v>261</v>
      </c>
      <c r="K758" s="11" t="s">
        <v>1642</v>
      </c>
      <c r="L758" s="11">
        <v>2</v>
      </c>
    </row>
    <row r="759" spans="1:12">
      <c r="A759" s="11" t="s">
        <v>1260</v>
      </c>
      <c r="D759" s="11" t="s">
        <v>260</v>
      </c>
      <c r="E759" s="19" t="s">
        <v>1510</v>
      </c>
      <c r="F759" s="10">
        <v>42036</v>
      </c>
      <c r="G759" s="10">
        <v>44228</v>
      </c>
      <c r="H759" s="11">
        <v>7</v>
      </c>
      <c r="I759" s="20" t="s">
        <v>259</v>
      </c>
      <c r="J759" s="11" t="s">
        <v>261</v>
      </c>
      <c r="K759" s="11" t="s">
        <v>1642</v>
      </c>
      <c r="L759" s="11">
        <v>2</v>
      </c>
    </row>
    <row r="760" spans="1:12">
      <c r="A760" s="11" t="s">
        <v>1261</v>
      </c>
      <c r="D760" s="11" t="s">
        <v>260</v>
      </c>
      <c r="E760" s="19" t="s">
        <v>1511</v>
      </c>
      <c r="F760" s="10">
        <v>42036</v>
      </c>
      <c r="G760" s="10">
        <v>44228</v>
      </c>
      <c r="H760" s="11">
        <v>7</v>
      </c>
      <c r="I760" s="20" t="s">
        <v>259</v>
      </c>
      <c r="J760" s="11" t="s">
        <v>261</v>
      </c>
      <c r="K760" s="11" t="s">
        <v>1642</v>
      </c>
      <c r="L760" s="11">
        <v>2</v>
      </c>
    </row>
    <row r="761" spans="1:12">
      <c r="A761" s="11" t="s">
        <v>1262</v>
      </c>
      <c r="D761" s="11" t="s">
        <v>260</v>
      </c>
      <c r="E761" s="19" t="s">
        <v>1512</v>
      </c>
      <c r="F761" s="10">
        <v>42036</v>
      </c>
      <c r="G761" s="10">
        <v>44228</v>
      </c>
      <c r="H761" s="11">
        <v>7</v>
      </c>
      <c r="I761" s="11" t="s">
        <v>267</v>
      </c>
      <c r="J761" s="11" t="s">
        <v>261</v>
      </c>
      <c r="K761" s="11" t="s">
        <v>1642</v>
      </c>
      <c r="L761" s="11">
        <v>2</v>
      </c>
    </row>
    <row r="762" spans="1:12">
      <c r="A762" s="11" t="s">
        <v>1513</v>
      </c>
      <c r="D762" s="11" t="s">
        <v>260</v>
      </c>
      <c r="E762" s="19" t="s">
        <v>1573</v>
      </c>
      <c r="F762" s="10">
        <v>42036</v>
      </c>
      <c r="G762" s="10">
        <v>44228</v>
      </c>
      <c r="H762" s="11">
        <v>7</v>
      </c>
      <c r="I762" s="20" t="s">
        <v>259</v>
      </c>
      <c r="J762" s="11" t="s">
        <v>261</v>
      </c>
      <c r="K762" s="11" t="s">
        <v>1642</v>
      </c>
      <c r="L762" s="11">
        <v>2</v>
      </c>
    </row>
    <row r="763" spans="1:12">
      <c r="A763" s="11" t="s">
        <v>1514</v>
      </c>
      <c r="D763" s="11" t="s">
        <v>260</v>
      </c>
      <c r="E763" s="19" t="s">
        <v>1574</v>
      </c>
      <c r="F763" s="10">
        <v>42036</v>
      </c>
      <c r="G763" s="10">
        <v>44228</v>
      </c>
      <c r="H763" s="11">
        <v>7</v>
      </c>
      <c r="I763" s="20" t="s">
        <v>259</v>
      </c>
      <c r="J763" s="11" t="s">
        <v>261</v>
      </c>
      <c r="K763" s="11" t="s">
        <v>1642</v>
      </c>
      <c r="L763" s="11">
        <v>2</v>
      </c>
    </row>
    <row r="764" spans="1:12">
      <c r="A764" s="11" t="s">
        <v>1515</v>
      </c>
      <c r="D764" s="11" t="s">
        <v>260</v>
      </c>
      <c r="E764" s="19" t="s">
        <v>1575</v>
      </c>
      <c r="F764" s="10">
        <v>42036</v>
      </c>
      <c r="G764" s="10">
        <v>44228</v>
      </c>
      <c r="H764" s="11">
        <v>7</v>
      </c>
      <c r="I764" s="20" t="s">
        <v>259</v>
      </c>
      <c r="J764" s="11" t="s">
        <v>261</v>
      </c>
      <c r="K764" s="11" t="s">
        <v>1642</v>
      </c>
      <c r="L764" s="11">
        <v>2</v>
      </c>
    </row>
    <row r="765" spans="1:12">
      <c r="A765" s="11" t="s">
        <v>1516</v>
      </c>
      <c r="D765" s="11" t="s">
        <v>260</v>
      </c>
      <c r="E765" s="19" t="s">
        <v>1576</v>
      </c>
      <c r="F765" s="10">
        <v>42036</v>
      </c>
      <c r="G765" s="10">
        <v>44228</v>
      </c>
      <c r="H765" s="11">
        <v>7</v>
      </c>
      <c r="I765" s="20" t="s">
        <v>259</v>
      </c>
      <c r="J765" s="11" t="s">
        <v>261</v>
      </c>
      <c r="K765" s="11" t="s">
        <v>1642</v>
      </c>
      <c r="L765" s="11">
        <v>2</v>
      </c>
    </row>
    <row r="766" spans="1:12">
      <c r="A766" s="11" t="s">
        <v>1517</v>
      </c>
      <c r="D766" s="11" t="s">
        <v>260</v>
      </c>
      <c r="E766" s="19" t="s">
        <v>1577</v>
      </c>
      <c r="F766" s="10">
        <v>42036</v>
      </c>
      <c r="G766" s="10">
        <v>44228</v>
      </c>
      <c r="H766" s="11">
        <v>7</v>
      </c>
      <c r="I766" s="20" t="s">
        <v>259</v>
      </c>
      <c r="J766" s="11" t="s">
        <v>261</v>
      </c>
      <c r="K766" s="11" t="s">
        <v>1642</v>
      </c>
      <c r="L766" s="11">
        <v>2</v>
      </c>
    </row>
    <row r="767" spans="1:12">
      <c r="A767" s="11" t="s">
        <v>1518</v>
      </c>
      <c r="D767" s="11" t="s">
        <v>260</v>
      </c>
      <c r="E767" s="19" t="s">
        <v>1578</v>
      </c>
      <c r="F767" s="10">
        <v>42036</v>
      </c>
      <c r="G767" s="10">
        <v>44228</v>
      </c>
      <c r="H767" s="11">
        <v>7</v>
      </c>
      <c r="I767" s="11" t="s">
        <v>267</v>
      </c>
      <c r="J767" s="11" t="s">
        <v>261</v>
      </c>
      <c r="K767" s="11" t="s">
        <v>1642</v>
      </c>
      <c r="L767" s="11">
        <v>2</v>
      </c>
    </row>
    <row r="768" spans="1:12">
      <c r="A768" s="11" t="s">
        <v>1519</v>
      </c>
      <c r="D768" s="11" t="s">
        <v>260</v>
      </c>
      <c r="E768" s="19" t="s">
        <v>1579</v>
      </c>
      <c r="F768" s="10">
        <v>42036</v>
      </c>
      <c r="G768" s="10">
        <v>44228</v>
      </c>
      <c r="H768" s="11">
        <v>7</v>
      </c>
      <c r="I768" s="20" t="s">
        <v>259</v>
      </c>
      <c r="J768" s="11" t="s">
        <v>261</v>
      </c>
      <c r="K768" s="11" t="s">
        <v>1642</v>
      </c>
      <c r="L768" s="11">
        <v>2</v>
      </c>
    </row>
    <row r="769" spans="1:12">
      <c r="A769" s="11" t="s">
        <v>1520</v>
      </c>
      <c r="D769" s="11" t="s">
        <v>260</v>
      </c>
      <c r="E769" s="19" t="s">
        <v>1580</v>
      </c>
      <c r="F769" s="10">
        <v>42036</v>
      </c>
      <c r="G769" s="10">
        <v>44228</v>
      </c>
      <c r="H769" s="11">
        <v>7</v>
      </c>
      <c r="I769" s="20" t="s">
        <v>259</v>
      </c>
      <c r="J769" s="11" t="s">
        <v>261</v>
      </c>
      <c r="K769" s="11" t="s">
        <v>1642</v>
      </c>
      <c r="L769" s="11">
        <v>2</v>
      </c>
    </row>
    <row r="770" spans="1:12">
      <c r="A770" s="11" t="s">
        <v>1521</v>
      </c>
      <c r="D770" s="11" t="s">
        <v>260</v>
      </c>
      <c r="E770" s="19" t="s">
        <v>1581</v>
      </c>
      <c r="F770" s="10">
        <v>42036</v>
      </c>
      <c r="G770" s="10">
        <v>44228</v>
      </c>
      <c r="H770" s="11">
        <v>7</v>
      </c>
      <c r="I770" s="20" t="s">
        <v>259</v>
      </c>
      <c r="J770" s="11" t="s">
        <v>261</v>
      </c>
      <c r="K770" s="11" t="s">
        <v>1642</v>
      </c>
      <c r="L770" s="11">
        <v>2</v>
      </c>
    </row>
    <row r="771" spans="1:12">
      <c r="A771" s="11" t="s">
        <v>1522</v>
      </c>
      <c r="D771" s="11" t="s">
        <v>260</v>
      </c>
      <c r="E771" s="19" t="s">
        <v>1582</v>
      </c>
      <c r="F771" s="10">
        <v>42036</v>
      </c>
      <c r="G771" s="10">
        <v>44228</v>
      </c>
      <c r="H771" s="11">
        <v>7</v>
      </c>
      <c r="I771" s="20" t="s">
        <v>259</v>
      </c>
      <c r="J771" s="11" t="s">
        <v>261</v>
      </c>
      <c r="K771" s="11" t="s">
        <v>1642</v>
      </c>
      <c r="L771" s="11">
        <v>2</v>
      </c>
    </row>
    <row r="772" spans="1:12">
      <c r="A772" s="11" t="s">
        <v>1523</v>
      </c>
      <c r="D772" s="11" t="s">
        <v>260</v>
      </c>
      <c r="E772" s="19" t="s">
        <v>1583</v>
      </c>
      <c r="F772" s="10">
        <v>42036</v>
      </c>
      <c r="G772" s="10">
        <v>44228</v>
      </c>
      <c r="H772" s="11">
        <v>7</v>
      </c>
      <c r="I772" s="20" t="s">
        <v>259</v>
      </c>
      <c r="J772" s="11" t="s">
        <v>261</v>
      </c>
      <c r="K772" s="11" t="s">
        <v>1642</v>
      </c>
      <c r="L772" s="11">
        <v>2</v>
      </c>
    </row>
    <row r="773" spans="1:12">
      <c r="A773" s="11" t="s">
        <v>1524</v>
      </c>
      <c r="D773" s="11" t="s">
        <v>260</v>
      </c>
      <c r="E773" s="19" t="s">
        <v>1584</v>
      </c>
      <c r="F773" s="10">
        <v>42036</v>
      </c>
      <c r="G773" s="10">
        <v>44228</v>
      </c>
      <c r="H773" s="11">
        <v>7</v>
      </c>
      <c r="I773" s="11" t="s">
        <v>267</v>
      </c>
      <c r="J773" s="11" t="s">
        <v>261</v>
      </c>
      <c r="K773" s="11" t="s">
        <v>1642</v>
      </c>
      <c r="L773" s="11">
        <v>2</v>
      </c>
    </row>
    <row r="774" spans="1:12">
      <c r="A774" s="11" t="s">
        <v>1525</v>
      </c>
      <c r="D774" s="11" t="s">
        <v>260</v>
      </c>
      <c r="E774" s="19" t="s">
        <v>1585</v>
      </c>
      <c r="F774" s="10">
        <v>42036</v>
      </c>
      <c r="G774" s="10">
        <v>44228</v>
      </c>
      <c r="H774" s="11">
        <v>7</v>
      </c>
      <c r="I774" s="20" t="s">
        <v>259</v>
      </c>
      <c r="J774" s="11" t="s">
        <v>261</v>
      </c>
      <c r="K774" s="11" t="s">
        <v>1642</v>
      </c>
      <c r="L774" s="11">
        <v>2</v>
      </c>
    </row>
    <row r="775" spans="1:12">
      <c r="A775" s="11" t="s">
        <v>1526</v>
      </c>
      <c r="D775" s="11" t="s">
        <v>260</v>
      </c>
      <c r="E775" s="19" t="s">
        <v>1586</v>
      </c>
      <c r="F775" s="10">
        <v>42036</v>
      </c>
      <c r="G775" s="10">
        <v>44228</v>
      </c>
      <c r="H775" s="11">
        <v>7</v>
      </c>
      <c r="I775" s="20" t="s">
        <v>259</v>
      </c>
      <c r="J775" s="11" t="s">
        <v>261</v>
      </c>
      <c r="K775" s="11" t="s">
        <v>1642</v>
      </c>
      <c r="L775" s="11">
        <v>2</v>
      </c>
    </row>
    <row r="776" spans="1:12">
      <c r="A776" s="11" t="s">
        <v>1527</v>
      </c>
      <c r="D776" s="11" t="s">
        <v>260</v>
      </c>
      <c r="E776" s="19" t="s">
        <v>1587</v>
      </c>
      <c r="F776" s="10">
        <v>42036</v>
      </c>
      <c r="G776" s="10">
        <v>44228</v>
      </c>
      <c r="H776" s="11">
        <v>7</v>
      </c>
      <c r="I776" s="20" t="s">
        <v>259</v>
      </c>
      <c r="J776" s="11" t="s">
        <v>261</v>
      </c>
      <c r="K776" s="11" t="s">
        <v>1642</v>
      </c>
      <c r="L776" s="11">
        <v>2</v>
      </c>
    </row>
    <row r="777" spans="1:12">
      <c r="A777" s="11" t="s">
        <v>1528</v>
      </c>
      <c r="D777" s="11" t="s">
        <v>260</v>
      </c>
      <c r="E777" s="19" t="s">
        <v>1588</v>
      </c>
      <c r="F777" s="10">
        <v>42036</v>
      </c>
      <c r="G777" s="10">
        <v>44228</v>
      </c>
      <c r="H777" s="11">
        <v>7</v>
      </c>
      <c r="I777" s="20" t="s">
        <v>259</v>
      </c>
      <c r="J777" s="11" t="s">
        <v>261</v>
      </c>
      <c r="K777" s="11" t="s">
        <v>1642</v>
      </c>
      <c r="L777" s="11">
        <v>2</v>
      </c>
    </row>
    <row r="778" spans="1:12">
      <c r="A778" s="11" t="s">
        <v>1529</v>
      </c>
      <c r="D778" s="11" t="s">
        <v>260</v>
      </c>
      <c r="E778" s="19" t="s">
        <v>1589</v>
      </c>
      <c r="F778" s="10">
        <v>42036</v>
      </c>
      <c r="G778" s="10">
        <v>44228</v>
      </c>
      <c r="H778" s="11">
        <v>7</v>
      </c>
      <c r="I778" s="20" t="s">
        <v>259</v>
      </c>
      <c r="J778" s="11" t="s">
        <v>261</v>
      </c>
      <c r="K778" s="11" t="s">
        <v>1642</v>
      </c>
      <c r="L778" s="11">
        <v>2</v>
      </c>
    </row>
    <row r="779" spans="1:12">
      <c r="A779" s="11" t="s">
        <v>1530</v>
      </c>
      <c r="D779" s="11" t="s">
        <v>260</v>
      </c>
      <c r="E779" s="19" t="s">
        <v>1590</v>
      </c>
      <c r="F779" s="10">
        <v>42036</v>
      </c>
      <c r="G779" s="10">
        <v>44228</v>
      </c>
      <c r="H779" s="11">
        <v>7</v>
      </c>
      <c r="I779" s="11" t="s">
        <v>267</v>
      </c>
      <c r="J779" s="11" t="s">
        <v>261</v>
      </c>
      <c r="K779" s="11" t="s">
        <v>1642</v>
      </c>
      <c r="L779" s="11">
        <v>2</v>
      </c>
    </row>
    <row r="780" spans="1:12">
      <c r="A780" s="11" t="s">
        <v>1531</v>
      </c>
      <c r="D780" s="11" t="s">
        <v>260</v>
      </c>
      <c r="E780" s="19" t="s">
        <v>1591</v>
      </c>
      <c r="F780" s="10">
        <v>42036</v>
      </c>
      <c r="G780" s="10">
        <v>44228</v>
      </c>
      <c r="H780" s="11">
        <v>7</v>
      </c>
      <c r="I780" s="20" t="s">
        <v>259</v>
      </c>
      <c r="J780" s="11" t="s">
        <v>261</v>
      </c>
      <c r="K780" s="11" t="s">
        <v>1642</v>
      </c>
      <c r="L780" s="11">
        <v>2</v>
      </c>
    </row>
    <row r="781" spans="1:12">
      <c r="A781" s="11" t="s">
        <v>1532</v>
      </c>
      <c r="D781" s="11" t="s">
        <v>260</v>
      </c>
      <c r="E781" s="19" t="s">
        <v>1592</v>
      </c>
      <c r="F781" s="10">
        <v>42036</v>
      </c>
      <c r="G781" s="10">
        <v>44228</v>
      </c>
      <c r="H781" s="11">
        <v>7</v>
      </c>
      <c r="I781" s="20" t="s">
        <v>259</v>
      </c>
      <c r="J781" s="11" t="s">
        <v>261</v>
      </c>
      <c r="K781" s="11" t="s">
        <v>1642</v>
      </c>
      <c r="L781" s="11">
        <v>2</v>
      </c>
    </row>
    <row r="782" spans="1:12">
      <c r="A782" s="11" t="s">
        <v>1533</v>
      </c>
      <c r="D782" s="11" t="s">
        <v>260</v>
      </c>
      <c r="E782" s="19" t="s">
        <v>1593</v>
      </c>
      <c r="F782" s="10">
        <v>42036</v>
      </c>
      <c r="G782" s="10">
        <v>44228</v>
      </c>
      <c r="H782" s="11">
        <v>7</v>
      </c>
      <c r="I782" s="20" t="s">
        <v>259</v>
      </c>
      <c r="J782" s="11" t="s">
        <v>261</v>
      </c>
      <c r="K782" s="11" t="s">
        <v>1642</v>
      </c>
      <c r="L782" s="11">
        <v>2</v>
      </c>
    </row>
    <row r="783" spans="1:12">
      <c r="A783" s="11" t="s">
        <v>1534</v>
      </c>
      <c r="D783" s="11" t="s">
        <v>260</v>
      </c>
      <c r="E783" s="19" t="s">
        <v>1594</v>
      </c>
      <c r="F783" s="10">
        <v>42036</v>
      </c>
      <c r="G783" s="10">
        <v>44228</v>
      </c>
      <c r="H783" s="11">
        <v>7</v>
      </c>
      <c r="I783" s="20" t="s">
        <v>259</v>
      </c>
      <c r="J783" s="11" t="s">
        <v>261</v>
      </c>
      <c r="K783" s="11" t="s">
        <v>1642</v>
      </c>
      <c r="L783" s="11">
        <v>2</v>
      </c>
    </row>
    <row r="784" spans="1:12">
      <c r="A784" s="11" t="s">
        <v>1535</v>
      </c>
      <c r="D784" s="11" t="s">
        <v>260</v>
      </c>
      <c r="E784" s="19" t="s">
        <v>1595</v>
      </c>
      <c r="F784" s="10">
        <v>42036</v>
      </c>
      <c r="G784" s="10">
        <v>44228</v>
      </c>
      <c r="H784" s="11">
        <v>7</v>
      </c>
      <c r="I784" s="20" t="s">
        <v>259</v>
      </c>
      <c r="J784" s="11" t="s">
        <v>261</v>
      </c>
      <c r="K784" s="11" t="s">
        <v>1642</v>
      </c>
      <c r="L784" s="11">
        <v>2</v>
      </c>
    </row>
    <row r="785" spans="1:12">
      <c r="A785" s="11" t="s">
        <v>1536</v>
      </c>
      <c r="D785" s="11" t="s">
        <v>260</v>
      </c>
      <c r="E785" s="19" t="s">
        <v>1596</v>
      </c>
      <c r="F785" s="10">
        <v>42036</v>
      </c>
      <c r="G785" s="10">
        <v>44228</v>
      </c>
      <c r="H785" s="11">
        <v>7</v>
      </c>
      <c r="I785" s="11" t="s">
        <v>267</v>
      </c>
      <c r="J785" s="11" t="s">
        <v>261</v>
      </c>
      <c r="K785" s="11" t="s">
        <v>1642</v>
      </c>
      <c r="L785" s="11">
        <v>2</v>
      </c>
    </row>
    <row r="786" spans="1:12">
      <c r="A786" s="11" t="s">
        <v>1537</v>
      </c>
      <c r="D786" s="11" t="s">
        <v>260</v>
      </c>
      <c r="E786" s="19" t="s">
        <v>1597</v>
      </c>
      <c r="F786" s="10">
        <v>42036</v>
      </c>
      <c r="G786" s="10">
        <v>44228</v>
      </c>
      <c r="H786" s="11">
        <v>7</v>
      </c>
      <c r="I786" s="20" t="s">
        <v>259</v>
      </c>
      <c r="J786" s="11" t="s">
        <v>261</v>
      </c>
      <c r="K786" s="11" t="s">
        <v>1642</v>
      </c>
      <c r="L786" s="11">
        <v>2</v>
      </c>
    </row>
    <row r="787" spans="1:12">
      <c r="A787" s="11" t="s">
        <v>1538</v>
      </c>
      <c r="D787" s="11" t="s">
        <v>260</v>
      </c>
      <c r="E787" s="19" t="s">
        <v>1598</v>
      </c>
      <c r="F787" s="10">
        <v>42036</v>
      </c>
      <c r="G787" s="10">
        <v>44228</v>
      </c>
      <c r="H787" s="11">
        <v>7</v>
      </c>
      <c r="I787" s="20" t="s">
        <v>259</v>
      </c>
      <c r="J787" s="11" t="s">
        <v>261</v>
      </c>
      <c r="K787" s="11" t="s">
        <v>1642</v>
      </c>
      <c r="L787" s="11">
        <v>2</v>
      </c>
    </row>
    <row r="788" spans="1:12">
      <c r="A788" s="11" t="s">
        <v>1539</v>
      </c>
      <c r="D788" s="11" t="s">
        <v>260</v>
      </c>
      <c r="E788" s="19" t="s">
        <v>1599</v>
      </c>
      <c r="F788" s="10">
        <v>42036</v>
      </c>
      <c r="G788" s="10">
        <v>44228</v>
      </c>
      <c r="H788" s="11">
        <v>7</v>
      </c>
      <c r="I788" s="20" t="s">
        <v>259</v>
      </c>
      <c r="J788" s="11" t="s">
        <v>261</v>
      </c>
      <c r="K788" s="11" t="s">
        <v>1642</v>
      </c>
      <c r="L788" s="11">
        <v>2</v>
      </c>
    </row>
    <row r="789" spans="1:12">
      <c r="A789" s="11" t="s">
        <v>1540</v>
      </c>
      <c r="D789" s="11" t="s">
        <v>260</v>
      </c>
      <c r="E789" s="19" t="s">
        <v>1600</v>
      </c>
      <c r="F789" s="10">
        <v>42036</v>
      </c>
      <c r="G789" s="10">
        <v>44228</v>
      </c>
      <c r="H789" s="11">
        <v>7</v>
      </c>
      <c r="I789" s="20" t="s">
        <v>259</v>
      </c>
      <c r="J789" s="11" t="s">
        <v>261</v>
      </c>
      <c r="K789" s="11" t="s">
        <v>1642</v>
      </c>
      <c r="L789" s="11">
        <v>2</v>
      </c>
    </row>
    <row r="790" spans="1:12">
      <c r="A790" s="11" t="s">
        <v>1541</v>
      </c>
      <c r="D790" s="11" t="s">
        <v>260</v>
      </c>
      <c r="E790" s="19" t="s">
        <v>1601</v>
      </c>
      <c r="F790" s="10">
        <v>42036</v>
      </c>
      <c r="G790" s="10">
        <v>44228</v>
      </c>
      <c r="H790" s="11">
        <v>7</v>
      </c>
      <c r="I790" s="20" t="s">
        <v>259</v>
      </c>
      <c r="J790" s="11" t="s">
        <v>261</v>
      </c>
      <c r="K790" s="11" t="s">
        <v>1642</v>
      </c>
      <c r="L790" s="11">
        <v>2</v>
      </c>
    </row>
    <row r="791" spans="1:12">
      <c r="A791" s="11" t="s">
        <v>1542</v>
      </c>
      <c r="D791" s="11" t="s">
        <v>260</v>
      </c>
      <c r="E791" s="19" t="s">
        <v>1602</v>
      </c>
      <c r="F791" s="10">
        <v>42036</v>
      </c>
      <c r="G791" s="10">
        <v>44228</v>
      </c>
      <c r="H791" s="11">
        <v>7</v>
      </c>
      <c r="I791" s="11" t="s">
        <v>267</v>
      </c>
      <c r="J791" s="11" t="s">
        <v>261</v>
      </c>
      <c r="K791" s="11" t="s">
        <v>1642</v>
      </c>
      <c r="L791" s="11">
        <v>2</v>
      </c>
    </row>
    <row r="792" spans="1:12">
      <c r="A792" s="11" t="s">
        <v>1543</v>
      </c>
      <c r="D792" s="11" t="s">
        <v>260</v>
      </c>
      <c r="E792" s="19" t="s">
        <v>1603</v>
      </c>
      <c r="F792" s="10">
        <v>42036</v>
      </c>
      <c r="G792" s="10">
        <v>44228</v>
      </c>
      <c r="H792" s="11">
        <v>7</v>
      </c>
      <c r="I792" s="20" t="s">
        <v>259</v>
      </c>
      <c r="J792" s="11" t="s">
        <v>261</v>
      </c>
      <c r="K792" s="11" t="s">
        <v>1642</v>
      </c>
      <c r="L792" s="11">
        <v>2</v>
      </c>
    </row>
    <row r="793" spans="1:12">
      <c r="A793" s="11" t="s">
        <v>1544</v>
      </c>
      <c r="D793" s="11" t="s">
        <v>260</v>
      </c>
      <c r="E793" s="19" t="s">
        <v>1604</v>
      </c>
      <c r="F793" s="10">
        <v>42036</v>
      </c>
      <c r="G793" s="10">
        <v>44228</v>
      </c>
      <c r="H793" s="11">
        <v>7</v>
      </c>
      <c r="I793" s="20" t="s">
        <v>259</v>
      </c>
      <c r="J793" s="11" t="s">
        <v>261</v>
      </c>
      <c r="K793" s="11" t="s">
        <v>1642</v>
      </c>
      <c r="L793" s="11">
        <v>2</v>
      </c>
    </row>
    <row r="794" spans="1:12">
      <c r="A794" s="11" t="s">
        <v>1545</v>
      </c>
      <c r="D794" s="11" t="s">
        <v>260</v>
      </c>
      <c r="E794" s="19" t="s">
        <v>1605</v>
      </c>
      <c r="F794" s="10">
        <v>42036</v>
      </c>
      <c r="G794" s="10">
        <v>44228</v>
      </c>
      <c r="H794" s="11">
        <v>7</v>
      </c>
      <c r="I794" s="20" t="s">
        <v>259</v>
      </c>
      <c r="J794" s="11" t="s">
        <v>261</v>
      </c>
      <c r="K794" s="11" t="s">
        <v>1642</v>
      </c>
      <c r="L794" s="11">
        <v>2</v>
      </c>
    </row>
    <row r="795" spans="1:12">
      <c r="A795" s="11" t="s">
        <v>1546</v>
      </c>
      <c r="D795" s="11" t="s">
        <v>260</v>
      </c>
      <c r="E795" s="19" t="s">
        <v>1606</v>
      </c>
      <c r="F795" s="10">
        <v>42036</v>
      </c>
      <c r="G795" s="10">
        <v>44228</v>
      </c>
      <c r="H795" s="11">
        <v>7</v>
      </c>
      <c r="I795" s="20" t="s">
        <v>259</v>
      </c>
      <c r="J795" s="11" t="s">
        <v>261</v>
      </c>
      <c r="K795" s="11" t="s">
        <v>1642</v>
      </c>
      <c r="L795" s="11">
        <v>2</v>
      </c>
    </row>
    <row r="796" spans="1:12">
      <c r="A796" s="11" t="s">
        <v>1547</v>
      </c>
      <c r="D796" s="11" t="s">
        <v>260</v>
      </c>
      <c r="E796" s="19" t="s">
        <v>1607</v>
      </c>
      <c r="F796" s="10">
        <v>42036</v>
      </c>
      <c r="G796" s="10">
        <v>44228</v>
      </c>
      <c r="H796" s="11">
        <v>7</v>
      </c>
      <c r="I796" s="20" t="s">
        <v>259</v>
      </c>
      <c r="J796" s="11" t="s">
        <v>261</v>
      </c>
      <c r="K796" s="11" t="s">
        <v>1642</v>
      </c>
      <c r="L796" s="11">
        <v>2</v>
      </c>
    </row>
    <row r="797" spans="1:12">
      <c r="A797" s="11" t="s">
        <v>1548</v>
      </c>
      <c r="D797" s="11" t="s">
        <v>260</v>
      </c>
      <c r="E797" s="19" t="s">
        <v>1608</v>
      </c>
      <c r="F797" s="10">
        <v>42036</v>
      </c>
      <c r="G797" s="10">
        <v>44228</v>
      </c>
      <c r="H797" s="11">
        <v>7</v>
      </c>
      <c r="I797" s="11" t="s">
        <v>267</v>
      </c>
      <c r="J797" s="11" t="s">
        <v>261</v>
      </c>
      <c r="K797" s="11" t="s">
        <v>1642</v>
      </c>
      <c r="L797" s="11">
        <v>2</v>
      </c>
    </row>
    <row r="798" spans="1:12">
      <c r="A798" s="11" t="s">
        <v>1549</v>
      </c>
      <c r="D798" s="11" t="s">
        <v>260</v>
      </c>
      <c r="E798" s="19" t="s">
        <v>1609</v>
      </c>
      <c r="F798" s="10">
        <v>42036</v>
      </c>
      <c r="G798" s="10">
        <v>44228</v>
      </c>
      <c r="H798" s="11">
        <v>7</v>
      </c>
      <c r="I798" s="20" t="s">
        <v>259</v>
      </c>
      <c r="J798" s="11" t="s">
        <v>261</v>
      </c>
      <c r="K798" s="11" t="s">
        <v>1642</v>
      </c>
      <c r="L798" s="11">
        <v>2</v>
      </c>
    </row>
    <row r="799" spans="1:12">
      <c r="A799" s="11" t="s">
        <v>1550</v>
      </c>
      <c r="D799" s="11" t="s">
        <v>260</v>
      </c>
      <c r="E799" s="19" t="s">
        <v>1610</v>
      </c>
      <c r="F799" s="10">
        <v>42036</v>
      </c>
      <c r="G799" s="10">
        <v>44228</v>
      </c>
      <c r="H799" s="11">
        <v>7</v>
      </c>
      <c r="I799" s="20" t="s">
        <v>259</v>
      </c>
      <c r="J799" s="11" t="s">
        <v>261</v>
      </c>
      <c r="K799" s="11" t="s">
        <v>1642</v>
      </c>
      <c r="L799" s="11">
        <v>2</v>
      </c>
    </row>
    <row r="800" spans="1:12">
      <c r="A800" s="11" t="s">
        <v>1551</v>
      </c>
      <c r="D800" s="11" t="s">
        <v>260</v>
      </c>
      <c r="E800" s="19" t="s">
        <v>1611</v>
      </c>
      <c r="F800" s="10">
        <v>42036</v>
      </c>
      <c r="G800" s="10">
        <v>44228</v>
      </c>
      <c r="H800" s="11">
        <v>7</v>
      </c>
      <c r="I800" s="20" t="s">
        <v>259</v>
      </c>
      <c r="J800" s="11" t="s">
        <v>261</v>
      </c>
      <c r="K800" s="11" t="s">
        <v>1642</v>
      </c>
      <c r="L800" s="11">
        <v>2</v>
      </c>
    </row>
    <row r="801" spans="1:12">
      <c r="A801" s="11" t="s">
        <v>1552</v>
      </c>
      <c r="D801" s="11" t="s">
        <v>260</v>
      </c>
      <c r="E801" s="19" t="s">
        <v>1612</v>
      </c>
      <c r="F801" s="10">
        <v>42036</v>
      </c>
      <c r="G801" s="10">
        <v>44228</v>
      </c>
      <c r="H801" s="11">
        <v>7</v>
      </c>
      <c r="I801" s="20" t="s">
        <v>259</v>
      </c>
      <c r="J801" s="11" t="s">
        <v>261</v>
      </c>
      <c r="K801" s="11" t="s">
        <v>1642</v>
      </c>
      <c r="L801" s="11">
        <v>2</v>
      </c>
    </row>
    <row r="802" spans="1:12">
      <c r="A802" s="11" t="s">
        <v>1553</v>
      </c>
      <c r="D802" s="11" t="s">
        <v>260</v>
      </c>
      <c r="E802" s="19" t="s">
        <v>1613</v>
      </c>
      <c r="F802" s="10">
        <v>42036</v>
      </c>
      <c r="G802" s="10">
        <v>44228</v>
      </c>
      <c r="H802" s="11">
        <v>7</v>
      </c>
      <c r="I802" s="20" t="s">
        <v>259</v>
      </c>
      <c r="J802" s="11" t="s">
        <v>261</v>
      </c>
      <c r="K802" s="11" t="s">
        <v>1642</v>
      </c>
      <c r="L802" s="11">
        <v>2</v>
      </c>
    </row>
    <row r="803" spans="1:12">
      <c r="A803" s="11" t="s">
        <v>1554</v>
      </c>
      <c r="D803" s="11" t="s">
        <v>260</v>
      </c>
      <c r="E803" s="19" t="s">
        <v>1614</v>
      </c>
      <c r="F803" s="10">
        <v>42036</v>
      </c>
      <c r="G803" s="10">
        <v>44228</v>
      </c>
      <c r="H803" s="11">
        <v>7</v>
      </c>
      <c r="I803" s="11" t="s">
        <v>267</v>
      </c>
      <c r="J803" s="11" t="s">
        <v>261</v>
      </c>
      <c r="K803" s="11" t="s">
        <v>1642</v>
      </c>
      <c r="L803" s="11">
        <v>2</v>
      </c>
    </row>
    <row r="804" spans="1:12">
      <c r="A804" s="11" t="s">
        <v>1555</v>
      </c>
      <c r="D804" s="11" t="s">
        <v>260</v>
      </c>
      <c r="E804" s="19" t="s">
        <v>1615</v>
      </c>
      <c r="F804" s="10">
        <v>42036</v>
      </c>
      <c r="G804" s="10">
        <v>44228</v>
      </c>
      <c r="H804" s="11">
        <v>7</v>
      </c>
      <c r="I804" s="20" t="s">
        <v>259</v>
      </c>
      <c r="J804" s="11" t="s">
        <v>261</v>
      </c>
      <c r="K804" s="11" t="s">
        <v>1642</v>
      </c>
      <c r="L804" s="11">
        <v>2</v>
      </c>
    </row>
    <row r="805" spans="1:12">
      <c r="A805" s="11" t="s">
        <v>1556</v>
      </c>
      <c r="D805" s="11" t="s">
        <v>260</v>
      </c>
      <c r="E805" s="19" t="s">
        <v>1616</v>
      </c>
      <c r="F805" s="10">
        <v>42036</v>
      </c>
      <c r="G805" s="10">
        <v>44228</v>
      </c>
      <c r="H805" s="11">
        <v>7</v>
      </c>
      <c r="I805" s="20" t="s">
        <v>259</v>
      </c>
      <c r="J805" s="11" t="s">
        <v>261</v>
      </c>
      <c r="K805" s="11" t="s">
        <v>1642</v>
      </c>
      <c r="L805" s="11">
        <v>2</v>
      </c>
    </row>
    <row r="806" spans="1:12">
      <c r="A806" s="11" t="s">
        <v>1557</v>
      </c>
      <c r="D806" s="11" t="s">
        <v>260</v>
      </c>
      <c r="E806" s="19" t="s">
        <v>1617</v>
      </c>
      <c r="F806" s="10">
        <v>42036</v>
      </c>
      <c r="G806" s="10">
        <v>44228</v>
      </c>
      <c r="H806" s="11">
        <v>7</v>
      </c>
      <c r="I806" s="20" t="s">
        <v>259</v>
      </c>
      <c r="J806" s="11" t="s">
        <v>261</v>
      </c>
      <c r="K806" s="11" t="s">
        <v>1642</v>
      </c>
      <c r="L806" s="11">
        <v>2</v>
      </c>
    </row>
    <row r="807" spans="1:12">
      <c r="A807" s="11" t="s">
        <v>1558</v>
      </c>
      <c r="D807" s="11" t="s">
        <v>260</v>
      </c>
      <c r="E807" s="19" t="s">
        <v>1618</v>
      </c>
      <c r="F807" s="10">
        <v>42036</v>
      </c>
      <c r="G807" s="10">
        <v>44228</v>
      </c>
      <c r="H807" s="11">
        <v>7</v>
      </c>
      <c r="I807" s="20" t="s">
        <v>259</v>
      </c>
      <c r="J807" s="11" t="s">
        <v>261</v>
      </c>
      <c r="K807" s="11" t="s">
        <v>1642</v>
      </c>
      <c r="L807" s="11">
        <v>2</v>
      </c>
    </row>
    <row r="808" spans="1:12">
      <c r="A808" s="11" t="s">
        <v>1559</v>
      </c>
      <c r="D808" s="11" t="s">
        <v>260</v>
      </c>
      <c r="E808" s="19" t="s">
        <v>1619</v>
      </c>
      <c r="F808" s="10">
        <v>42036</v>
      </c>
      <c r="G808" s="10">
        <v>44228</v>
      </c>
      <c r="H808" s="11">
        <v>7</v>
      </c>
      <c r="I808" s="20" t="s">
        <v>259</v>
      </c>
      <c r="J808" s="11" t="s">
        <v>261</v>
      </c>
      <c r="K808" s="11" t="s">
        <v>1642</v>
      </c>
      <c r="L808" s="11">
        <v>2</v>
      </c>
    </row>
    <row r="809" spans="1:12">
      <c r="A809" s="11" t="s">
        <v>1560</v>
      </c>
      <c r="D809" s="11" t="s">
        <v>260</v>
      </c>
      <c r="E809" s="19" t="s">
        <v>1620</v>
      </c>
      <c r="F809" s="10">
        <v>42036</v>
      </c>
      <c r="G809" s="10">
        <v>44228</v>
      </c>
      <c r="H809" s="11">
        <v>7</v>
      </c>
      <c r="I809" s="11" t="s">
        <v>267</v>
      </c>
      <c r="J809" s="11" t="s">
        <v>261</v>
      </c>
      <c r="K809" s="11" t="s">
        <v>1642</v>
      </c>
      <c r="L809" s="11">
        <v>2</v>
      </c>
    </row>
    <row r="810" spans="1:12">
      <c r="A810" s="11" t="s">
        <v>1561</v>
      </c>
      <c r="D810" s="11" t="s">
        <v>260</v>
      </c>
      <c r="E810" s="19" t="s">
        <v>1621</v>
      </c>
      <c r="F810" s="10">
        <v>42036</v>
      </c>
      <c r="G810" s="10">
        <v>44228</v>
      </c>
      <c r="H810" s="11">
        <v>7</v>
      </c>
      <c r="I810" s="20" t="s">
        <v>259</v>
      </c>
      <c r="J810" s="11" t="s">
        <v>261</v>
      </c>
      <c r="K810" s="11" t="s">
        <v>1642</v>
      </c>
      <c r="L810" s="11">
        <v>2</v>
      </c>
    </row>
    <row r="811" spans="1:12">
      <c r="A811" s="11" t="s">
        <v>1562</v>
      </c>
      <c r="D811" s="11" t="s">
        <v>260</v>
      </c>
      <c r="E811" s="19" t="s">
        <v>1622</v>
      </c>
      <c r="F811" s="10">
        <v>42036</v>
      </c>
      <c r="G811" s="10">
        <v>44228</v>
      </c>
      <c r="H811" s="11">
        <v>7</v>
      </c>
      <c r="I811" s="20" t="s">
        <v>259</v>
      </c>
      <c r="J811" s="11" t="s">
        <v>261</v>
      </c>
      <c r="K811" s="11" t="s">
        <v>1642</v>
      </c>
      <c r="L811" s="11">
        <v>2</v>
      </c>
    </row>
    <row r="812" spans="1:12">
      <c r="A812" s="11" t="s">
        <v>1563</v>
      </c>
      <c r="D812" s="11" t="s">
        <v>260</v>
      </c>
      <c r="E812" s="19" t="s">
        <v>1623</v>
      </c>
      <c r="F812" s="10">
        <v>42036</v>
      </c>
      <c r="G812" s="10">
        <v>44228</v>
      </c>
      <c r="H812" s="11">
        <v>7</v>
      </c>
      <c r="I812" s="20" t="s">
        <v>259</v>
      </c>
      <c r="J812" s="11" t="s">
        <v>261</v>
      </c>
      <c r="K812" s="11" t="s">
        <v>1642</v>
      </c>
      <c r="L812" s="11">
        <v>2</v>
      </c>
    </row>
    <row r="813" spans="1:12">
      <c r="A813" s="11" t="s">
        <v>1564</v>
      </c>
      <c r="D813" s="11" t="s">
        <v>260</v>
      </c>
      <c r="E813" s="19" t="s">
        <v>1624</v>
      </c>
      <c r="F813" s="10">
        <v>42036</v>
      </c>
      <c r="G813" s="10">
        <v>44228</v>
      </c>
      <c r="H813" s="11">
        <v>7</v>
      </c>
      <c r="I813" s="20" t="s">
        <v>259</v>
      </c>
      <c r="J813" s="11" t="s">
        <v>261</v>
      </c>
      <c r="K813" s="11" t="s">
        <v>1642</v>
      </c>
      <c r="L813" s="11">
        <v>2</v>
      </c>
    </row>
    <row r="814" spans="1:12">
      <c r="A814" s="11" t="s">
        <v>1565</v>
      </c>
      <c r="D814" s="11" t="s">
        <v>260</v>
      </c>
      <c r="E814" s="19" t="s">
        <v>1625</v>
      </c>
      <c r="F814" s="10">
        <v>42036</v>
      </c>
      <c r="G814" s="10">
        <v>44228</v>
      </c>
      <c r="H814" s="11">
        <v>7</v>
      </c>
      <c r="I814" s="20" t="s">
        <v>259</v>
      </c>
      <c r="J814" s="11" t="s">
        <v>261</v>
      </c>
      <c r="K814" s="11" t="s">
        <v>1642</v>
      </c>
      <c r="L814" s="11">
        <v>2</v>
      </c>
    </row>
    <row r="815" spans="1:12">
      <c r="A815" s="11" t="s">
        <v>1566</v>
      </c>
      <c r="D815" s="11" t="s">
        <v>260</v>
      </c>
      <c r="E815" s="19" t="s">
        <v>1626</v>
      </c>
      <c r="F815" s="10">
        <v>42036</v>
      </c>
      <c r="G815" s="10">
        <v>44228</v>
      </c>
      <c r="H815" s="11">
        <v>7</v>
      </c>
      <c r="I815" s="11" t="s">
        <v>267</v>
      </c>
      <c r="J815" s="11" t="s">
        <v>261</v>
      </c>
      <c r="K815" s="11" t="s">
        <v>1642</v>
      </c>
      <c r="L815" s="11">
        <v>2</v>
      </c>
    </row>
    <row r="816" spans="1:12">
      <c r="A816" s="11" t="s">
        <v>1567</v>
      </c>
      <c r="D816" s="11" t="s">
        <v>260</v>
      </c>
      <c r="E816" s="19" t="s">
        <v>1627</v>
      </c>
      <c r="F816" s="10">
        <v>42036</v>
      </c>
      <c r="G816" s="10">
        <v>44228</v>
      </c>
      <c r="H816" s="11">
        <v>7</v>
      </c>
      <c r="I816" s="20" t="s">
        <v>259</v>
      </c>
      <c r="J816" s="11" t="s">
        <v>261</v>
      </c>
      <c r="K816" s="11" t="s">
        <v>1642</v>
      </c>
      <c r="L816" s="11">
        <v>2</v>
      </c>
    </row>
    <row r="817" spans="1:12">
      <c r="A817" s="11" t="s">
        <v>1568</v>
      </c>
      <c r="D817" s="11" t="s">
        <v>260</v>
      </c>
      <c r="E817" s="19" t="s">
        <v>1628</v>
      </c>
      <c r="F817" s="10">
        <v>42036</v>
      </c>
      <c r="G817" s="10">
        <v>44228</v>
      </c>
      <c r="H817" s="11">
        <v>7</v>
      </c>
      <c r="I817" s="20" t="s">
        <v>259</v>
      </c>
      <c r="J817" s="11" t="s">
        <v>261</v>
      </c>
      <c r="K817" s="11" t="s">
        <v>1642</v>
      </c>
      <c r="L817" s="11">
        <v>2</v>
      </c>
    </row>
    <row r="818" spans="1:12">
      <c r="A818" s="11" t="s">
        <v>1569</v>
      </c>
      <c r="D818" s="11" t="s">
        <v>260</v>
      </c>
      <c r="E818" s="19" t="s">
        <v>1629</v>
      </c>
      <c r="F818" s="10">
        <v>42036</v>
      </c>
      <c r="G818" s="10">
        <v>44228</v>
      </c>
      <c r="H818" s="11">
        <v>7</v>
      </c>
      <c r="I818" s="20" t="s">
        <v>259</v>
      </c>
      <c r="J818" s="11" t="s">
        <v>261</v>
      </c>
      <c r="K818" s="11" t="s">
        <v>1642</v>
      </c>
      <c r="L818" s="11">
        <v>2</v>
      </c>
    </row>
    <row r="819" spans="1:12">
      <c r="A819" s="11" t="s">
        <v>1570</v>
      </c>
      <c r="D819" s="11" t="s">
        <v>260</v>
      </c>
      <c r="E819" s="19" t="s">
        <v>1630</v>
      </c>
      <c r="F819" s="10">
        <v>42036</v>
      </c>
      <c r="G819" s="10">
        <v>44228</v>
      </c>
      <c r="H819" s="11">
        <v>7</v>
      </c>
      <c r="I819" s="20" t="s">
        <v>259</v>
      </c>
      <c r="J819" s="11" t="s">
        <v>261</v>
      </c>
      <c r="K819" s="11" t="s">
        <v>1642</v>
      </c>
      <c r="L819" s="11">
        <v>2</v>
      </c>
    </row>
    <row r="820" spans="1:12">
      <c r="A820" s="11" t="s">
        <v>1571</v>
      </c>
      <c r="D820" s="11" t="s">
        <v>260</v>
      </c>
      <c r="E820" s="19" t="s">
        <v>1631</v>
      </c>
      <c r="F820" s="10">
        <v>42036</v>
      </c>
      <c r="G820" s="10">
        <v>44228</v>
      </c>
      <c r="H820" s="11">
        <v>7</v>
      </c>
      <c r="I820" s="20" t="s">
        <v>259</v>
      </c>
      <c r="J820" s="11" t="s">
        <v>261</v>
      </c>
      <c r="K820" s="11" t="s">
        <v>1642</v>
      </c>
      <c r="L820" s="11">
        <v>2</v>
      </c>
    </row>
    <row r="821" spans="1:12">
      <c r="A821" s="11" t="s">
        <v>1572</v>
      </c>
      <c r="D821" s="11" t="s">
        <v>260</v>
      </c>
      <c r="E821" s="19" t="s">
        <v>1632</v>
      </c>
      <c r="F821" s="10">
        <v>42036</v>
      </c>
      <c r="G821" s="10">
        <v>44228</v>
      </c>
      <c r="H821" s="11">
        <v>7</v>
      </c>
      <c r="I821" s="11" t="s">
        <v>267</v>
      </c>
      <c r="J821" s="11" t="s">
        <v>261</v>
      </c>
      <c r="K821" s="11" t="s">
        <v>1642</v>
      </c>
      <c r="L821" s="11">
        <v>2</v>
      </c>
    </row>
    <row r="823" spans="1:12">
      <c r="A823" s="11" t="s">
        <v>1641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15896J" display="A124815896J" xr:uid="{00000000-0004-0000-0000-000001000000}"/>
    <hyperlink ref="E13" location="A124816976A" display="A124816976A" xr:uid="{00000000-0004-0000-0000-000002000000}"/>
    <hyperlink ref="E14" location="A124814816C" display="A124814816C" xr:uid="{00000000-0004-0000-0000-000003000000}"/>
    <hyperlink ref="E15" location="A124818056W" display="A124818056W" xr:uid="{00000000-0004-0000-0000-000004000000}"/>
    <hyperlink ref="E16" location="A124819136R" display="A124819136R" xr:uid="{00000000-0004-0000-0000-000005000000}"/>
    <hyperlink ref="E17" location="A124815897K" display="A124815897K" xr:uid="{00000000-0004-0000-0000-000006000000}"/>
    <hyperlink ref="E18" location="A124815552C" display="A124815552C" xr:uid="{00000000-0004-0000-0000-000007000000}"/>
    <hyperlink ref="E19" location="A124816632W" display="A124816632W" xr:uid="{00000000-0004-0000-0000-000008000000}"/>
    <hyperlink ref="E20" location="A124814472K" display="A124814472K" xr:uid="{00000000-0004-0000-0000-000009000000}"/>
    <hyperlink ref="E21" location="A124817712R" display="A124817712R" xr:uid="{00000000-0004-0000-0000-00000A000000}"/>
    <hyperlink ref="E22" location="A124818792V" display="A124818792V" xr:uid="{00000000-0004-0000-0000-00000B000000}"/>
    <hyperlink ref="E23" location="A124815553F" display="A124815553F" xr:uid="{00000000-0004-0000-0000-00000C000000}"/>
    <hyperlink ref="E24" location="A124816512C" display="A124816512C" xr:uid="{00000000-0004-0000-0000-00000D000000}"/>
    <hyperlink ref="E25" location="A124817592J" display="A124817592J" xr:uid="{00000000-0004-0000-0000-00000E000000}"/>
    <hyperlink ref="E26" location="A124815432K" display="A124815432K" xr:uid="{00000000-0004-0000-0000-00000F000000}"/>
    <hyperlink ref="E27" location="A124818672A" display="A124818672A" xr:uid="{00000000-0004-0000-0000-000010000000}"/>
    <hyperlink ref="E28" location="A124819752V" display="A124819752V" xr:uid="{00000000-0004-0000-0000-000011000000}"/>
    <hyperlink ref="E29" location="A124816513F" display="A124816513F" xr:uid="{00000000-0004-0000-0000-000012000000}"/>
    <hyperlink ref="E30" location="A124816240K" display="A124816240K" xr:uid="{00000000-0004-0000-0000-000013000000}"/>
    <hyperlink ref="E31" location="A124817320C" display="A124817320C" xr:uid="{00000000-0004-0000-0000-000014000000}"/>
    <hyperlink ref="E32" location="A124815160T" display="A124815160T" xr:uid="{00000000-0004-0000-0000-000015000000}"/>
    <hyperlink ref="E33" location="A124818400W" display="A124818400W" xr:uid="{00000000-0004-0000-0000-000016000000}"/>
    <hyperlink ref="E34" location="A124819480A" display="A124819480A" xr:uid="{00000000-0004-0000-0000-000017000000}"/>
    <hyperlink ref="E35" location="A124816241L" display="A124816241L" xr:uid="{00000000-0004-0000-0000-000018000000}"/>
    <hyperlink ref="E36" location="A124815608C" display="A124815608C" xr:uid="{00000000-0004-0000-0000-000019000000}"/>
    <hyperlink ref="E37" location="A124816688J" display="A124816688J" xr:uid="{00000000-0004-0000-0000-00001A000000}"/>
    <hyperlink ref="E38" location="A124814528K" display="A124814528K" xr:uid="{00000000-0004-0000-0000-00001B000000}"/>
    <hyperlink ref="E39" location="A124817768A" display="A124817768A" xr:uid="{00000000-0004-0000-0000-00001C000000}"/>
    <hyperlink ref="E40" location="A124818848V" display="A124818848V" xr:uid="{00000000-0004-0000-0000-00001D000000}"/>
    <hyperlink ref="E41" location="A124815609F" display="A124815609F" xr:uid="{00000000-0004-0000-0000-00001E000000}"/>
    <hyperlink ref="E42" location="A124815928R" display="A124815928R" xr:uid="{00000000-0004-0000-0000-00001F000000}"/>
    <hyperlink ref="E43" location="A124817008K" display="A124817008K" xr:uid="{00000000-0004-0000-0000-000020000000}"/>
    <hyperlink ref="E44" location="A124814848W" display="A124814848W" xr:uid="{00000000-0004-0000-0000-000021000000}"/>
    <hyperlink ref="E45" location="A124818088R" display="A124818088R" xr:uid="{00000000-0004-0000-0000-000022000000}"/>
    <hyperlink ref="E46" location="A124819168J" display="A124819168J" xr:uid="{00000000-0004-0000-0000-000023000000}"/>
    <hyperlink ref="E47" location="A124815929T" display="A124815929T" xr:uid="{00000000-0004-0000-0000-000024000000}"/>
    <hyperlink ref="E48" location="A124815968J" display="A124815968J" xr:uid="{00000000-0004-0000-0000-000025000000}"/>
    <hyperlink ref="E49" location="A124817048C" display="A124817048C" xr:uid="{00000000-0004-0000-0000-000026000000}"/>
    <hyperlink ref="E50" location="A124814888R" display="A124814888R" xr:uid="{00000000-0004-0000-0000-000027000000}"/>
    <hyperlink ref="E51" location="A124818128W" display="A124818128W" xr:uid="{00000000-0004-0000-0000-000028000000}"/>
    <hyperlink ref="E52" location="A124819208R" display="A124819208R" xr:uid="{00000000-0004-0000-0000-000029000000}"/>
    <hyperlink ref="E53" location="A124815969K" display="A124815969K" xr:uid="{00000000-0004-0000-0000-00002A000000}"/>
    <hyperlink ref="E54" location="A124816048K" display="A124816048K" xr:uid="{00000000-0004-0000-0000-00002B000000}"/>
    <hyperlink ref="E55" location="A124817128C" display="A124817128C" xr:uid="{00000000-0004-0000-0000-00002C000000}"/>
    <hyperlink ref="E56" location="A124814968R" display="A124814968R" xr:uid="{00000000-0004-0000-0000-00002D000000}"/>
    <hyperlink ref="E57" location="A124818208W" display="A124818208W" xr:uid="{00000000-0004-0000-0000-00002E000000}"/>
    <hyperlink ref="E58" location="A124819288A" display="A124819288A" xr:uid="{00000000-0004-0000-0000-00002F000000}"/>
    <hyperlink ref="E59" location="A124816049L" display="A124816049L" xr:uid="{00000000-0004-0000-0000-000030000000}"/>
    <hyperlink ref="E60" location="A124815776R" display="A124815776R" xr:uid="{00000000-0004-0000-0000-000031000000}"/>
    <hyperlink ref="E61" location="A124816856J" display="A124816856J" xr:uid="{00000000-0004-0000-0000-000032000000}"/>
    <hyperlink ref="E62" location="A124814696W" display="A124814696W" xr:uid="{00000000-0004-0000-0000-000033000000}"/>
    <hyperlink ref="E63" location="A124817936A" display="A124817936A" xr:uid="{00000000-0004-0000-0000-000034000000}"/>
    <hyperlink ref="E64" location="A124819016W" display="A124819016W" xr:uid="{00000000-0004-0000-0000-000035000000}"/>
    <hyperlink ref="E65" location="A124815777T" display="A124815777T" xr:uid="{00000000-0004-0000-0000-000036000000}"/>
    <hyperlink ref="E66" location="A124816248C" display="A124816248C" xr:uid="{00000000-0004-0000-0000-000037000000}"/>
    <hyperlink ref="E67" location="A124817328W" display="A124817328W" xr:uid="{00000000-0004-0000-0000-000038000000}"/>
    <hyperlink ref="E68" location="A124815168K" display="A124815168K" xr:uid="{00000000-0004-0000-0000-000039000000}"/>
    <hyperlink ref="E69" location="A124818408R" display="A124818408R" xr:uid="{00000000-0004-0000-0000-00003A000000}"/>
    <hyperlink ref="E70" location="A124819488V" display="A124819488V" xr:uid="{00000000-0004-0000-0000-00003B000000}"/>
    <hyperlink ref="E71" location="A124816249F" display="A124816249F" xr:uid="{00000000-0004-0000-0000-00003C000000}"/>
    <hyperlink ref="E72" location="A124816056K" display="A124816056K" xr:uid="{00000000-0004-0000-0000-00003D000000}"/>
    <hyperlink ref="E73" location="A124817136C" display="A124817136C" xr:uid="{00000000-0004-0000-0000-00003E000000}"/>
    <hyperlink ref="E74" location="A124814976R" display="A124814976R" xr:uid="{00000000-0004-0000-0000-00003F000000}"/>
    <hyperlink ref="E75" location="A124818216W" display="A124818216W" xr:uid="{00000000-0004-0000-0000-000040000000}"/>
    <hyperlink ref="E76" location="A124819296A" display="A124819296A" xr:uid="{00000000-0004-0000-0000-000041000000}"/>
    <hyperlink ref="E77" location="A124816057L" display="A124816057L" xr:uid="{00000000-0004-0000-0000-000042000000}"/>
    <hyperlink ref="E78" location="A124815936R" display="A124815936R" xr:uid="{00000000-0004-0000-0000-000043000000}"/>
    <hyperlink ref="E79" location="A124817016K" display="A124817016K" xr:uid="{00000000-0004-0000-0000-000044000000}"/>
    <hyperlink ref="E80" location="A124814856W" display="A124814856W" xr:uid="{00000000-0004-0000-0000-000045000000}"/>
    <hyperlink ref="E81" location="A124818096R" display="A124818096R" xr:uid="{00000000-0004-0000-0000-000046000000}"/>
    <hyperlink ref="E82" location="A124819176J" display="A124819176J" xr:uid="{00000000-0004-0000-0000-000047000000}"/>
    <hyperlink ref="E83" location="A124815937T" display="A124815937T" xr:uid="{00000000-0004-0000-0000-000048000000}"/>
    <hyperlink ref="E84" location="A124816256C" display="A124816256C" xr:uid="{00000000-0004-0000-0000-000049000000}"/>
    <hyperlink ref="E85" location="A124817336W" display="A124817336W" xr:uid="{00000000-0004-0000-0000-00004A000000}"/>
    <hyperlink ref="E86" location="A124815176K" display="A124815176K" xr:uid="{00000000-0004-0000-0000-00004B000000}"/>
    <hyperlink ref="E87" location="A124818416R" display="A124818416R" xr:uid="{00000000-0004-0000-0000-00004C000000}"/>
    <hyperlink ref="E88" location="A124819496V" display="A124819496V" xr:uid="{00000000-0004-0000-0000-00004D000000}"/>
    <hyperlink ref="E89" location="A124816257F" display="A124816257F" xr:uid="{00000000-0004-0000-0000-00004E000000}"/>
    <hyperlink ref="E90" location="A124815728W" display="A124815728W" xr:uid="{00000000-0004-0000-0000-00004F000000}"/>
    <hyperlink ref="E91" location="A124816808R" display="A124816808R" xr:uid="{00000000-0004-0000-0000-000050000000}"/>
    <hyperlink ref="E92" location="A124814648C" display="A124814648C" xr:uid="{00000000-0004-0000-0000-000051000000}"/>
    <hyperlink ref="E93" location="A124817888V" display="A124817888V" xr:uid="{00000000-0004-0000-0000-000052000000}"/>
    <hyperlink ref="E94" location="A124818968L" display="A124818968L" xr:uid="{00000000-0004-0000-0000-000053000000}"/>
    <hyperlink ref="E95" location="A124815729X" display="A124815729X" xr:uid="{00000000-0004-0000-0000-000054000000}"/>
    <hyperlink ref="E96" location="A124815944R" display="A124815944R" xr:uid="{00000000-0004-0000-0000-000055000000}"/>
    <hyperlink ref="E97" location="A124817024K" display="A124817024K" xr:uid="{00000000-0004-0000-0000-000056000000}"/>
    <hyperlink ref="E98" location="A124814864W" display="A124814864W" xr:uid="{00000000-0004-0000-0000-000057000000}"/>
    <hyperlink ref="E99" location="A124818104C" display="A124818104C" xr:uid="{00000000-0004-0000-0000-000058000000}"/>
    <hyperlink ref="E100" location="A124819184J" display="A124819184J" xr:uid="{00000000-0004-0000-0000-000059000000}"/>
    <hyperlink ref="E101" location="A124815945T" display="A124815945T" xr:uid="{00000000-0004-0000-0000-00005A000000}"/>
    <hyperlink ref="E102" location="A124815976J" display="A124815976J" xr:uid="{00000000-0004-0000-0000-00005B000000}"/>
    <hyperlink ref="E103" location="A124817056C" display="A124817056C" xr:uid="{00000000-0004-0000-0000-00005C000000}"/>
    <hyperlink ref="E104" location="A124814896R" display="A124814896R" xr:uid="{00000000-0004-0000-0000-00005D000000}"/>
    <hyperlink ref="E105" location="A124818136W" display="A124818136W" xr:uid="{00000000-0004-0000-0000-00005E000000}"/>
    <hyperlink ref="E106" location="A124819216R" display="A124819216R" xr:uid="{00000000-0004-0000-0000-00005F000000}"/>
    <hyperlink ref="E107" location="A124815977K" display="A124815977K" xr:uid="{00000000-0004-0000-0000-000060000000}"/>
    <hyperlink ref="E108" location="A124815488W" display="A124815488W" xr:uid="{00000000-0004-0000-0000-000061000000}"/>
    <hyperlink ref="E109" location="A124816568R" display="A124816568R" xr:uid="{00000000-0004-0000-0000-000062000000}"/>
    <hyperlink ref="E110" location="A124814408T" display="A124814408T" xr:uid="{00000000-0004-0000-0000-000063000000}"/>
    <hyperlink ref="E111" location="A124817648J" display="A124817648J" xr:uid="{00000000-0004-0000-0000-000064000000}"/>
    <hyperlink ref="E112" location="A124818728A" display="A124818728A" xr:uid="{00000000-0004-0000-0000-000065000000}"/>
    <hyperlink ref="E113" location="A124815489X" display="A124815489X" xr:uid="{00000000-0004-0000-0000-000066000000}"/>
    <hyperlink ref="E114" location="A124815648W" display="A124815648W" xr:uid="{00000000-0004-0000-0000-000067000000}"/>
    <hyperlink ref="E115" location="A124816728R" display="A124816728R" xr:uid="{00000000-0004-0000-0000-000068000000}"/>
    <hyperlink ref="E116" location="A124814568C" display="A124814568C" xr:uid="{00000000-0004-0000-0000-000069000000}"/>
    <hyperlink ref="E117" location="A124817808J" display="A124817808J" xr:uid="{00000000-0004-0000-0000-00006A000000}"/>
    <hyperlink ref="E118" location="A124818888L" display="A124818888L" xr:uid="{00000000-0004-0000-0000-00006B000000}"/>
    <hyperlink ref="E119" location="A124815649X" display="A124815649X" xr:uid="{00000000-0004-0000-0000-00006C000000}"/>
    <hyperlink ref="E120" location="A124815984J" display="A124815984J" xr:uid="{00000000-0004-0000-0000-00006D000000}"/>
    <hyperlink ref="E121" location="A124817064C" display="A124817064C" xr:uid="{00000000-0004-0000-0000-00006E000000}"/>
    <hyperlink ref="E122" location="A124814904C" display="A124814904C" xr:uid="{00000000-0004-0000-0000-00006F000000}"/>
    <hyperlink ref="E123" location="A124818144W" display="A124818144W" xr:uid="{00000000-0004-0000-0000-000070000000}"/>
    <hyperlink ref="E124" location="A124819224R" display="A124819224R" xr:uid="{00000000-0004-0000-0000-000071000000}"/>
    <hyperlink ref="E125" location="A124815985K" display="A124815985K" xr:uid="{00000000-0004-0000-0000-000072000000}"/>
    <hyperlink ref="E126" location="A124816384W" display="A124816384W" xr:uid="{00000000-0004-0000-0000-000073000000}"/>
    <hyperlink ref="E127" location="A124817464R" display="A124817464R" xr:uid="{00000000-0004-0000-0000-000074000000}"/>
    <hyperlink ref="E128" location="A124815304T" display="A124815304T" xr:uid="{00000000-0004-0000-0000-000075000000}"/>
    <hyperlink ref="E129" location="A124818544J" display="A124818544J" xr:uid="{00000000-0004-0000-0000-000076000000}"/>
    <hyperlink ref="E130" location="A124819624A" display="A124819624A" xr:uid="{00000000-0004-0000-0000-000077000000}"/>
    <hyperlink ref="E131" location="A124816385X" display="A124816385X" xr:uid="{00000000-0004-0000-0000-000078000000}"/>
    <hyperlink ref="E132" location="A124816320K" display="A124816320K" xr:uid="{00000000-0004-0000-0000-000079000000}"/>
    <hyperlink ref="E133" location="A124817400C" display="A124817400C" xr:uid="{00000000-0004-0000-0000-00007A000000}"/>
    <hyperlink ref="E134" location="A124815240T" display="A124815240T" xr:uid="{00000000-0004-0000-0000-00007B000000}"/>
    <hyperlink ref="E135" location="A124818480J" display="A124818480J" xr:uid="{00000000-0004-0000-0000-00007C000000}"/>
    <hyperlink ref="E136" location="A124819560A" display="A124819560A" xr:uid="{00000000-0004-0000-0000-00007D000000}"/>
    <hyperlink ref="E137" location="A124816321L" display="A124816321L" xr:uid="{00000000-0004-0000-0000-00007E000000}"/>
    <hyperlink ref="E138" location="A124816128K" display="A124816128K" xr:uid="{00000000-0004-0000-0000-00007F000000}"/>
    <hyperlink ref="E139" location="A124817208C" display="A124817208C" xr:uid="{00000000-0004-0000-0000-000080000000}"/>
    <hyperlink ref="E140" location="A124815048T" display="A124815048T" xr:uid="{00000000-0004-0000-0000-000081000000}"/>
    <hyperlink ref="E141" location="A124818288J" display="A124818288J" xr:uid="{00000000-0004-0000-0000-000082000000}"/>
    <hyperlink ref="E142" location="A124819368A" display="A124819368A" xr:uid="{00000000-0004-0000-0000-000083000000}"/>
    <hyperlink ref="E143" location="A124816129L" display="A124816129L" xr:uid="{00000000-0004-0000-0000-000084000000}"/>
    <hyperlink ref="E144" location="A124815904W" display="A124815904W" xr:uid="{00000000-0004-0000-0000-000085000000}"/>
    <hyperlink ref="E145" location="A124816984A" display="A124816984A" xr:uid="{00000000-0004-0000-0000-000086000000}"/>
    <hyperlink ref="E146" location="A124814824C" display="A124814824C" xr:uid="{00000000-0004-0000-0000-000087000000}"/>
    <hyperlink ref="E147" location="A124818064W" display="A124818064W" xr:uid="{00000000-0004-0000-0000-000088000000}"/>
    <hyperlink ref="E148" location="A124819144R" display="A124819144R" xr:uid="{00000000-0004-0000-0000-000089000000}"/>
    <hyperlink ref="E149" location="A124815905X" display="A124815905X" xr:uid="{00000000-0004-0000-0000-00008A000000}"/>
    <hyperlink ref="E150" location="A124815784R" display="A124815784R" xr:uid="{00000000-0004-0000-0000-00008B000000}"/>
    <hyperlink ref="E151" location="A124816864J" display="A124816864J" xr:uid="{00000000-0004-0000-0000-00008C000000}"/>
    <hyperlink ref="E152" location="A124814704K" display="A124814704K" xr:uid="{00000000-0004-0000-0000-00008D000000}"/>
    <hyperlink ref="E153" location="A124817944A" display="A124817944A" xr:uid="{00000000-0004-0000-0000-00008E000000}"/>
    <hyperlink ref="E154" location="A124819024W" display="A124819024W" xr:uid="{00000000-0004-0000-0000-00008F000000}"/>
    <hyperlink ref="E155" location="A124815785T" display="A124815785T" xr:uid="{00000000-0004-0000-0000-000090000000}"/>
    <hyperlink ref="E156" location="A124815840W" display="A124815840W" xr:uid="{00000000-0004-0000-0000-000091000000}"/>
    <hyperlink ref="E157" location="A124816920R" display="A124816920R" xr:uid="{00000000-0004-0000-0000-000092000000}"/>
    <hyperlink ref="E158" location="A124814760C" display="A124814760C" xr:uid="{00000000-0004-0000-0000-000093000000}"/>
    <hyperlink ref="E159" location="A124818000K" display="A124818000K" xr:uid="{00000000-0004-0000-0000-000094000000}"/>
    <hyperlink ref="E160" location="A124819080R" display="A124819080R" xr:uid="{00000000-0004-0000-0000-000095000000}"/>
    <hyperlink ref="E161" location="A124815841X" display="A124815841X" xr:uid="{00000000-0004-0000-0000-000096000000}"/>
    <hyperlink ref="E162" location="A124816168C" display="A124816168C" xr:uid="{00000000-0004-0000-0000-000097000000}"/>
    <hyperlink ref="E163" location="A124817248W" display="A124817248W" xr:uid="{00000000-0004-0000-0000-000098000000}"/>
    <hyperlink ref="E164" location="A124815088K" display="A124815088K" xr:uid="{00000000-0004-0000-0000-000099000000}"/>
    <hyperlink ref="E165" location="A124818328R" display="A124818328R" xr:uid="{00000000-0004-0000-0000-00009A000000}"/>
    <hyperlink ref="E166" location="A124819408J" display="A124819408J" xr:uid="{00000000-0004-0000-0000-00009B000000}"/>
    <hyperlink ref="E167" location="A124816169F" display="A124816169F" xr:uid="{00000000-0004-0000-0000-00009C000000}"/>
    <hyperlink ref="E168" location="A124815656W" display="A124815656W" xr:uid="{00000000-0004-0000-0000-00009D000000}"/>
    <hyperlink ref="E169" location="A124816736R" display="A124816736R" xr:uid="{00000000-0004-0000-0000-00009E000000}"/>
    <hyperlink ref="E170" location="A124814576C" display="A124814576C" xr:uid="{00000000-0004-0000-0000-00009F000000}"/>
    <hyperlink ref="E171" location="A124817816J" display="A124817816J" xr:uid="{00000000-0004-0000-0000-0000A0000000}"/>
    <hyperlink ref="E172" location="A124818896L" display="A124818896L" xr:uid="{00000000-0004-0000-0000-0000A1000000}"/>
    <hyperlink ref="E173" location="A124815657X" display="A124815657X" xr:uid="{00000000-0004-0000-0000-0000A2000000}"/>
    <hyperlink ref="E174" location="A124816264C" display="A124816264C" xr:uid="{00000000-0004-0000-0000-0000A3000000}"/>
    <hyperlink ref="E175" location="A124817344W" display="A124817344W" xr:uid="{00000000-0004-0000-0000-0000A4000000}"/>
    <hyperlink ref="E176" location="A124815184K" display="A124815184K" xr:uid="{00000000-0004-0000-0000-0000A5000000}"/>
    <hyperlink ref="E177" location="A124818424R" display="A124818424R" xr:uid="{00000000-0004-0000-0000-0000A6000000}"/>
    <hyperlink ref="E178" location="A124819504J" display="A124819504J" xr:uid="{00000000-0004-0000-0000-0000A7000000}"/>
    <hyperlink ref="E179" location="A124816265F" display="A124816265F" xr:uid="{00000000-0004-0000-0000-0000A8000000}"/>
    <hyperlink ref="E180" location="A124816392W" display="A124816392W" xr:uid="{00000000-0004-0000-0000-0000A9000000}"/>
    <hyperlink ref="E181" location="A124817472R" display="A124817472R" xr:uid="{00000000-0004-0000-0000-0000AA000000}"/>
    <hyperlink ref="E182" location="A124815312T" display="A124815312T" xr:uid="{00000000-0004-0000-0000-0000AB000000}"/>
    <hyperlink ref="E183" location="A124818552J" display="A124818552J" xr:uid="{00000000-0004-0000-0000-0000AC000000}"/>
    <hyperlink ref="E184" location="A124819632A" display="A124819632A" xr:uid="{00000000-0004-0000-0000-0000AD000000}"/>
    <hyperlink ref="E185" location="A124816393X" display="A124816393X" xr:uid="{00000000-0004-0000-0000-0000AE000000}"/>
    <hyperlink ref="E186" location="A124815792R" display="A124815792R" xr:uid="{00000000-0004-0000-0000-0000AF000000}"/>
    <hyperlink ref="E187" location="A124816872J" display="A124816872J" xr:uid="{00000000-0004-0000-0000-0000B0000000}"/>
    <hyperlink ref="E188" location="A124814712K" display="A124814712K" xr:uid="{00000000-0004-0000-0000-0000B1000000}"/>
    <hyperlink ref="E189" location="A124817952A" display="A124817952A" xr:uid="{00000000-0004-0000-0000-0000B2000000}"/>
    <hyperlink ref="E190" location="A124819032W" display="A124819032W" xr:uid="{00000000-0004-0000-0000-0000B3000000}"/>
    <hyperlink ref="E191" location="A124815793T" display="A124815793T" xr:uid="{00000000-0004-0000-0000-0000B4000000}"/>
    <hyperlink ref="E192" location="A124816136K" display="A124816136K" xr:uid="{00000000-0004-0000-0000-0000B5000000}"/>
    <hyperlink ref="E193" location="A124817216C" display="A124817216C" xr:uid="{00000000-0004-0000-0000-0000B6000000}"/>
    <hyperlink ref="E194" location="A124815056T" display="A124815056T" xr:uid="{00000000-0004-0000-0000-0000B7000000}"/>
    <hyperlink ref="E195" location="A124818296J" display="A124818296J" xr:uid="{00000000-0004-0000-0000-0000B8000000}"/>
    <hyperlink ref="E196" location="A124819376A" display="A124819376A" xr:uid="{00000000-0004-0000-0000-0000B9000000}"/>
    <hyperlink ref="E197" location="A124816137L" display="A124816137L" xr:uid="{00000000-0004-0000-0000-0000BA000000}"/>
    <hyperlink ref="E198" location="A124815496W" display="A124815496W" xr:uid="{00000000-0004-0000-0000-0000BB000000}"/>
    <hyperlink ref="E199" location="A124816576R" display="A124816576R" xr:uid="{00000000-0004-0000-0000-0000BC000000}"/>
    <hyperlink ref="E200" location="A124814416T" display="A124814416T" xr:uid="{00000000-0004-0000-0000-0000BD000000}"/>
    <hyperlink ref="E201" location="A124817656J" display="A124817656J" xr:uid="{00000000-0004-0000-0000-0000BE000000}"/>
    <hyperlink ref="E202" location="A124818736A" display="A124818736A" xr:uid="{00000000-0004-0000-0000-0000BF000000}"/>
    <hyperlink ref="E203" location="A124815497X" display="A124815497X" xr:uid="{00000000-0004-0000-0000-0000C0000000}"/>
    <hyperlink ref="E204" location="A124816328C" display="A124816328C" xr:uid="{00000000-0004-0000-0000-0000C1000000}"/>
    <hyperlink ref="E205" location="A124817408W" display="A124817408W" xr:uid="{00000000-0004-0000-0000-0000C2000000}"/>
    <hyperlink ref="E206" location="A124815248K" display="A124815248K" xr:uid="{00000000-0004-0000-0000-0000C3000000}"/>
    <hyperlink ref="E207" location="A124818488A" display="A124818488A" xr:uid="{00000000-0004-0000-0000-0000C4000000}"/>
    <hyperlink ref="E208" location="A124819568V" display="A124819568V" xr:uid="{00000000-0004-0000-0000-0000C5000000}"/>
    <hyperlink ref="E209" location="A124816329F" display="A124816329F" xr:uid="{00000000-0004-0000-0000-0000C6000000}"/>
    <hyperlink ref="E210" location="A124816352C" display="A124816352C" xr:uid="{00000000-0004-0000-0000-0000C7000000}"/>
    <hyperlink ref="E211" location="A124817432W" display="A124817432W" xr:uid="{00000000-0004-0000-0000-0000C8000000}"/>
    <hyperlink ref="E212" location="A124815272K" display="A124815272K" xr:uid="{00000000-0004-0000-0000-0000C9000000}"/>
    <hyperlink ref="E213" location="A124818512R" display="A124818512R" xr:uid="{00000000-0004-0000-0000-0000CA000000}"/>
    <hyperlink ref="E214" location="A124819592V" display="A124819592V" xr:uid="{00000000-0004-0000-0000-0000CB000000}"/>
    <hyperlink ref="E215" location="A124816353F" display="A124816353F" xr:uid="{00000000-0004-0000-0000-0000CC000000}"/>
    <hyperlink ref="E216" location="A124815736W" display="A124815736W" xr:uid="{00000000-0004-0000-0000-0000CD000000}"/>
    <hyperlink ref="E217" location="A124816816R" display="A124816816R" xr:uid="{00000000-0004-0000-0000-0000CE000000}"/>
    <hyperlink ref="E218" location="A124814656C" display="A124814656C" xr:uid="{00000000-0004-0000-0000-0000CF000000}"/>
    <hyperlink ref="E219" location="A124817896V" display="A124817896V" xr:uid="{00000000-0004-0000-0000-0000D0000000}"/>
    <hyperlink ref="E220" location="A124818976L" display="A124818976L" xr:uid="{00000000-0004-0000-0000-0000D1000000}"/>
    <hyperlink ref="E221" location="A124815737X" display="A124815737X" xr:uid="{00000000-0004-0000-0000-0000D2000000}"/>
    <hyperlink ref="E222" location="A124815800C" display="A124815800C" xr:uid="{00000000-0004-0000-0000-0000D3000000}"/>
    <hyperlink ref="E223" location="A124816880J" display="A124816880J" xr:uid="{00000000-0004-0000-0000-0000D4000000}"/>
    <hyperlink ref="E224" location="A124814720K" display="A124814720K" xr:uid="{00000000-0004-0000-0000-0000D5000000}"/>
    <hyperlink ref="E225" location="A124817960A" display="A124817960A" xr:uid="{00000000-0004-0000-0000-0000D6000000}"/>
    <hyperlink ref="E226" location="A124819040W" display="A124819040W" xr:uid="{00000000-0004-0000-0000-0000D7000000}"/>
    <hyperlink ref="E227" location="A124815801F" display="A124815801F" xr:uid="{00000000-0004-0000-0000-0000D8000000}"/>
    <hyperlink ref="E228" location="A124815848R" display="A124815848R" xr:uid="{00000000-0004-0000-0000-0000D9000000}"/>
    <hyperlink ref="E229" location="A124816928J" display="A124816928J" xr:uid="{00000000-0004-0000-0000-0000DA000000}"/>
    <hyperlink ref="E230" location="A124814768W" display="A124814768W" xr:uid="{00000000-0004-0000-0000-0000DB000000}"/>
    <hyperlink ref="E231" location="A124818008C" display="A124818008C" xr:uid="{00000000-0004-0000-0000-0000DC000000}"/>
    <hyperlink ref="E232" location="A124819088J" display="A124819088J" xr:uid="{00000000-0004-0000-0000-0000DD000000}"/>
    <hyperlink ref="E233" location="A124815849T" display="A124815849T" xr:uid="{00000000-0004-0000-0000-0000DE000000}"/>
    <hyperlink ref="E234" location="A124816064K" display="A124816064K" xr:uid="{00000000-0004-0000-0000-0000DF000000}"/>
    <hyperlink ref="E235" location="A124817144C" display="A124817144C" xr:uid="{00000000-0004-0000-0000-0000E0000000}"/>
    <hyperlink ref="E236" location="A124814984R" display="A124814984R" xr:uid="{00000000-0004-0000-0000-0000E1000000}"/>
    <hyperlink ref="E237" location="A124818224W" display="A124818224W" xr:uid="{00000000-0004-0000-0000-0000E2000000}"/>
    <hyperlink ref="E238" location="A124819304R" display="A124819304R" xr:uid="{00000000-0004-0000-0000-0000E3000000}"/>
    <hyperlink ref="E239" location="A124816065L" display="A124816065L" xr:uid="{00000000-0004-0000-0000-0000E4000000}"/>
    <hyperlink ref="E240" location="A124816440C" display="A124816440C" xr:uid="{00000000-0004-0000-0000-0000E5000000}"/>
    <hyperlink ref="E241" location="A124817520W" display="A124817520W" xr:uid="{00000000-0004-0000-0000-0000E6000000}"/>
    <hyperlink ref="E242" location="A124815360K" display="A124815360K" xr:uid="{00000000-0004-0000-0000-0000E7000000}"/>
    <hyperlink ref="E243" location="A124818600R" display="A124818600R" xr:uid="{00000000-0004-0000-0000-0000E8000000}"/>
    <hyperlink ref="E244" location="A124819680V" display="A124819680V" xr:uid="{00000000-0004-0000-0000-0000E9000000}"/>
    <hyperlink ref="E245" location="A124816441F" display="A124816441F" xr:uid="{00000000-0004-0000-0000-0000EA000000}"/>
    <hyperlink ref="E246" location="A124815440K" display="A124815440K" xr:uid="{00000000-0004-0000-0000-0000EB000000}"/>
    <hyperlink ref="E247" location="A124816520C" display="A124816520C" xr:uid="{00000000-0004-0000-0000-0000EC000000}"/>
    <hyperlink ref="E248" location="A124814360T" display="A124814360T" xr:uid="{00000000-0004-0000-0000-0000ED000000}"/>
    <hyperlink ref="E249" location="A124817600W" display="A124817600W" xr:uid="{00000000-0004-0000-0000-0000EE000000}"/>
    <hyperlink ref="E250" location="A124818680A" display="A124818680A" xr:uid="{00000000-0004-0000-0000-0000EF000000}"/>
    <hyperlink ref="E251" location="A124815441L" display="A124815441L" xr:uid="{00000000-0004-0000-0000-0000F0000000}"/>
    <hyperlink ref="E252" location="A124815744W" display="A124815744W" xr:uid="{00000000-0004-0000-0000-0000F1000000}"/>
    <hyperlink ref="E253" location="A124816824R" display="A124816824R" xr:uid="{00000000-0004-0000-0000-0000F2000000}"/>
    <hyperlink ref="E254" location="A124814664C" display="A124814664C" xr:uid="{00000000-0004-0000-0000-0000F3000000}"/>
    <hyperlink ref="E255" location="A124817904J" display="A124817904J" xr:uid="{00000000-0004-0000-0000-0000F4000000}"/>
    <hyperlink ref="E256" location="A124818984L" display="A124818984L" xr:uid="{00000000-0004-0000-0000-0000F5000000}"/>
    <hyperlink ref="E257" location="A124815745X" display="A124815745X" xr:uid="{00000000-0004-0000-0000-0000F6000000}"/>
    <hyperlink ref="E258" location="A124816336C" display="A124816336C" xr:uid="{00000000-0004-0000-0000-0000F7000000}"/>
    <hyperlink ref="E259" location="A124817416W" display="A124817416W" xr:uid="{00000000-0004-0000-0000-0000F8000000}"/>
    <hyperlink ref="E260" location="A124815256K" display="A124815256K" xr:uid="{00000000-0004-0000-0000-0000F9000000}"/>
    <hyperlink ref="E261" location="A124818496A" display="A124818496A" xr:uid="{00000000-0004-0000-0000-0000FA000000}"/>
    <hyperlink ref="E262" location="A124819576V" display="A124819576V" xr:uid="{00000000-0004-0000-0000-0000FB000000}"/>
    <hyperlink ref="E263" location="A124816337F" display="A124816337F" xr:uid="{00000000-0004-0000-0000-0000FC000000}"/>
    <hyperlink ref="E264" location="A124815584W" display="A124815584W" xr:uid="{00000000-0004-0000-0000-0000FD000000}"/>
    <hyperlink ref="E265" location="A124816664R" display="A124816664R" xr:uid="{00000000-0004-0000-0000-0000FE000000}"/>
    <hyperlink ref="E266" location="A124814504T" display="A124814504T" xr:uid="{00000000-0004-0000-0000-0000FF000000}"/>
    <hyperlink ref="E267" location="A124817744J" display="A124817744J" xr:uid="{00000000-0004-0000-0000-000000010000}"/>
    <hyperlink ref="E268" location="A124818824A" display="A124818824A" xr:uid="{00000000-0004-0000-0000-000001010000}"/>
    <hyperlink ref="E269" location="A124815585X" display="A124815585X" xr:uid="{00000000-0004-0000-0000-000002010000}"/>
    <hyperlink ref="E270" location="A124816288W" display="A124816288W" xr:uid="{00000000-0004-0000-0000-000003010000}"/>
    <hyperlink ref="E271" location="A124817368R" display="A124817368R" xr:uid="{00000000-0004-0000-0000-000004010000}"/>
    <hyperlink ref="E272" location="A124815208T" display="A124815208T" xr:uid="{00000000-0004-0000-0000-000005010000}"/>
    <hyperlink ref="E273" location="A124818448J" display="A124818448J" xr:uid="{00000000-0004-0000-0000-000006010000}"/>
    <hyperlink ref="E274" location="A124819528A" display="A124819528A" xr:uid="{00000000-0004-0000-0000-000007010000}"/>
    <hyperlink ref="E275" location="A124816289X" display="A124816289X" xr:uid="{00000000-0004-0000-0000-000008010000}"/>
    <hyperlink ref="E276" location="A124815664W" display="A124815664W" xr:uid="{00000000-0004-0000-0000-000009010000}"/>
    <hyperlink ref="E277" location="A124816744R" display="A124816744R" xr:uid="{00000000-0004-0000-0000-00000A010000}"/>
    <hyperlink ref="E278" location="A124814584C" display="A124814584C" xr:uid="{00000000-0004-0000-0000-00000B010000}"/>
    <hyperlink ref="E279" location="A124817824J" display="A124817824J" xr:uid="{00000000-0004-0000-0000-00000C010000}"/>
    <hyperlink ref="E280" location="A124818904A" display="A124818904A" xr:uid="{00000000-0004-0000-0000-00000D010000}"/>
    <hyperlink ref="E281" location="A124815665X" display="A124815665X" xr:uid="{00000000-0004-0000-0000-00000E010000}"/>
    <hyperlink ref="E282" location="A124815992J" display="A124815992J" xr:uid="{00000000-0004-0000-0000-00000F010000}"/>
    <hyperlink ref="E283" location="A124817072C" display="A124817072C" xr:uid="{00000000-0004-0000-0000-000010010000}"/>
    <hyperlink ref="E284" location="A124814912C" display="A124814912C" xr:uid="{00000000-0004-0000-0000-000011010000}"/>
    <hyperlink ref="E285" location="A124818152W" display="A124818152W" xr:uid="{00000000-0004-0000-0000-000012010000}"/>
    <hyperlink ref="E286" location="A124819232R" display="A124819232R" xr:uid="{00000000-0004-0000-0000-000013010000}"/>
    <hyperlink ref="E287" location="A124815993K" display="A124815993K" xr:uid="{00000000-0004-0000-0000-000014010000}"/>
    <hyperlink ref="E288" location="A124815504K" display="A124815504K" xr:uid="{00000000-0004-0000-0000-000015010000}"/>
    <hyperlink ref="E289" location="A124816584R" display="A124816584R" xr:uid="{00000000-0004-0000-0000-000016010000}"/>
    <hyperlink ref="E290" location="A124814424T" display="A124814424T" xr:uid="{00000000-0004-0000-0000-000017010000}"/>
    <hyperlink ref="E291" location="A124817664J" display="A124817664J" xr:uid="{00000000-0004-0000-0000-000018010000}"/>
    <hyperlink ref="E292" location="A124818744A" display="A124818744A" xr:uid="{00000000-0004-0000-0000-000019010000}"/>
    <hyperlink ref="E293" location="A124815505L" display="A124815505L" xr:uid="{00000000-0004-0000-0000-00001A010000}"/>
    <hyperlink ref="E294" location="A124815808W" display="A124815808W" xr:uid="{00000000-0004-0000-0000-00001B010000}"/>
    <hyperlink ref="E295" location="A124816888A" display="A124816888A" xr:uid="{00000000-0004-0000-0000-00001C010000}"/>
    <hyperlink ref="E296" location="A124814728C" display="A124814728C" xr:uid="{00000000-0004-0000-0000-00001D010000}"/>
    <hyperlink ref="E297" location="A124817968V" display="A124817968V" xr:uid="{00000000-0004-0000-0000-00001E010000}"/>
    <hyperlink ref="E298" location="A124819048R" display="A124819048R" xr:uid="{00000000-0004-0000-0000-00001F010000}"/>
    <hyperlink ref="E299" location="A124815809X" display="A124815809X" xr:uid="{00000000-0004-0000-0000-000020010000}"/>
    <hyperlink ref="E300" location="A124815592W" display="A124815592W" xr:uid="{00000000-0004-0000-0000-000021010000}"/>
    <hyperlink ref="E301" location="A124816672R" display="A124816672R" xr:uid="{00000000-0004-0000-0000-000022010000}"/>
    <hyperlink ref="E302" location="A124814512T" display="A124814512T" xr:uid="{00000000-0004-0000-0000-000023010000}"/>
    <hyperlink ref="E303" location="A124817752J" display="A124817752J" xr:uid="{00000000-0004-0000-0000-000024010000}"/>
    <hyperlink ref="E304" location="A124818832A" display="A124818832A" xr:uid="{00000000-0004-0000-0000-000025010000}"/>
    <hyperlink ref="E305" location="A124815593X" display="A124815593X" xr:uid="{00000000-0004-0000-0000-000026010000}"/>
    <hyperlink ref="E306" location="A124816296W" display="A124816296W" xr:uid="{00000000-0004-0000-0000-000027010000}"/>
    <hyperlink ref="E307" location="A124817376R" display="A124817376R" xr:uid="{00000000-0004-0000-0000-000028010000}"/>
    <hyperlink ref="E308" location="A124815216T" display="A124815216T" xr:uid="{00000000-0004-0000-0000-000029010000}"/>
    <hyperlink ref="E309" location="A124818456J" display="A124818456J" xr:uid="{00000000-0004-0000-0000-00002A010000}"/>
    <hyperlink ref="E310" location="A124819536A" display="A124819536A" xr:uid="{00000000-0004-0000-0000-00002B010000}"/>
    <hyperlink ref="E311" location="A124816297X" display="A124816297X" xr:uid="{00000000-0004-0000-0000-00002C010000}"/>
    <hyperlink ref="E312" location="A124815952R" display="A124815952R" xr:uid="{00000000-0004-0000-0000-00002D010000}"/>
    <hyperlink ref="E313" location="A124817032K" display="A124817032K" xr:uid="{00000000-0004-0000-0000-00002E010000}"/>
    <hyperlink ref="E314" location="A124814872W" display="A124814872W" xr:uid="{00000000-0004-0000-0000-00002F010000}"/>
    <hyperlink ref="E315" location="A124818112C" display="A124818112C" xr:uid="{00000000-0004-0000-0000-000030010000}"/>
    <hyperlink ref="E316" location="A124819192J" display="A124819192J" xr:uid="{00000000-0004-0000-0000-000031010000}"/>
    <hyperlink ref="E317" location="A124815953T" display="A124815953T" xr:uid="{00000000-0004-0000-0000-000032010000}"/>
    <hyperlink ref="E318" location="A124816000X" display="A124816000X" xr:uid="{00000000-0004-0000-0000-000033010000}"/>
    <hyperlink ref="E319" location="A124817080C" display="A124817080C" xr:uid="{00000000-0004-0000-0000-000034010000}"/>
    <hyperlink ref="E320" location="A124814920C" display="A124814920C" xr:uid="{00000000-0004-0000-0000-000035010000}"/>
    <hyperlink ref="E321" location="A124818160W" display="A124818160W" xr:uid="{00000000-0004-0000-0000-000036010000}"/>
    <hyperlink ref="E322" location="A124819240R" display="A124819240R" xr:uid="{00000000-0004-0000-0000-000037010000}"/>
    <hyperlink ref="E323" location="A124816001A" display="A124816001A" xr:uid="{00000000-0004-0000-0000-000038010000}"/>
    <hyperlink ref="E324" location="A124815912W" display="A124815912W" xr:uid="{00000000-0004-0000-0000-000039010000}"/>
    <hyperlink ref="E325" location="A124816992A" display="A124816992A" xr:uid="{00000000-0004-0000-0000-00003A010000}"/>
    <hyperlink ref="E326" location="A124814832C" display="A124814832C" xr:uid="{00000000-0004-0000-0000-00003B010000}"/>
    <hyperlink ref="E327" location="A124818072W" display="A124818072W" xr:uid="{00000000-0004-0000-0000-00003C010000}"/>
    <hyperlink ref="E328" location="A124819152R" display="A124819152R" xr:uid="{00000000-0004-0000-0000-00003D010000}"/>
    <hyperlink ref="E329" location="A124815913X" display="A124815913X" xr:uid="{00000000-0004-0000-0000-00003E010000}"/>
    <hyperlink ref="E330" location="A124815672W" display="A124815672W" xr:uid="{00000000-0004-0000-0000-00003F010000}"/>
    <hyperlink ref="E331" location="A124816752R" display="A124816752R" xr:uid="{00000000-0004-0000-0000-000040010000}"/>
    <hyperlink ref="E332" location="A124814592C" display="A124814592C" xr:uid="{00000000-0004-0000-0000-000041010000}"/>
    <hyperlink ref="E333" location="A124817832J" display="A124817832J" xr:uid="{00000000-0004-0000-0000-000042010000}"/>
    <hyperlink ref="E334" location="A124818912A" display="A124818912A" xr:uid="{00000000-0004-0000-0000-000043010000}"/>
    <hyperlink ref="E335" location="A124815673X" display="A124815673X" xr:uid="{00000000-0004-0000-0000-000044010000}"/>
    <hyperlink ref="E336" location="A124816008T" display="A124816008T" xr:uid="{00000000-0004-0000-0000-000045010000}"/>
    <hyperlink ref="E337" location="A124817088W" display="A124817088W" xr:uid="{00000000-0004-0000-0000-000046010000}"/>
    <hyperlink ref="E338" location="A124814928W" display="A124814928W" xr:uid="{00000000-0004-0000-0000-000047010000}"/>
    <hyperlink ref="E339" location="A124818168R" display="A124818168R" xr:uid="{00000000-0004-0000-0000-000048010000}"/>
    <hyperlink ref="E340" location="A124819248J" display="A124819248J" xr:uid="{00000000-0004-0000-0000-000049010000}"/>
    <hyperlink ref="E341" location="A124816009V" display="A124816009V" xr:uid="{00000000-0004-0000-0000-00004A010000}"/>
    <hyperlink ref="E342" location="A124815616C" display="A124815616C" xr:uid="{00000000-0004-0000-0000-00004B010000}"/>
    <hyperlink ref="E343" location="A124816696J" display="A124816696J" xr:uid="{00000000-0004-0000-0000-00004C010000}"/>
    <hyperlink ref="E344" location="A124814536K" display="A124814536K" xr:uid="{00000000-0004-0000-0000-00004D010000}"/>
    <hyperlink ref="E345" location="A124817776A" display="A124817776A" xr:uid="{00000000-0004-0000-0000-00004E010000}"/>
    <hyperlink ref="E346" location="A124818856V" display="A124818856V" xr:uid="{00000000-0004-0000-0000-00004F010000}"/>
    <hyperlink ref="E347" location="A124815617F" display="A124815617F" xr:uid="{00000000-0004-0000-0000-000050010000}"/>
    <hyperlink ref="E348" location="A124816096C" display="A124816096C" xr:uid="{00000000-0004-0000-0000-000051010000}"/>
    <hyperlink ref="E349" location="A124817176W" display="A124817176W" xr:uid="{00000000-0004-0000-0000-000052010000}"/>
    <hyperlink ref="E350" location="A124815016X" display="A124815016X" xr:uid="{00000000-0004-0000-0000-000053010000}"/>
    <hyperlink ref="E351" location="A124818256R" display="A124818256R" xr:uid="{00000000-0004-0000-0000-000054010000}"/>
    <hyperlink ref="E352" location="A124819336J" display="A124819336J" xr:uid="{00000000-0004-0000-0000-000055010000}"/>
    <hyperlink ref="E353" location="A124816097F" display="A124816097F" xr:uid="{00000000-0004-0000-0000-000056010000}"/>
    <hyperlink ref="E354" location="A124816360C" display="A124816360C" xr:uid="{00000000-0004-0000-0000-000057010000}"/>
    <hyperlink ref="E355" location="A124817440W" display="A124817440W" xr:uid="{00000000-0004-0000-0000-000058010000}"/>
    <hyperlink ref="E356" location="A124815280K" display="A124815280K" xr:uid="{00000000-0004-0000-0000-000059010000}"/>
    <hyperlink ref="E357" location="A124818520R" display="A124818520R" xr:uid="{00000000-0004-0000-0000-00005A010000}"/>
    <hyperlink ref="E358" location="A124819600J" display="A124819600J" xr:uid="{00000000-0004-0000-0000-00005B010000}"/>
    <hyperlink ref="E359" location="A124816361F" display="A124816361F" xr:uid="{00000000-0004-0000-0000-00005C010000}"/>
    <hyperlink ref="E360" location="A124816176C" display="A124816176C" xr:uid="{00000000-0004-0000-0000-00005D010000}"/>
    <hyperlink ref="E361" location="A124817256W" display="A124817256W" xr:uid="{00000000-0004-0000-0000-00005E010000}"/>
    <hyperlink ref="E362" location="A124815096K" display="A124815096K" xr:uid="{00000000-0004-0000-0000-00005F010000}"/>
    <hyperlink ref="E363" location="A124818336R" display="A124818336R" xr:uid="{00000000-0004-0000-0000-000060010000}"/>
    <hyperlink ref="E364" location="A124819416J" display="A124819416J" xr:uid="{00000000-0004-0000-0000-000061010000}"/>
    <hyperlink ref="E365" location="A124816177F" display="A124816177F" xr:uid="{00000000-0004-0000-0000-000062010000}"/>
    <hyperlink ref="E366" location="A124816448W" display="A124816448W" xr:uid="{00000000-0004-0000-0000-000063010000}"/>
    <hyperlink ref="E367" location="A124817528R" display="A124817528R" xr:uid="{00000000-0004-0000-0000-000064010000}"/>
    <hyperlink ref="E368" location="A124815368C" display="A124815368C" xr:uid="{00000000-0004-0000-0000-000065010000}"/>
    <hyperlink ref="E369" location="A124818608J" display="A124818608J" xr:uid="{00000000-0004-0000-0000-000066010000}"/>
    <hyperlink ref="E370" location="A124819688L" display="A124819688L" xr:uid="{00000000-0004-0000-0000-000067010000}"/>
    <hyperlink ref="E371" location="A124816449X" display="A124816449X" xr:uid="{00000000-0004-0000-0000-000068010000}"/>
    <hyperlink ref="E372" location="A124815448C" display="A124815448C" xr:uid="{00000000-0004-0000-0000-000069010000}"/>
    <hyperlink ref="E373" location="A124816528W" display="A124816528W" xr:uid="{00000000-0004-0000-0000-00006A010000}"/>
    <hyperlink ref="E374" location="A124814368K" display="A124814368K" xr:uid="{00000000-0004-0000-0000-00006B010000}"/>
    <hyperlink ref="E375" location="A124817608R" display="A124817608R" xr:uid="{00000000-0004-0000-0000-00006C010000}"/>
    <hyperlink ref="E376" location="A124818688V" display="A124818688V" xr:uid="{00000000-0004-0000-0000-00006D010000}"/>
    <hyperlink ref="E377" location="A124815449F" display="A124815449F" xr:uid="{00000000-0004-0000-0000-00006E010000}"/>
    <hyperlink ref="E378" location="A124816400K" display="A124816400K" xr:uid="{00000000-0004-0000-0000-00006F010000}"/>
    <hyperlink ref="E379" location="A124817480R" display="A124817480R" xr:uid="{00000000-0004-0000-0000-000070010000}"/>
    <hyperlink ref="E380" location="A124815320T" display="A124815320T" xr:uid="{00000000-0004-0000-0000-000071010000}"/>
    <hyperlink ref="E381" location="A124818560J" display="A124818560J" xr:uid="{00000000-0004-0000-0000-000072010000}"/>
    <hyperlink ref="E382" location="A124819640A" display="A124819640A" xr:uid="{00000000-0004-0000-0000-000073010000}"/>
    <hyperlink ref="E383" location="A124816401L" display="A124816401L" xr:uid="{00000000-0004-0000-0000-000074010000}"/>
    <hyperlink ref="E384" location="A124816456W" display="A124816456W" xr:uid="{00000000-0004-0000-0000-000075010000}"/>
    <hyperlink ref="E385" location="A124817536R" display="A124817536R" xr:uid="{00000000-0004-0000-0000-000076010000}"/>
    <hyperlink ref="E386" location="A124815376C" display="A124815376C" xr:uid="{00000000-0004-0000-0000-000077010000}"/>
    <hyperlink ref="E387" location="A124818616J" display="A124818616J" xr:uid="{00000000-0004-0000-0000-000078010000}"/>
    <hyperlink ref="E388" location="A124819696L" display="A124819696L" xr:uid="{00000000-0004-0000-0000-000079010000}"/>
    <hyperlink ref="E389" location="A124816457X" display="A124816457X" xr:uid="{00000000-0004-0000-0000-00007A010000}"/>
    <hyperlink ref="E390" location="A124816272C" display="A124816272C" xr:uid="{00000000-0004-0000-0000-00007B010000}"/>
    <hyperlink ref="E391" location="A124817352W" display="A124817352W" xr:uid="{00000000-0004-0000-0000-00007C010000}"/>
    <hyperlink ref="E392" location="A124815192K" display="A124815192K" xr:uid="{00000000-0004-0000-0000-00007D010000}"/>
    <hyperlink ref="E393" location="A124818432R" display="A124818432R" xr:uid="{00000000-0004-0000-0000-00007E010000}"/>
    <hyperlink ref="E394" location="A124819512J" display="A124819512J" xr:uid="{00000000-0004-0000-0000-00007F010000}"/>
    <hyperlink ref="E395" location="A124816273F" display="A124816273F" xr:uid="{00000000-0004-0000-0000-000080010000}"/>
    <hyperlink ref="E396" location="A124815624C" display="A124815624C" xr:uid="{00000000-0004-0000-0000-000081010000}"/>
    <hyperlink ref="E397" location="A124816704W" display="A124816704W" xr:uid="{00000000-0004-0000-0000-000082010000}"/>
    <hyperlink ref="E398" location="A124814544K" display="A124814544K" xr:uid="{00000000-0004-0000-0000-000083010000}"/>
    <hyperlink ref="E399" location="A124817784A" display="A124817784A" xr:uid="{00000000-0004-0000-0000-000084010000}"/>
    <hyperlink ref="E400" location="A124818864V" display="A124818864V" xr:uid="{00000000-0004-0000-0000-000085010000}"/>
    <hyperlink ref="E401" location="A124815625F" display="A124815625F" xr:uid="{00000000-0004-0000-0000-000086010000}"/>
    <hyperlink ref="E402" location="A124816208K" display="A124816208K" xr:uid="{00000000-0004-0000-0000-000087010000}"/>
    <hyperlink ref="E403" location="A124817288R" display="A124817288R" xr:uid="{00000000-0004-0000-0000-000088010000}"/>
    <hyperlink ref="E404" location="A124815128T" display="A124815128T" xr:uid="{00000000-0004-0000-0000-000089010000}"/>
    <hyperlink ref="E405" location="A124818368J" display="A124818368J" xr:uid="{00000000-0004-0000-0000-00008A010000}"/>
    <hyperlink ref="E406" location="A124819448A" display="A124819448A" xr:uid="{00000000-0004-0000-0000-00008B010000}"/>
    <hyperlink ref="E407" location="A124816209L" display="A124816209L" xr:uid="{00000000-0004-0000-0000-00008C010000}"/>
    <hyperlink ref="E408" location="A124816280C" display="A124816280C" xr:uid="{00000000-0004-0000-0000-00008D010000}"/>
    <hyperlink ref="E409" location="A124817360W" display="A124817360W" xr:uid="{00000000-0004-0000-0000-00008E010000}"/>
    <hyperlink ref="E410" location="A124815200X" display="A124815200X" xr:uid="{00000000-0004-0000-0000-00008F010000}"/>
    <hyperlink ref="E411" location="A124818440R" display="A124818440R" xr:uid="{00000000-0004-0000-0000-000090010000}"/>
    <hyperlink ref="E412" location="A124819520J" display="A124819520J" xr:uid="{00000000-0004-0000-0000-000091010000}"/>
    <hyperlink ref="E413" location="A124816281F" display="A124816281F" xr:uid="{00000000-0004-0000-0000-000092010000}"/>
    <hyperlink ref="E414" location="A124815920W" display="A124815920W" xr:uid="{00000000-0004-0000-0000-000093010000}"/>
    <hyperlink ref="E415" location="A124817000T" display="A124817000T" xr:uid="{00000000-0004-0000-0000-000094010000}"/>
    <hyperlink ref="E416" location="A124814840C" display="A124814840C" xr:uid="{00000000-0004-0000-0000-000095010000}"/>
    <hyperlink ref="E417" location="A124818080W" display="A124818080W" xr:uid="{00000000-0004-0000-0000-000096010000}"/>
    <hyperlink ref="E418" location="A124819160R" display="A124819160R" xr:uid="{00000000-0004-0000-0000-000097010000}"/>
    <hyperlink ref="E419" location="A124815921X" display="A124815921X" xr:uid="{00000000-0004-0000-0000-000098010000}"/>
    <hyperlink ref="E420" location="A124816104T" display="A124816104T" xr:uid="{00000000-0004-0000-0000-000099010000}"/>
    <hyperlink ref="E421" location="A124817184W" display="A124817184W" xr:uid="{00000000-0004-0000-0000-00009A010000}"/>
    <hyperlink ref="E422" location="A124815024X" display="A124815024X" xr:uid="{00000000-0004-0000-0000-00009B010000}"/>
    <hyperlink ref="E423" location="A124818264R" display="A124818264R" xr:uid="{00000000-0004-0000-0000-00009C010000}"/>
    <hyperlink ref="E424" location="A124819344J" display="A124819344J" xr:uid="{00000000-0004-0000-0000-00009D010000}"/>
    <hyperlink ref="E425" location="A124816105V" display="A124816105V" xr:uid="{00000000-0004-0000-0000-00009E010000}"/>
    <hyperlink ref="E426" location="A124815456C" display="A124815456C" xr:uid="{00000000-0004-0000-0000-00009F010000}"/>
    <hyperlink ref="E427" location="A124816536W" display="A124816536W" xr:uid="{00000000-0004-0000-0000-0000A0010000}"/>
    <hyperlink ref="E428" location="A124814376K" display="A124814376K" xr:uid="{00000000-0004-0000-0000-0000A1010000}"/>
    <hyperlink ref="E429" location="A124817616R" display="A124817616R" xr:uid="{00000000-0004-0000-0000-0000A2010000}"/>
    <hyperlink ref="E430" location="A124818696V" display="A124818696V" xr:uid="{00000000-0004-0000-0000-0000A3010000}"/>
    <hyperlink ref="E431" location="A124815457F" display="A124815457F" xr:uid="{00000000-0004-0000-0000-0000A4010000}"/>
    <hyperlink ref="E432" location="A124816304K" display="A124816304K" xr:uid="{00000000-0004-0000-0000-0000A5010000}"/>
    <hyperlink ref="E433" location="A124817384R" display="A124817384R" xr:uid="{00000000-0004-0000-0000-0000A6010000}"/>
    <hyperlink ref="E434" location="A124815224T" display="A124815224T" xr:uid="{00000000-0004-0000-0000-0000A7010000}"/>
    <hyperlink ref="E435" location="A124818464J" display="A124818464J" xr:uid="{00000000-0004-0000-0000-0000A8010000}"/>
    <hyperlink ref="E436" location="A124819544A" display="A124819544A" xr:uid="{00000000-0004-0000-0000-0000A9010000}"/>
    <hyperlink ref="E437" location="A124816305L" display="A124816305L" xr:uid="{00000000-0004-0000-0000-0000AA010000}"/>
    <hyperlink ref="E438" location="A124816464W" display="A124816464W" xr:uid="{00000000-0004-0000-0000-0000AB010000}"/>
    <hyperlink ref="E439" location="A124817544R" display="A124817544R" xr:uid="{00000000-0004-0000-0000-0000AC010000}"/>
    <hyperlink ref="E440" location="A124815384C" display="A124815384C" xr:uid="{00000000-0004-0000-0000-0000AD010000}"/>
    <hyperlink ref="E441" location="A124818624J" display="A124818624J" xr:uid="{00000000-0004-0000-0000-0000AE010000}"/>
    <hyperlink ref="E442" location="A124819704A" display="A124819704A" xr:uid="{00000000-0004-0000-0000-0000AF010000}"/>
    <hyperlink ref="E443" location="A124816465X" display="A124816465X" xr:uid="{00000000-0004-0000-0000-0000B0010000}"/>
    <hyperlink ref="E444" location="A124815856R" display="A124815856R" xr:uid="{00000000-0004-0000-0000-0000B1010000}"/>
    <hyperlink ref="E445" location="A124816936J" display="A124816936J" xr:uid="{00000000-0004-0000-0000-0000B2010000}"/>
    <hyperlink ref="E446" location="A124814776W" display="A124814776W" xr:uid="{00000000-0004-0000-0000-0000B3010000}"/>
    <hyperlink ref="E447" location="A124818016C" display="A124818016C" xr:uid="{00000000-0004-0000-0000-0000B4010000}"/>
    <hyperlink ref="E448" location="A124819096J" display="A124819096J" xr:uid="{00000000-0004-0000-0000-0000B5010000}"/>
    <hyperlink ref="E449" location="A124815857T" display="A124815857T" xr:uid="{00000000-0004-0000-0000-0000B6010000}"/>
    <hyperlink ref="E450" location="A124816312K" display="A124816312K" xr:uid="{00000000-0004-0000-0000-0000B7010000}"/>
    <hyperlink ref="E451" location="A124817392R" display="A124817392R" xr:uid="{00000000-0004-0000-0000-0000B8010000}"/>
    <hyperlink ref="E452" location="A124815232T" display="A124815232T" xr:uid="{00000000-0004-0000-0000-0000B9010000}"/>
    <hyperlink ref="E453" location="A124818472J" display="A124818472J" xr:uid="{00000000-0004-0000-0000-0000BA010000}"/>
    <hyperlink ref="E454" location="A124819552A" display="A124819552A" xr:uid="{00000000-0004-0000-0000-0000BB010000}"/>
    <hyperlink ref="E455" location="A124816313L" display="A124816313L" xr:uid="{00000000-0004-0000-0000-0000BC010000}"/>
    <hyperlink ref="E456" location="A124815680W" display="A124815680W" xr:uid="{00000000-0004-0000-0000-0000BD010000}"/>
    <hyperlink ref="E457" location="A124816760R" display="A124816760R" xr:uid="{00000000-0004-0000-0000-0000BE010000}"/>
    <hyperlink ref="E458" location="A124814600T" display="A124814600T" xr:uid="{00000000-0004-0000-0000-0000BF010000}"/>
    <hyperlink ref="E459" location="A124817840J" display="A124817840J" xr:uid="{00000000-0004-0000-0000-0000C0010000}"/>
    <hyperlink ref="E460" location="A124818920A" display="A124818920A" xr:uid="{00000000-0004-0000-0000-0000C1010000}"/>
    <hyperlink ref="E461" location="A124815681X" display="A124815681X" xr:uid="{00000000-0004-0000-0000-0000C2010000}"/>
    <hyperlink ref="E462" location="A124816016T" display="A124816016T" xr:uid="{00000000-0004-0000-0000-0000C3010000}"/>
    <hyperlink ref="E463" location="A124817096W" display="A124817096W" xr:uid="{00000000-0004-0000-0000-0000C4010000}"/>
    <hyperlink ref="E464" location="A124814936W" display="A124814936W" xr:uid="{00000000-0004-0000-0000-0000C5010000}"/>
    <hyperlink ref="E465" location="A124818176R" display="A124818176R" xr:uid="{00000000-0004-0000-0000-0000C6010000}"/>
    <hyperlink ref="E466" location="A124819256J" display="A124819256J" xr:uid="{00000000-0004-0000-0000-0000C7010000}"/>
    <hyperlink ref="E467" location="A124816017V" display="A124816017V" xr:uid="{00000000-0004-0000-0000-0000C8010000}"/>
    <hyperlink ref="E468" location="A124816408C" display="A124816408C" xr:uid="{00000000-0004-0000-0000-0000C9010000}"/>
    <hyperlink ref="E469" location="A124817488J" display="A124817488J" xr:uid="{00000000-0004-0000-0000-0000CA010000}"/>
    <hyperlink ref="E470" location="A124815328K" display="A124815328K" xr:uid="{00000000-0004-0000-0000-0000CB010000}"/>
    <hyperlink ref="E471" location="A124818568A" display="A124818568A" xr:uid="{00000000-0004-0000-0000-0000CC010000}"/>
    <hyperlink ref="E472" location="A124819648V" display="A124819648V" xr:uid="{00000000-0004-0000-0000-0000CD010000}"/>
    <hyperlink ref="E473" location="A124816409F" display="A124816409F" xr:uid="{00000000-0004-0000-0000-0000CE010000}"/>
    <hyperlink ref="E474" location="A124816472W" display="A124816472W" xr:uid="{00000000-0004-0000-0000-0000CF010000}"/>
    <hyperlink ref="E475" location="A124817552R" display="A124817552R" xr:uid="{00000000-0004-0000-0000-0000D0010000}"/>
    <hyperlink ref="E476" location="A124815392C" display="A124815392C" xr:uid="{00000000-0004-0000-0000-0000D1010000}"/>
    <hyperlink ref="E477" location="A124818632J" display="A124818632J" xr:uid="{00000000-0004-0000-0000-0000D2010000}"/>
    <hyperlink ref="E478" location="A124819712A" display="A124819712A" xr:uid="{00000000-0004-0000-0000-0000D3010000}"/>
    <hyperlink ref="E479" location="A124816473X" display="A124816473X" xr:uid="{00000000-0004-0000-0000-0000D4010000}"/>
    <hyperlink ref="E480" location="A124816368W" display="A124816368W" xr:uid="{00000000-0004-0000-0000-0000D5010000}"/>
    <hyperlink ref="E481" location="A124817448R" display="A124817448R" xr:uid="{00000000-0004-0000-0000-0000D6010000}"/>
    <hyperlink ref="E482" location="A124815288C" display="A124815288C" xr:uid="{00000000-0004-0000-0000-0000D7010000}"/>
    <hyperlink ref="E483" location="A124818528J" display="A124818528J" xr:uid="{00000000-0004-0000-0000-0000D8010000}"/>
    <hyperlink ref="E484" location="A124819608A" display="A124819608A" xr:uid="{00000000-0004-0000-0000-0000D9010000}"/>
    <hyperlink ref="E485" location="A124816369X" display="A124816369X" xr:uid="{00000000-0004-0000-0000-0000DA010000}"/>
    <hyperlink ref="E486" location="A124816416C" display="A124816416C" xr:uid="{00000000-0004-0000-0000-0000DB010000}"/>
    <hyperlink ref="E487" location="A124817496J" display="A124817496J" xr:uid="{00000000-0004-0000-0000-0000DC010000}"/>
    <hyperlink ref="E488" location="A124815336K" display="A124815336K" xr:uid="{00000000-0004-0000-0000-0000DD010000}"/>
    <hyperlink ref="E489" location="A124818576A" display="A124818576A" xr:uid="{00000000-0004-0000-0000-0000DE010000}"/>
    <hyperlink ref="E490" location="A124819656V" display="A124819656V" xr:uid="{00000000-0004-0000-0000-0000DF010000}"/>
    <hyperlink ref="E491" location="A124816417F" display="A124816417F" xr:uid="{00000000-0004-0000-0000-0000E0010000}"/>
    <hyperlink ref="E492" location="A124815960R" display="A124815960R" xr:uid="{00000000-0004-0000-0000-0000E1010000}"/>
    <hyperlink ref="E493" location="A124817040K" display="A124817040K" xr:uid="{00000000-0004-0000-0000-0000E2010000}"/>
    <hyperlink ref="E494" location="A124814880W" display="A124814880W" xr:uid="{00000000-0004-0000-0000-0000E3010000}"/>
    <hyperlink ref="E495" location="A124818120C" display="A124818120C" xr:uid="{00000000-0004-0000-0000-0000E4010000}"/>
    <hyperlink ref="E496" location="A124819200W" display="A124819200W" xr:uid="{00000000-0004-0000-0000-0000E5010000}"/>
    <hyperlink ref="E497" location="A124815961T" display="A124815961T" xr:uid="{00000000-0004-0000-0000-0000E6010000}"/>
    <hyperlink ref="E498" location="A124815464C" display="A124815464C" xr:uid="{00000000-0004-0000-0000-0000E7010000}"/>
    <hyperlink ref="E499" location="A124816544W" display="A124816544W" xr:uid="{00000000-0004-0000-0000-0000E8010000}"/>
    <hyperlink ref="E500" location="A124814384K" display="A124814384K" xr:uid="{00000000-0004-0000-0000-0000E9010000}"/>
    <hyperlink ref="E501" location="A124817624R" display="A124817624R" xr:uid="{00000000-0004-0000-0000-0000EA010000}"/>
    <hyperlink ref="E502" location="A124818704J" display="A124818704J" xr:uid="{00000000-0004-0000-0000-0000EB010000}"/>
    <hyperlink ref="E503" location="A124815465F" display="A124815465F" xr:uid="{00000000-0004-0000-0000-0000EC010000}"/>
    <hyperlink ref="E504" location="A124815512K" display="A124815512K" xr:uid="{00000000-0004-0000-0000-0000ED010000}"/>
    <hyperlink ref="E505" location="A124816592R" display="A124816592R" xr:uid="{00000000-0004-0000-0000-0000EE010000}"/>
    <hyperlink ref="E506" location="A124814432T" display="A124814432T" xr:uid="{00000000-0004-0000-0000-0000EF010000}"/>
    <hyperlink ref="E507" location="A124817672J" display="A124817672J" xr:uid="{00000000-0004-0000-0000-0000F0010000}"/>
    <hyperlink ref="E508" location="A124818752A" display="A124818752A" xr:uid="{00000000-0004-0000-0000-0000F1010000}"/>
    <hyperlink ref="E509" location="A124815513L" display="A124815513L" xr:uid="{00000000-0004-0000-0000-0000F2010000}"/>
    <hyperlink ref="E510" location="A124816112T" display="A124816112T" xr:uid="{00000000-0004-0000-0000-0000F3010000}"/>
    <hyperlink ref="E511" location="A124817192W" display="A124817192W" xr:uid="{00000000-0004-0000-0000-0000F4010000}"/>
    <hyperlink ref="E512" location="A124815032X" display="A124815032X" xr:uid="{00000000-0004-0000-0000-0000F5010000}"/>
    <hyperlink ref="E513" location="A124818272R" display="A124818272R" xr:uid="{00000000-0004-0000-0000-0000F6010000}"/>
    <hyperlink ref="E514" location="A124819352J" display="A124819352J" xr:uid="{00000000-0004-0000-0000-0000F7010000}"/>
    <hyperlink ref="E515" location="A124816113V" display="A124816113V" xr:uid="{00000000-0004-0000-0000-0000F8010000}"/>
    <hyperlink ref="E516" location="A124816144K" display="A124816144K" xr:uid="{00000000-0004-0000-0000-0000F9010000}"/>
    <hyperlink ref="E517" location="A124817224C" display="A124817224C" xr:uid="{00000000-0004-0000-0000-0000FA010000}"/>
    <hyperlink ref="E518" location="A124815064T" display="A124815064T" xr:uid="{00000000-0004-0000-0000-0000FB010000}"/>
    <hyperlink ref="E519" location="A124818304W" display="A124818304W" xr:uid="{00000000-0004-0000-0000-0000FC010000}"/>
    <hyperlink ref="E520" location="A124819384A" display="A124819384A" xr:uid="{00000000-0004-0000-0000-0000FD010000}"/>
    <hyperlink ref="E521" location="A124816145L" display="A124816145L" xr:uid="{00000000-0004-0000-0000-0000FE010000}"/>
    <hyperlink ref="E522" location="A124815632C" display="A124815632C" xr:uid="{00000000-0004-0000-0000-0000FF010000}"/>
    <hyperlink ref="E523" location="A124816712W" display="A124816712W" xr:uid="{00000000-0004-0000-0000-000000020000}"/>
    <hyperlink ref="E524" location="A124814552K" display="A124814552K" xr:uid="{00000000-0004-0000-0000-000001020000}"/>
    <hyperlink ref="E525" location="A124817792A" display="A124817792A" xr:uid="{00000000-0004-0000-0000-000002020000}"/>
    <hyperlink ref="E526" location="A124818872V" display="A124818872V" xr:uid="{00000000-0004-0000-0000-000003020000}"/>
    <hyperlink ref="E527" location="A124815633F" display="A124815633F" xr:uid="{00000000-0004-0000-0000-000004020000}"/>
    <hyperlink ref="E528" location="A124815560C" display="A124815560C" xr:uid="{00000000-0004-0000-0000-000005020000}"/>
    <hyperlink ref="E529" location="A124816640W" display="A124816640W" xr:uid="{00000000-0004-0000-0000-000006020000}"/>
    <hyperlink ref="E530" location="A124814480K" display="A124814480K" xr:uid="{00000000-0004-0000-0000-000007020000}"/>
    <hyperlink ref="E531" location="A124817720R" display="A124817720R" xr:uid="{00000000-0004-0000-0000-000008020000}"/>
    <hyperlink ref="E532" location="A124818800J" display="A124818800J" xr:uid="{00000000-0004-0000-0000-000009020000}"/>
    <hyperlink ref="E533" location="A124815561F" display="A124815561F" xr:uid="{00000000-0004-0000-0000-00000A020000}"/>
    <hyperlink ref="E534" location="A124816152K" display="A124816152K" xr:uid="{00000000-0004-0000-0000-00000B020000}"/>
    <hyperlink ref="E535" location="A124817232C" display="A124817232C" xr:uid="{00000000-0004-0000-0000-00000C020000}"/>
    <hyperlink ref="E536" location="A124815072T" display="A124815072T" xr:uid="{00000000-0004-0000-0000-00000D020000}"/>
    <hyperlink ref="E537" location="A124818312W" display="A124818312W" xr:uid="{00000000-0004-0000-0000-00000E020000}"/>
    <hyperlink ref="E538" location="A124819392A" display="A124819392A" xr:uid="{00000000-0004-0000-0000-00000F020000}"/>
    <hyperlink ref="E539" location="A124816153L" display="A124816153L" xr:uid="{00000000-0004-0000-0000-000010020000}"/>
    <hyperlink ref="E540" location="A124815752W" display="A124815752W" xr:uid="{00000000-0004-0000-0000-000011020000}"/>
    <hyperlink ref="E541" location="A124816832R" display="A124816832R" xr:uid="{00000000-0004-0000-0000-000012020000}"/>
    <hyperlink ref="E542" location="A124814672C" display="A124814672C" xr:uid="{00000000-0004-0000-0000-000013020000}"/>
    <hyperlink ref="E543" location="A124817912J" display="A124817912J" xr:uid="{00000000-0004-0000-0000-000014020000}"/>
    <hyperlink ref="E544" location="A124818992L" display="A124818992L" xr:uid="{00000000-0004-0000-0000-000015020000}"/>
    <hyperlink ref="E545" location="A124815753X" display="A124815753X" xr:uid="{00000000-0004-0000-0000-000016020000}"/>
    <hyperlink ref="E546" location="A124815816W" display="A124815816W" xr:uid="{00000000-0004-0000-0000-000017020000}"/>
    <hyperlink ref="E547" location="A124816896A" display="A124816896A" xr:uid="{00000000-0004-0000-0000-000018020000}"/>
    <hyperlink ref="E548" location="A124814736C" display="A124814736C" xr:uid="{00000000-0004-0000-0000-000019020000}"/>
    <hyperlink ref="E549" location="A124817976V" display="A124817976V" xr:uid="{00000000-0004-0000-0000-00001A020000}"/>
    <hyperlink ref="E550" location="A124819056R" display="A124819056R" xr:uid="{00000000-0004-0000-0000-00001B020000}"/>
    <hyperlink ref="E551" location="A124815817X" display="A124815817X" xr:uid="{00000000-0004-0000-0000-00001C020000}"/>
    <hyperlink ref="E552" location="A124815704C" display="A124815704C" xr:uid="{00000000-0004-0000-0000-00001D020000}"/>
    <hyperlink ref="E553" location="A124816784J" display="A124816784J" xr:uid="{00000000-0004-0000-0000-00001E020000}"/>
    <hyperlink ref="E554" location="A124814624K" display="A124814624K" xr:uid="{00000000-0004-0000-0000-00001F020000}"/>
    <hyperlink ref="E555" location="A124817864A" display="A124817864A" xr:uid="{00000000-0004-0000-0000-000020020000}"/>
    <hyperlink ref="E556" location="A124818944V" display="A124818944V" xr:uid="{00000000-0004-0000-0000-000021020000}"/>
    <hyperlink ref="E557" location="A124815705F" display="A124815705F" xr:uid="{00000000-0004-0000-0000-000022020000}"/>
    <hyperlink ref="E558" location="A124815520K" display="A124815520K" xr:uid="{00000000-0004-0000-0000-000023020000}"/>
    <hyperlink ref="E559" location="A124816600C" display="A124816600C" xr:uid="{00000000-0004-0000-0000-000024020000}"/>
    <hyperlink ref="E560" location="A124814440T" display="A124814440T" xr:uid="{00000000-0004-0000-0000-000025020000}"/>
    <hyperlink ref="E561" location="A124817680J" display="A124817680J" xr:uid="{00000000-0004-0000-0000-000026020000}"/>
    <hyperlink ref="E562" location="A124818760A" display="A124818760A" xr:uid="{00000000-0004-0000-0000-000027020000}"/>
    <hyperlink ref="E563" location="A124815521L" display="A124815521L" xr:uid="{00000000-0004-0000-0000-000028020000}"/>
    <hyperlink ref="E564" location="A124815824W" display="A124815824W" xr:uid="{00000000-0004-0000-0000-000029020000}"/>
    <hyperlink ref="E565" location="A124816904R" display="A124816904R" xr:uid="{00000000-0004-0000-0000-00002A020000}"/>
    <hyperlink ref="E566" location="A124814744C" display="A124814744C" xr:uid="{00000000-0004-0000-0000-00002B020000}"/>
    <hyperlink ref="E567" location="A124817984V" display="A124817984V" xr:uid="{00000000-0004-0000-0000-00002C020000}"/>
    <hyperlink ref="E568" location="A124819064R" display="A124819064R" xr:uid="{00000000-0004-0000-0000-00002D020000}"/>
    <hyperlink ref="E569" location="A124815825X" display="A124815825X" xr:uid="{00000000-0004-0000-0000-00002E020000}"/>
    <hyperlink ref="E570" location="A124815472C" display="A124815472C" xr:uid="{00000000-0004-0000-0000-00002F020000}"/>
    <hyperlink ref="E571" location="A124816552W" display="A124816552W" xr:uid="{00000000-0004-0000-0000-000030020000}"/>
    <hyperlink ref="E572" location="A124814392K" display="A124814392K" xr:uid="{00000000-0004-0000-0000-000031020000}"/>
    <hyperlink ref="E573" location="A124817632R" display="A124817632R" xr:uid="{00000000-0004-0000-0000-000032020000}"/>
    <hyperlink ref="E574" location="A124818712J" display="A124818712J" xr:uid="{00000000-0004-0000-0000-000033020000}"/>
    <hyperlink ref="E575" location="A124815473F" display="A124815473F" xr:uid="{00000000-0004-0000-0000-000034020000}"/>
    <hyperlink ref="E576" location="A124815640C" display="A124815640C" xr:uid="{00000000-0004-0000-0000-000035020000}"/>
    <hyperlink ref="E577" location="A124816720W" display="A124816720W" xr:uid="{00000000-0004-0000-0000-000036020000}"/>
    <hyperlink ref="E578" location="A124814560K" display="A124814560K" xr:uid="{00000000-0004-0000-0000-000037020000}"/>
    <hyperlink ref="E579" location="A124817800R" display="A124817800R" xr:uid="{00000000-0004-0000-0000-000038020000}"/>
    <hyperlink ref="E580" location="A124818880V" display="A124818880V" xr:uid="{00000000-0004-0000-0000-000039020000}"/>
    <hyperlink ref="E581" location="A124815641F" display="A124815641F" xr:uid="{00000000-0004-0000-0000-00003A020000}"/>
    <hyperlink ref="E582" location="A124816216K" display="A124816216K" xr:uid="{00000000-0004-0000-0000-00003B020000}"/>
    <hyperlink ref="E583" location="A124817296R" display="A124817296R" xr:uid="{00000000-0004-0000-0000-00003C020000}"/>
    <hyperlink ref="E584" location="A124815136T" display="A124815136T" xr:uid="{00000000-0004-0000-0000-00003D020000}"/>
    <hyperlink ref="E585" location="A124818376J" display="A124818376J" xr:uid="{00000000-0004-0000-0000-00003E020000}"/>
    <hyperlink ref="E586" location="A124819456A" display="A124819456A" xr:uid="{00000000-0004-0000-0000-00003F020000}"/>
    <hyperlink ref="E587" location="A124816217L" display="A124816217L" xr:uid="{00000000-0004-0000-0000-000040020000}"/>
    <hyperlink ref="E588" location="A124815864R" display="A124815864R" xr:uid="{00000000-0004-0000-0000-000041020000}"/>
    <hyperlink ref="E589" location="A124816944J" display="A124816944J" xr:uid="{00000000-0004-0000-0000-000042020000}"/>
    <hyperlink ref="E590" location="A124814784W" display="A124814784W" xr:uid="{00000000-0004-0000-0000-000043020000}"/>
    <hyperlink ref="E591" location="A124818024C" display="A124818024C" xr:uid="{00000000-0004-0000-0000-000044020000}"/>
    <hyperlink ref="E592" location="A124819104W" display="A124819104W" xr:uid="{00000000-0004-0000-0000-000045020000}"/>
    <hyperlink ref="E593" location="A124815865T" display="A124815865T" xr:uid="{00000000-0004-0000-0000-000046020000}"/>
    <hyperlink ref="E594" location="A124815528C" display="A124815528C" xr:uid="{00000000-0004-0000-0000-000047020000}"/>
    <hyperlink ref="E595" location="A124816608W" display="A124816608W" xr:uid="{00000000-0004-0000-0000-000048020000}"/>
    <hyperlink ref="E596" location="A124814448K" display="A124814448K" xr:uid="{00000000-0004-0000-0000-000049020000}"/>
    <hyperlink ref="E597" location="A124817688A" display="A124817688A" xr:uid="{00000000-0004-0000-0000-00004A020000}"/>
    <hyperlink ref="E598" location="A124818768V" display="A124818768V" xr:uid="{00000000-0004-0000-0000-00004B020000}"/>
    <hyperlink ref="E599" location="A124815529F" display="A124815529F" xr:uid="{00000000-0004-0000-0000-00004C020000}"/>
    <hyperlink ref="E600" location="A124816480W" display="A124816480W" xr:uid="{00000000-0004-0000-0000-00004D020000}"/>
    <hyperlink ref="E601" location="A124817560R" display="A124817560R" xr:uid="{00000000-0004-0000-0000-00004E020000}"/>
    <hyperlink ref="E602" location="A124815400T" display="A124815400T" xr:uid="{00000000-0004-0000-0000-00004F020000}"/>
    <hyperlink ref="E603" location="A124818640J" display="A124818640J" xr:uid="{00000000-0004-0000-0000-000050020000}"/>
    <hyperlink ref="E604" location="A124819720A" display="A124819720A" xr:uid="{00000000-0004-0000-0000-000051020000}"/>
    <hyperlink ref="E605" location="A124816481X" display="A124816481X" xr:uid="{00000000-0004-0000-0000-000052020000}"/>
    <hyperlink ref="E606" location="A124815600K" display="A124815600K" xr:uid="{00000000-0004-0000-0000-000053020000}"/>
    <hyperlink ref="E607" location="A124816680R" display="A124816680R" xr:uid="{00000000-0004-0000-0000-000054020000}"/>
    <hyperlink ref="E608" location="A124814520T" display="A124814520T" xr:uid="{00000000-0004-0000-0000-000055020000}"/>
    <hyperlink ref="E609" location="A124817760J" display="A124817760J" xr:uid="{00000000-0004-0000-0000-000056020000}"/>
    <hyperlink ref="E610" location="A124818840A" display="A124818840A" xr:uid="{00000000-0004-0000-0000-000057020000}"/>
    <hyperlink ref="E611" location="A124815601L" display="A124815601L" xr:uid="{00000000-0004-0000-0000-000058020000}"/>
    <hyperlink ref="E612" location="A124816424C" display="A124816424C" xr:uid="{00000000-0004-0000-0000-000059020000}"/>
    <hyperlink ref="E613" location="A124817504W" display="A124817504W" xr:uid="{00000000-0004-0000-0000-00005A020000}"/>
    <hyperlink ref="E614" location="A124815344K" display="A124815344K" xr:uid="{00000000-0004-0000-0000-00005B020000}"/>
    <hyperlink ref="E615" location="A124818584A" display="A124818584A" xr:uid="{00000000-0004-0000-0000-00005C020000}"/>
    <hyperlink ref="E616" location="A124819664V" display="A124819664V" xr:uid="{00000000-0004-0000-0000-00005D020000}"/>
    <hyperlink ref="E617" location="A124816425F" display="A124816425F" xr:uid="{00000000-0004-0000-0000-00005E020000}"/>
    <hyperlink ref="E618" location="A124816224K" display="A124816224K" xr:uid="{00000000-0004-0000-0000-00005F020000}"/>
    <hyperlink ref="E619" location="A124817304C" display="A124817304C" xr:uid="{00000000-0004-0000-0000-000060020000}"/>
    <hyperlink ref="E620" location="A124815144T" display="A124815144T" xr:uid="{00000000-0004-0000-0000-000061020000}"/>
    <hyperlink ref="E621" location="A124818384J" display="A124818384J" xr:uid="{00000000-0004-0000-0000-000062020000}"/>
    <hyperlink ref="E622" location="A124819464A" display="A124819464A" xr:uid="{00000000-0004-0000-0000-000063020000}"/>
    <hyperlink ref="E623" location="A124816225L" display="A124816225L" xr:uid="{00000000-0004-0000-0000-000064020000}"/>
    <hyperlink ref="E624" location="A124815872R" display="A124815872R" xr:uid="{00000000-0004-0000-0000-000065020000}"/>
    <hyperlink ref="E625" location="A124816952J" display="A124816952J" xr:uid="{00000000-0004-0000-0000-000066020000}"/>
    <hyperlink ref="E626" location="A124814792W" display="A124814792W" xr:uid="{00000000-0004-0000-0000-000067020000}"/>
    <hyperlink ref="E627" location="A124818032C" display="A124818032C" xr:uid="{00000000-0004-0000-0000-000068020000}"/>
    <hyperlink ref="E628" location="A124819112W" display="A124819112W" xr:uid="{00000000-0004-0000-0000-000069020000}"/>
    <hyperlink ref="E629" location="A124815873T" display="A124815873T" xr:uid="{00000000-0004-0000-0000-00006A020000}"/>
    <hyperlink ref="E630" location="A124816432C" display="A124816432C" xr:uid="{00000000-0004-0000-0000-00006B020000}"/>
    <hyperlink ref="E631" location="A124817512W" display="A124817512W" xr:uid="{00000000-0004-0000-0000-00006C020000}"/>
    <hyperlink ref="E632" location="A124815352K" display="A124815352K" xr:uid="{00000000-0004-0000-0000-00006D020000}"/>
    <hyperlink ref="E633" location="A124818592A" display="A124818592A" xr:uid="{00000000-0004-0000-0000-00006E020000}"/>
    <hyperlink ref="E634" location="A124819672V" display="A124819672V" xr:uid="{00000000-0004-0000-0000-00006F020000}"/>
    <hyperlink ref="E635" location="A124816433F" display="A124816433F" xr:uid="{00000000-0004-0000-0000-000070020000}"/>
    <hyperlink ref="E636" location="A124816120T" display="A124816120T" xr:uid="{00000000-0004-0000-0000-000071020000}"/>
    <hyperlink ref="E637" location="A124817200K" display="A124817200K" xr:uid="{00000000-0004-0000-0000-000072020000}"/>
    <hyperlink ref="E638" location="A124815040X" display="A124815040X" xr:uid="{00000000-0004-0000-0000-000073020000}"/>
    <hyperlink ref="E639" location="A124818280R" display="A124818280R" xr:uid="{00000000-0004-0000-0000-000074020000}"/>
    <hyperlink ref="E640" location="A124819360J" display="A124819360J" xr:uid="{00000000-0004-0000-0000-000075020000}"/>
    <hyperlink ref="E641" location="A124816121V" display="A124816121V" xr:uid="{00000000-0004-0000-0000-000076020000}"/>
    <hyperlink ref="E642" location="A124815712C" display="A124815712C" xr:uid="{00000000-0004-0000-0000-000077020000}"/>
    <hyperlink ref="E643" location="A124816792J" display="A124816792J" xr:uid="{00000000-0004-0000-0000-000078020000}"/>
    <hyperlink ref="E644" location="A124814632K" display="A124814632K" xr:uid="{00000000-0004-0000-0000-000079020000}"/>
    <hyperlink ref="E645" location="A124817872A" display="A124817872A" xr:uid="{00000000-0004-0000-0000-00007A020000}"/>
    <hyperlink ref="E646" location="A124818952V" display="A124818952V" xr:uid="{00000000-0004-0000-0000-00007B020000}"/>
    <hyperlink ref="E647" location="A124815713F" display="A124815713F" xr:uid="{00000000-0004-0000-0000-00007C020000}"/>
    <hyperlink ref="E648" location="A124816072K" display="A124816072K" xr:uid="{00000000-0004-0000-0000-00007D020000}"/>
    <hyperlink ref="E649" location="A124817152C" display="A124817152C" xr:uid="{00000000-0004-0000-0000-00007E020000}"/>
    <hyperlink ref="E650" location="A124814992R" display="A124814992R" xr:uid="{00000000-0004-0000-0000-00007F020000}"/>
    <hyperlink ref="E651" location="A124818232W" display="A124818232W" xr:uid="{00000000-0004-0000-0000-000080020000}"/>
    <hyperlink ref="E652" location="A124819312R" display="A124819312R" xr:uid="{00000000-0004-0000-0000-000081020000}"/>
    <hyperlink ref="E653" location="A124816073L" display="A124816073L" xr:uid="{00000000-0004-0000-0000-000082020000}"/>
    <hyperlink ref="E654" location="A124815568W" display="A124815568W" xr:uid="{00000000-0004-0000-0000-000083020000}"/>
    <hyperlink ref="E655" location="A124816648R" display="A124816648R" xr:uid="{00000000-0004-0000-0000-000084020000}"/>
    <hyperlink ref="E656" location="A124814488C" display="A124814488C" xr:uid="{00000000-0004-0000-0000-000085020000}"/>
    <hyperlink ref="E657" location="A124817728J" display="A124817728J" xr:uid="{00000000-0004-0000-0000-000086020000}"/>
    <hyperlink ref="E658" location="A124818808A" display="A124818808A" xr:uid="{00000000-0004-0000-0000-000087020000}"/>
    <hyperlink ref="E659" location="A124815569X" display="A124815569X" xr:uid="{00000000-0004-0000-0000-000088020000}"/>
    <hyperlink ref="E660" location="A124815880R" display="A124815880R" xr:uid="{00000000-0004-0000-0000-000089020000}"/>
    <hyperlink ref="E661" location="A124816960J" display="A124816960J" xr:uid="{00000000-0004-0000-0000-00008A020000}"/>
    <hyperlink ref="E662" location="A124814800K" display="A124814800K" xr:uid="{00000000-0004-0000-0000-00008B020000}"/>
    <hyperlink ref="E663" location="A124818040C" display="A124818040C" xr:uid="{00000000-0004-0000-0000-00008C020000}"/>
    <hyperlink ref="E664" location="A124819120W" display="A124819120W" xr:uid="{00000000-0004-0000-0000-00008D020000}"/>
    <hyperlink ref="E665" location="A124815881T" display="A124815881T" xr:uid="{00000000-0004-0000-0000-00008E020000}"/>
    <hyperlink ref="E666" location="A124816184C" display="A124816184C" xr:uid="{00000000-0004-0000-0000-00008F020000}"/>
    <hyperlink ref="E667" location="A124817264W" display="A124817264W" xr:uid="{00000000-0004-0000-0000-000090020000}"/>
    <hyperlink ref="E668" location="A124815104X" display="A124815104X" xr:uid="{00000000-0004-0000-0000-000091020000}"/>
    <hyperlink ref="E669" location="A124818344R" display="A124818344R" xr:uid="{00000000-0004-0000-0000-000092020000}"/>
    <hyperlink ref="E670" location="A124819424J" display="A124819424J" xr:uid="{00000000-0004-0000-0000-000093020000}"/>
    <hyperlink ref="E671" location="A124816185F" display="A124816185F" xr:uid="{00000000-0004-0000-0000-000094020000}"/>
    <hyperlink ref="E672" location="A124816488R" display="A124816488R" xr:uid="{00000000-0004-0000-0000-000095020000}"/>
    <hyperlink ref="E673" location="A124817568J" display="A124817568J" xr:uid="{00000000-0004-0000-0000-000096020000}"/>
    <hyperlink ref="E674" location="A124815408K" display="A124815408K" xr:uid="{00000000-0004-0000-0000-000097020000}"/>
    <hyperlink ref="E675" location="A124818648A" display="A124818648A" xr:uid="{00000000-0004-0000-0000-000098020000}"/>
    <hyperlink ref="E676" location="A124819728V" display="A124819728V" xr:uid="{00000000-0004-0000-0000-000099020000}"/>
    <hyperlink ref="E677" location="A124816489T" display="A124816489T" xr:uid="{00000000-0004-0000-0000-00009A020000}"/>
    <hyperlink ref="E678" location="A124816024T" display="A124816024T" xr:uid="{00000000-0004-0000-0000-00009B020000}"/>
    <hyperlink ref="E679" location="A124817104K" display="A124817104K" xr:uid="{00000000-0004-0000-0000-00009C020000}"/>
    <hyperlink ref="E680" location="A124814944W" display="A124814944W" xr:uid="{00000000-0004-0000-0000-00009D020000}"/>
    <hyperlink ref="E681" location="A124818184R" display="A124818184R" xr:uid="{00000000-0004-0000-0000-00009E020000}"/>
    <hyperlink ref="E682" location="A124819264J" display="A124819264J" xr:uid="{00000000-0004-0000-0000-00009F020000}"/>
    <hyperlink ref="E683" location="A124816025V" display="A124816025V" xr:uid="{00000000-0004-0000-0000-0000A0020000}"/>
    <hyperlink ref="E684" location="A124815536C" display="A124815536C" xr:uid="{00000000-0004-0000-0000-0000A1020000}"/>
    <hyperlink ref="E685" location="A124816616W" display="A124816616W" xr:uid="{00000000-0004-0000-0000-0000A2020000}"/>
    <hyperlink ref="E686" location="A124814456K" display="A124814456K" xr:uid="{00000000-0004-0000-0000-0000A3020000}"/>
    <hyperlink ref="E687" location="A124817696A" display="A124817696A" xr:uid="{00000000-0004-0000-0000-0000A4020000}"/>
    <hyperlink ref="E688" location="A124818776V" display="A124818776V" xr:uid="{00000000-0004-0000-0000-0000A5020000}"/>
    <hyperlink ref="E689" location="A124815537F" display="A124815537F" xr:uid="{00000000-0004-0000-0000-0000A6020000}"/>
    <hyperlink ref="E690" location="A124815576W" display="A124815576W" xr:uid="{00000000-0004-0000-0000-0000A7020000}"/>
    <hyperlink ref="E691" location="A124816656R" display="A124816656R" xr:uid="{00000000-0004-0000-0000-0000A8020000}"/>
    <hyperlink ref="E692" location="A124814496C" display="A124814496C" xr:uid="{00000000-0004-0000-0000-0000A9020000}"/>
    <hyperlink ref="E693" location="A124817736J" display="A124817736J" xr:uid="{00000000-0004-0000-0000-0000AA020000}"/>
    <hyperlink ref="E694" location="A124818816A" display="A124818816A" xr:uid="{00000000-0004-0000-0000-0000AB020000}"/>
    <hyperlink ref="E695" location="A124815577X" display="A124815577X" xr:uid="{00000000-0004-0000-0000-0000AC020000}"/>
    <hyperlink ref="E696" location="A124815888J" display="A124815888J" xr:uid="{00000000-0004-0000-0000-0000AD020000}"/>
    <hyperlink ref="E697" location="A124816968A" display="A124816968A" xr:uid="{00000000-0004-0000-0000-0000AE020000}"/>
    <hyperlink ref="E698" location="A124814808C" display="A124814808C" xr:uid="{00000000-0004-0000-0000-0000AF020000}"/>
    <hyperlink ref="E699" location="A124818048W" display="A124818048W" xr:uid="{00000000-0004-0000-0000-0000B0020000}"/>
    <hyperlink ref="E700" location="A124819128R" display="A124819128R" xr:uid="{00000000-0004-0000-0000-0000B1020000}"/>
    <hyperlink ref="E701" location="A124815889K" display="A124815889K" xr:uid="{00000000-0004-0000-0000-0000B2020000}"/>
    <hyperlink ref="E702" location="A124815760W" display="A124815760W" xr:uid="{00000000-0004-0000-0000-0000B3020000}"/>
    <hyperlink ref="E703" location="A124816840R" display="A124816840R" xr:uid="{00000000-0004-0000-0000-0000B4020000}"/>
    <hyperlink ref="E704" location="A124814680C" display="A124814680C" xr:uid="{00000000-0004-0000-0000-0000B5020000}"/>
    <hyperlink ref="E705" location="A124817920J" display="A124817920J" xr:uid="{00000000-0004-0000-0000-0000B6020000}"/>
    <hyperlink ref="E706" location="A124819000C" display="A124819000C" xr:uid="{00000000-0004-0000-0000-0000B7020000}"/>
    <hyperlink ref="E707" location="A124815761X" display="A124815761X" xr:uid="{00000000-0004-0000-0000-0000B8020000}"/>
    <hyperlink ref="E708" location="A124816496R" display="A124816496R" xr:uid="{00000000-0004-0000-0000-0000B9020000}"/>
    <hyperlink ref="E709" location="A124817576J" display="A124817576J" xr:uid="{00000000-0004-0000-0000-0000BA020000}"/>
    <hyperlink ref="E710" location="A124815416K" display="A124815416K" xr:uid="{00000000-0004-0000-0000-0000BB020000}"/>
    <hyperlink ref="E711" location="A124818656A" display="A124818656A" xr:uid="{00000000-0004-0000-0000-0000BC020000}"/>
    <hyperlink ref="E712" location="A124819736V" display="A124819736V" xr:uid="{00000000-0004-0000-0000-0000BD020000}"/>
    <hyperlink ref="E713" location="A124816497T" display="A124816497T" xr:uid="{00000000-0004-0000-0000-0000BE020000}"/>
    <hyperlink ref="E714" location="A124815720C" display="A124815720C" xr:uid="{00000000-0004-0000-0000-0000BF020000}"/>
    <hyperlink ref="E715" location="A124816800W" display="A124816800W" xr:uid="{00000000-0004-0000-0000-0000C0020000}"/>
    <hyperlink ref="E716" location="A124814640K" display="A124814640K" xr:uid="{00000000-0004-0000-0000-0000C1020000}"/>
    <hyperlink ref="E717" location="A124817880A" display="A124817880A" xr:uid="{00000000-0004-0000-0000-0000C2020000}"/>
    <hyperlink ref="E718" location="A124818960V" display="A124818960V" xr:uid="{00000000-0004-0000-0000-0000C3020000}"/>
    <hyperlink ref="E719" location="A124815721F" display="A124815721F" xr:uid="{00000000-0004-0000-0000-0000C4020000}"/>
    <hyperlink ref="E720" location="A124816080K" display="A124816080K" xr:uid="{00000000-0004-0000-0000-0000C5020000}"/>
    <hyperlink ref="E721" location="A124817160C" display="A124817160C" xr:uid="{00000000-0004-0000-0000-0000C6020000}"/>
    <hyperlink ref="E722" location="A124815000F" display="A124815000F" xr:uid="{00000000-0004-0000-0000-0000C7020000}"/>
    <hyperlink ref="E723" location="A124818240W" display="A124818240W" xr:uid="{00000000-0004-0000-0000-0000C8020000}"/>
    <hyperlink ref="E724" location="A124819320R" display="A124819320R" xr:uid="{00000000-0004-0000-0000-0000C9020000}"/>
    <hyperlink ref="E725" location="A124816081L" display="A124816081L" xr:uid="{00000000-0004-0000-0000-0000CA020000}"/>
    <hyperlink ref="E726" location="A124815688R" display="A124815688R" xr:uid="{00000000-0004-0000-0000-0000CB020000}"/>
    <hyperlink ref="E727" location="A124816768J" display="A124816768J" xr:uid="{00000000-0004-0000-0000-0000CC020000}"/>
    <hyperlink ref="E728" location="A124814608K" display="A124814608K" xr:uid="{00000000-0004-0000-0000-0000CD020000}"/>
    <hyperlink ref="E729" location="A124817848A" display="A124817848A" xr:uid="{00000000-0004-0000-0000-0000CE020000}"/>
    <hyperlink ref="E730" location="A124818928V" display="A124818928V" xr:uid="{00000000-0004-0000-0000-0000CF020000}"/>
    <hyperlink ref="E731" location="A124815689T" display="A124815689T" xr:uid="{00000000-0004-0000-0000-0000D0020000}"/>
    <hyperlink ref="E732" location="A124816160K" display="A124816160K" xr:uid="{00000000-0004-0000-0000-0000D1020000}"/>
    <hyperlink ref="E733" location="A124817240C" display="A124817240C" xr:uid="{00000000-0004-0000-0000-0000D2020000}"/>
    <hyperlink ref="E734" location="A124815080T" display="A124815080T" xr:uid="{00000000-0004-0000-0000-0000D3020000}"/>
    <hyperlink ref="E735" location="A124818320W" display="A124818320W" xr:uid="{00000000-0004-0000-0000-0000D4020000}"/>
    <hyperlink ref="E736" location="A124819400R" display="A124819400R" xr:uid="{00000000-0004-0000-0000-0000D5020000}"/>
    <hyperlink ref="E737" location="A124816161L" display="A124816161L" xr:uid="{00000000-0004-0000-0000-0000D6020000}"/>
    <hyperlink ref="E738" location="A124815544C" display="A124815544C" xr:uid="{00000000-0004-0000-0000-0000D7020000}"/>
    <hyperlink ref="E739" location="A124816624W" display="A124816624W" xr:uid="{00000000-0004-0000-0000-0000D8020000}"/>
    <hyperlink ref="E740" location="A124814464K" display="A124814464K" xr:uid="{00000000-0004-0000-0000-0000D9020000}"/>
    <hyperlink ref="E741" location="A124817704R" display="A124817704R" xr:uid="{00000000-0004-0000-0000-0000DA020000}"/>
    <hyperlink ref="E742" location="A124818784V" display="A124818784V" xr:uid="{00000000-0004-0000-0000-0000DB020000}"/>
    <hyperlink ref="E743" location="A124815545F" display="A124815545F" xr:uid="{00000000-0004-0000-0000-0000DC020000}"/>
    <hyperlink ref="E744" location="A124816232K" display="A124816232K" xr:uid="{00000000-0004-0000-0000-0000DD020000}"/>
    <hyperlink ref="E745" location="A124817312C" display="A124817312C" xr:uid="{00000000-0004-0000-0000-0000DE020000}"/>
    <hyperlink ref="E746" location="A124815152T" display="A124815152T" xr:uid="{00000000-0004-0000-0000-0000DF020000}"/>
    <hyperlink ref="E747" location="A124818392J" display="A124818392J" xr:uid="{00000000-0004-0000-0000-0000E0020000}"/>
    <hyperlink ref="E748" location="A124819472A" display="A124819472A" xr:uid="{00000000-0004-0000-0000-0000E1020000}"/>
    <hyperlink ref="E749" location="A124816233L" display="A124816233L" xr:uid="{00000000-0004-0000-0000-0000E2020000}"/>
    <hyperlink ref="E750" location="A124816032T" display="A124816032T" xr:uid="{00000000-0004-0000-0000-0000E3020000}"/>
    <hyperlink ref="E751" location="A124817112K" display="A124817112K" xr:uid="{00000000-0004-0000-0000-0000E4020000}"/>
    <hyperlink ref="E752" location="A124814952W" display="A124814952W" xr:uid="{00000000-0004-0000-0000-0000E5020000}"/>
    <hyperlink ref="E753" location="A124818192R" display="A124818192R" xr:uid="{00000000-0004-0000-0000-0000E6020000}"/>
    <hyperlink ref="E754" location="A124819272J" display="A124819272J" xr:uid="{00000000-0004-0000-0000-0000E7020000}"/>
    <hyperlink ref="E755" location="A124816033V" display="A124816033V" xr:uid="{00000000-0004-0000-0000-0000E8020000}"/>
    <hyperlink ref="E756" location="A124815768R" display="A124815768R" xr:uid="{00000000-0004-0000-0000-0000E9020000}"/>
    <hyperlink ref="E757" location="A124816848J" display="A124816848J" xr:uid="{00000000-0004-0000-0000-0000EA020000}"/>
    <hyperlink ref="E758" location="A124814688W" display="A124814688W" xr:uid="{00000000-0004-0000-0000-0000EB020000}"/>
    <hyperlink ref="E759" location="A124817928A" display="A124817928A" xr:uid="{00000000-0004-0000-0000-0000EC020000}"/>
    <hyperlink ref="E760" location="A124819008W" display="A124819008W" xr:uid="{00000000-0004-0000-0000-0000ED020000}"/>
    <hyperlink ref="E761" location="A124815769T" display="A124815769T" xr:uid="{00000000-0004-0000-0000-0000EE020000}"/>
    <hyperlink ref="E762" location="A124815832W" display="A124815832W" xr:uid="{00000000-0004-0000-0000-0000EF020000}"/>
    <hyperlink ref="E763" location="A124816912R" display="A124816912R" xr:uid="{00000000-0004-0000-0000-0000F0020000}"/>
    <hyperlink ref="E764" location="A124814752C" display="A124814752C" xr:uid="{00000000-0004-0000-0000-0000F1020000}"/>
    <hyperlink ref="E765" location="A124817992V" display="A124817992V" xr:uid="{00000000-0004-0000-0000-0000F2020000}"/>
    <hyperlink ref="E766" location="A124819072R" display="A124819072R" xr:uid="{00000000-0004-0000-0000-0000F3020000}"/>
    <hyperlink ref="E767" location="A124815833X" display="A124815833X" xr:uid="{00000000-0004-0000-0000-0000F4020000}"/>
    <hyperlink ref="E768" location="A124816040T" display="A124816040T" xr:uid="{00000000-0004-0000-0000-0000F5020000}"/>
    <hyperlink ref="E769" location="A124817120K" display="A124817120K" xr:uid="{00000000-0004-0000-0000-0000F6020000}"/>
    <hyperlink ref="E770" location="A124814960W" display="A124814960W" xr:uid="{00000000-0004-0000-0000-0000F7020000}"/>
    <hyperlink ref="E771" location="A124818200C" display="A124818200C" xr:uid="{00000000-0004-0000-0000-0000F8020000}"/>
    <hyperlink ref="E772" location="A124819280J" display="A124819280J" xr:uid="{00000000-0004-0000-0000-0000F9020000}"/>
    <hyperlink ref="E773" location="A124816041V" display="A124816041V" xr:uid="{00000000-0004-0000-0000-0000FA020000}"/>
    <hyperlink ref="E774" location="A124816088C" display="A124816088C" xr:uid="{00000000-0004-0000-0000-0000FB020000}"/>
    <hyperlink ref="E775" location="A124817168W" display="A124817168W" xr:uid="{00000000-0004-0000-0000-0000FC020000}"/>
    <hyperlink ref="E776" location="A124815008X" display="A124815008X" xr:uid="{00000000-0004-0000-0000-0000FD020000}"/>
    <hyperlink ref="E777" location="A124818248R" display="A124818248R" xr:uid="{00000000-0004-0000-0000-0000FE020000}"/>
    <hyperlink ref="E778" location="A124819328J" display="A124819328J" xr:uid="{00000000-0004-0000-0000-0000FF020000}"/>
    <hyperlink ref="E779" location="A124816089F" display="A124816089F" xr:uid="{00000000-0004-0000-0000-000000030000}"/>
    <hyperlink ref="E780" location="A124816344C" display="A124816344C" xr:uid="{00000000-0004-0000-0000-000001030000}"/>
    <hyperlink ref="E781" location="A124817424W" display="A124817424W" xr:uid="{00000000-0004-0000-0000-000002030000}"/>
    <hyperlink ref="E782" location="A124815264K" display="A124815264K" xr:uid="{00000000-0004-0000-0000-000003030000}"/>
    <hyperlink ref="E783" location="A124818504R" display="A124818504R" xr:uid="{00000000-0004-0000-0000-000004030000}"/>
    <hyperlink ref="E784" location="A124819584V" display="A124819584V" xr:uid="{00000000-0004-0000-0000-000005030000}"/>
    <hyperlink ref="E785" location="A124816345F" display="A124816345F" xr:uid="{00000000-0004-0000-0000-000006030000}"/>
    <hyperlink ref="E786" location="A124816376W" display="A124816376W" xr:uid="{00000000-0004-0000-0000-000007030000}"/>
    <hyperlink ref="E787" location="A124817456R" display="A124817456R" xr:uid="{00000000-0004-0000-0000-000008030000}"/>
    <hyperlink ref="E788" location="A124815296C" display="A124815296C" xr:uid="{00000000-0004-0000-0000-000009030000}"/>
    <hyperlink ref="E789" location="A124818536J" display="A124818536J" xr:uid="{00000000-0004-0000-0000-00000A030000}"/>
    <hyperlink ref="E790" location="A124819616A" display="A124819616A" xr:uid="{00000000-0004-0000-0000-00000B030000}"/>
    <hyperlink ref="E791" location="A124816377X" display="A124816377X" xr:uid="{00000000-0004-0000-0000-00000C030000}"/>
    <hyperlink ref="E792" location="A124816192C" display="A124816192C" xr:uid="{00000000-0004-0000-0000-00000D030000}"/>
    <hyperlink ref="E793" location="A124817272W" display="A124817272W" xr:uid="{00000000-0004-0000-0000-00000E030000}"/>
    <hyperlink ref="E794" location="A124815112X" display="A124815112X" xr:uid="{00000000-0004-0000-0000-00000F030000}"/>
    <hyperlink ref="E795" location="A124818352R" display="A124818352R" xr:uid="{00000000-0004-0000-0000-000010030000}"/>
    <hyperlink ref="E796" location="A124819432J" display="A124819432J" xr:uid="{00000000-0004-0000-0000-000011030000}"/>
    <hyperlink ref="E797" location="A124816193F" display="A124816193F" xr:uid="{00000000-0004-0000-0000-000012030000}"/>
    <hyperlink ref="E798" location="A124815696R" display="A124815696R" xr:uid="{00000000-0004-0000-0000-000013030000}"/>
    <hyperlink ref="E799" location="A124816776J" display="A124816776J" xr:uid="{00000000-0004-0000-0000-000014030000}"/>
    <hyperlink ref="E800" location="A124814616K" display="A124814616K" xr:uid="{00000000-0004-0000-0000-000015030000}"/>
    <hyperlink ref="E801" location="A124817856A" display="A124817856A" xr:uid="{00000000-0004-0000-0000-000016030000}"/>
    <hyperlink ref="E802" location="A124818936V" display="A124818936V" xr:uid="{00000000-0004-0000-0000-000017030000}"/>
    <hyperlink ref="E803" location="A124815697T" display="A124815697T" xr:uid="{00000000-0004-0000-0000-000018030000}"/>
    <hyperlink ref="E804" location="A124815480C" display="A124815480C" xr:uid="{00000000-0004-0000-0000-000019030000}"/>
    <hyperlink ref="E805" location="A124816560W" display="A124816560W" xr:uid="{00000000-0004-0000-0000-00001A030000}"/>
    <hyperlink ref="E806" location="A124814400X" display="A124814400X" xr:uid="{00000000-0004-0000-0000-00001B030000}"/>
    <hyperlink ref="E807" location="A124817640R" display="A124817640R" xr:uid="{00000000-0004-0000-0000-00001C030000}"/>
    <hyperlink ref="E808" location="A124818720J" display="A124818720J" xr:uid="{00000000-0004-0000-0000-00001D030000}"/>
    <hyperlink ref="E809" location="A124815481F" display="A124815481F" xr:uid="{00000000-0004-0000-0000-00001E030000}"/>
    <hyperlink ref="E810" location="A124816200T" display="A124816200T" xr:uid="{00000000-0004-0000-0000-00001F030000}"/>
    <hyperlink ref="E811" location="A124817280W" display="A124817280W" xr:uid="{00000000-0004-0000-0000-000020030000}"/>
    <hyperlink ref="E812" location="A124815120X" display="A124815120X" xr:uid="{00000000-0004-0000-0000-000021030000}"/>
    <hyperlink ref="E813" location="A124818360R" display="A124818360R" xr:uid="{00000000-0004-0000-0000-000022030000}"/>
    <hyperlink ref="E814" location="A124819440J" display="A124819440J" xr:uid="{00000000-0004-0000-0000-000023030000}"/>
    <hyperlink ref="E815" location="A124816201V" display="A124816201V" xr:uid="{00000000-0004-0000-0000-000024030000}"/>
    <hyperlink ref="E816" location="A124816504C" display="A124816504C" xr:uid="{00000000-0004-0000-0000-000025030000}"/>
    <hyperlink ref="E817" location="A124817584J" display="A124817584J" xr:uid="{00000000-0004-0000-0000-000026030000}"/>
    <hyperlink ref="E818" location="A124815424K" display="A124815424K" xr:uid="{00000000-0004-0000-0000-000027030000}"/>
    <hyperlink ref="E819" location="A124818664A" display="A124818664A" xr:uid="{00000000-0004-0000-0000-000028030000}"/>
    <hyperlink ref="E820" location="A124819744V" display="A124819744V" xr:uid="{00000000-0004-0000-0000-000029030000}"/>
    <hyperlink ref="E821" location="A124816505F" display="A124816505F" xr:uid="{00000000-0004-0000-0000-00002A03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  <c r="EW1" s="3" t="s">
        <v>151</v>
      </c>
      <c r="EX1" s="3" t="s">
        <v>152</v>
      </c>
      <c r="EY1" s="3" t="s">
        <v>153</v>
      </c>
      <c r="EZ1" s="3" t="s">
        <v>154</v>
      </c>
      <c r="FA1" s="3" t="s">
        <v>155</v>
      </c>
      <c r="FB1" s="3" t="s">
        <v>156</v>
      </c>
      <c r="FC1" s="3" t="s">
        <v>157</v>
      </c>
      <c r="FD1" s="3" t="s">
        <v>158</v>
      </c>
      <c r="FE1" s="3" t="s">
        <v>159</v>
      </c>
      <c r="FF1" s="3" t="s">
        <v>160</v>
      </c>
      <c r="FG1" s="3" t="s">
        <v>161</v>
      </c>
      <c r="FH1" s="3" t="s">
        <v>162</v>
      </c>
      <c r="FI1" s="3" t="s">
        <v>163</v>
      </c>
      <c r="FJ1" s="3" t="s">
        <v>164</v>
      </c>
      <c r="FK1" s="3" t="s">
        <v>165</v>
      </c>
      <c r="FL1" s="3" t="s">
        <v>166</v>
      </c>
      <c r="FM1" s="3" t="s">
        <v>167</v>
      </c>
      <c r="FN1" s="3" t="s">
        <v>168</v>
      </c>
      <c r="FO1" s="3" t="s">
        <v>169</v>
      </c>
      <c r="FP1" s="3" t="s">
        <v>170</v>
      </c>
      <c r="FQ1" s="3" t="s">
        <v>171</v>
      </c>
      <c r="FR1" s="3" t="s">
        <v>172</v>
      </c>
      <c r="FS1" s="3" t="s">
        <v>173</v>
      </c>
      <c r="FT1" s="3" t="s">
        <v>174</v>
      </c>
      <c r="FU1" s="3" t="s">
        <v>175</v>
      </c>
      <c r="FV1" s="3" t="s">
        <v>176</v>
      </c>
      <c r="FW1" s="3" t="s">
        <v>177</v>
      </c>
      <c r="FX1" s="3" t="s">
        <v>178</v>
      </c>
      <c r="FY1" s="3" t="s">
        <v>179</v>
      </c>
      <c r="FZ1" s="3" t="s">
        <v>180</v>
      </c>
      <c r="GA1" s="3" t="s">
        <v>181</v>
      </c>
      <c r="GB1" s="3" t="s">
        <v>182</v>
      </c>
      <c r="GC1" s="3" t="s">
        <v>183</v>
      </c>
      <c r="GD1" s="3" t="s">
        <v>184</v>
      </c>
      <c r="GE1" s="3" t="s">
        <v>185</v>
      </c>
      <c r="GF1" s="3" t="s">
        <v>186</v>
      </c>
      <c r="GG1" s="3" t="s">
        <v>187</v>
      </c>
      <c r="GH1" s="3" t="s">
        <v>188</v>
      </c>
      <c r="GI1" s="3" t="s">
        <v>189</v>
      </c>
      <c r="GJ1" s="3" t="s">
        <v>190</v>
      </c>
      <c r="GK1" s="3" t="s">
        <v>191</v>
      </c>
      <c r="GL1" s="3" t="s">
        <v>192</v>
      </c>
      <c r="GM1" s="3" t="s">
        <v>193</v>
      </c>
      <c r="GN1" s="3" t="s">
        <v>194</v>
      </c>
      <c r="GO1" s="3" t="s">
        <v>195</v>
      </c>
      <c r="GP1" s="3" t="s">
        <v>196</v>
      </c>
      <c r="GQ1" s="3" t="s">
        <v>197</v>
      </c>
      <c r="GR1" s="3" t="s">
        <v>198</v>
      </c>
      <c r="GS1" s="3" t="s">
        <v>199</v>
      </c>
      <c r="GT1" s="3" t="s">
        <v>200</v>
      </c>
      <c r="GU1" s="3" t="s">
        <v>201</v>
      </c>
      <c r="GV1" s="3" t="s">
        <v>202</v>
      </c>
      <c r="GW1" s="3" t="s">
        <v>203</v>
      </c>
      <c r="GX1" s="3" t="s">
        <v>204</v>
      </c>
      <c r="GY1" s="3" t="s">
        <v>205</v>
      </c>
      <c r="GZ1" s="3" t="s">
        <v>206</v>
      </c>
      <c r="HA1" s="3" t="s">
        <v>207</v>
      </c>
      <c r="HB1" s="3" t="s">
        <v>208</v>
      </c>
      <c r="HC1" s="3" t="s">
        <v>209</v>
      </c>
      <c r="HD1" s="3" t="s">
        <v>210</v>
      </c>
      <c r="HE1" s="3" t="s">
        <v>211</v>
      </c>
      <c r="HF1" s="3" t="s">
        <v>212</v>
      </c>
      <c r="HG1" s="3" t="s">
        <v>213</v>
      </c>
      <c r="HH1" s="3" t="s">
        <v>214</v>
      </c>
      <c r="HI1" s="3" t="s">
        <v>215</v>
      </c>
      <c r="HJ1" s="3" t="s">
        <v>216</v>
      </c>
      <c r="HK1" s="3" t="s">
        <v>217</v>
      </c>
      <c r="HL1" s="3" t="s">
        <v>218</v>
      </c>
      <c r="HM1" s="3" t="s">
        <v>219</v>
      </c>
      <c r="HN1" s="3" t="s">
        <v>220</v>
      </c>
      <c r="HO1" s="3" t="s">
        <v>221</v>
      </c>
      <c r="HP1" s="3" t="s">
        <v>222</v>
      </c>
      <c r="HQ1" s="3" t="s">
        <v>223</v>
      </c>
      <c r="HR1" s="3" t="s">
        <v>224</v>
      </c>
      <c r="HS1" s="3" t="s">
        <v>225</v>
      </c>
      <c r="HT1" s="3" t="s">
        <v>226</v>
      </c>
      <c r="HU1" s="3" t="s">
        <v>227</v>
      </c>
      <c r="HV1" s="3" t="s">
        <v>228</v>
      </c>
      <c r="HW1" s="3" t="s">
        <v>229</v>
      </c>
      <c r="HX1" s="3" t="s">
        <v>230</v>
      </c>
      <c r="HY1" s="3" t="s">
        <v>231</v>
      </c>
      <c r="HZ1" s="3" t="s">
        <v>232</v>
      </c>
      <c r="IA1" s="3" t="s">
        <v>233</v>
      </c>
      <c r="IB1" s="3" t="s">
        <v>234</v>
      </c>
      <c r="IC1" s="3" t="s">
        <v>235</v>
      </c>
      <c r="ID1" s="3" t="s">
        <v>236</v>
      </c>
      <c r="IE1" s="3" t="s">
        <v>237</v>
      </c>
      <c r="IF1" s="3" t="s">
        <v>238</v>
      </c>
      <c r="IG1" s="3" t="s">
        <v>239</v>
      </c>
      <c r="IH1" s="3" t="s">
        <v>240</v>
      </c>
      <c r="II1" s="3" t="s">
        <v>241</v>
      </c>
      <c r="IJ1" s="3" t="s">
        <v>242</v>
      </c>
      <c r="IK1" s="3" t="s">
        <v>243</v>
      </c>
      <c r="IL1" s="3" t="s">
        <v>244</v>
      </c>
      <c r="IM1" s="3" t="s">
        <v>245</v>
      </c>
      <c r="IN1" s="3" t="s">
        <v>246</v>
      </c>
      <c r="IO1" s="3" t="s">
        <v>247</v>
      </c>
      <c r="IP1" s="3" t="s">
        <v>248</v>
      </c>
      <c r="IQ1" s="3" t="s">
        <v>249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8" t="s">
        <v>267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8" t="s">
        <v>267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8" t="s">
        <v>267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8" t="s">
        <v>267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8" t="s">
        <v>267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8" t="s">
        <v>267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8" t="s">
        <v>267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8" t="s">
        <v>267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8" t="s">
        <v>267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8" t="s">
        <v>267</v>
      </c>
      <c r="BJ2" s="7" t="s">
        <v>259</v>
      </c>
      <c r="BK2" s="7" t="s">
        <v>259</v>
      </c>
      <c r="BL2" s="7" t="s">
        <v>259</v>
      </c>
      <c r="BM2" s="7" t="s">
        <v>259</v>
      </c>
      <c r="BN2" s="7" t="s">
        <v>259</v>
      </c>
      <c r="BO2" s="8" t="s">
        <v>267</v>
      </c>
      <c r="BP2" s="7" t="s">
        <v>259</v>
      </c>
      <c r="BQ2" s="7" t="s">
        <v>259</v>
      </c>
      <c r="BR2" s="7" t="s">
        <v>259</v>
      </c>
      <c r="BS2" s="7" t="s">
        <v>259</v>
      </c>
      <c r="BT2" s="7" t="s">
        <v>259</v>
      </c>
      <c r="BU2" s="8" t="s">
        <v>267</v>
      </c>
      <c r="BV2" s="7" t="s">
        <v>259</v>
      </c>
      <c r="BW2" s="7" t="s">
        <v>259</v>
      </c>
      <c r="BX2" s="7" t="s">
        <v>259</v>
      </c>
      <c r="BY2" s="7" t="s">
        <v>259</v>
      </c>
      <c r="BZ2" s="7" t="s">
        <v>259</v>
      </c>
      <c r="CA2" s="8" t="s">
        <v>267</v>
      </c>
      <c r="CB2" s="7" t="s">
        <v>259</v>
      </c>
      <c r="CC2" s="7" t="s">
        <v>259</v>
      </c>
      <c r="CD2" s="7" t="s">
        <v>259</v>
      </c>
      <c r="CE2" s="7" t="s">
        <v>259</v>
      </c>
      <c r="CF2" s="7" t="s">
        <v>259</v>
      </c>
      <c r="CG2" s="8" t="s">
        <v>267</v>
      </c>
      <c r="CH2" s="7" t="s">
        <v>259</v>
      </c>
      <c r="CI2" s="7" t="s">
        <v>259</v>
      </c>
      <c r="CJ2" s="7" t="s">
        <v>259</v>
      </c>
      <c r="CK2" s="7" t="s">
        <v>259</v>
      </c>
      <c r="CL2" s="7" t="s">
        <v>259</v>
      </c>
      <c r="CM2" s="8" t="s">
        <v>267</v>
      </c>
      <c r="CN2" s="7" t="s">
        <v>259</v>
      </c>
      <c r="CO2" s="7" t="s">
        <v>259</v>
      </c>
      <c r="CP2" s="7" t="s">
        <v>259</v>
      </c>
      <c r="CQ2" s="7" t="s">
        <v>259</v>
      </c>
      <c r="CR2" s="7" t="s">
        <v>259</v>
      </c>
      <c r="CS2" s="8" t="s">
        <v>267</v>
      </c>
      <c r="CT2" s="7" t="s">
        <v>259</v>
      </c>
      <c r="CU2" s="7" t="s">
        <v>259</v>
      </c>
      <c r="CV2" s="7" t="s">
        <v>259</v>
      </c>
      <c r="CW2" s="7" t="s">
        <v>259</v>
      </c>
      <c r="CX2" s="7" t="s">
        <v>259</v>
      </c>
      <c r="CY2" s="8" t="s">
        <v>267</v>
      </c>
      <c r="CZ2" s="7" t="s">
        <v>259</v>
      </c>
      <c r="DA2" s="7" t="s">
        <v>259</v>
      </c>
      <c r="DB2" s="7" t="s">
        <v>259</v>
      </c>
      <c r="DC2" s="7" t="s">
        <v>259</v>
      </c>
      <c r="DD2" s="7" t="s">
        <v>259</v>
      </c>
      <c r="DE2" s="8" t="s">
        <v>267</v>
      </c>
      <c r="DF2" s="7" t="s">
        <v>259</v>
      </c>
      <c r="DG2" s="7" t="s">
        <v>259</v>
      </c>
      <c r="DH2" s="7" t="s">
        <v>259</v>
      </c>
      <c r="DI2" s="7" t="s">
        <v>259</v>
      </c>
      <c r="DJ2" s="7" t="s">
        <v>259</v>
      </c>
      <c r="DK2" s="8" t="s">
        <v>267</v>
      </c>
      <c r="DL2" s="7" t="s">
        <v>259</v>
      </c>
      <c r="DM2" s="7" t="s">
        <v>259</v>
      </c>
      <c r="DN2" s="7" t="s">
        <v>259</v>
      </c>
      <c r="DO2" s="7" t="s">
        <v>259</v>
      </c>
      <c r="DP2" s="7" t="s">
        <v>259</v>
      </c>
      <c r="DQ2" s="8" t="s">
        <v>267</v>
      </c>
      <c r="DR2" s="7" t="s">
        <v>259</v>
      </c>
      <c r="DS2" s="7" t="s">
        <v>259</v>
      </c>
      <c r="DT2" s="7" t="s">
        <v>259</v>
      </c>
      <c r="DU2" s="7" t="s">
        <v>259</v>
      </c>
      <c r="DV2" s="7" t="s">
        <v>259</v>
      </c>
      <c r="DW2" s="8" t="s">
        <v>267</v>
      </c>
      <c r="DX2" s="7" t="s">
        <v>259</v>
      </c>
      <c r="DY2" s="7" t="s">
        <v>259</v>
      </c>
      <c r="DZ2" s="7" t="s">
        <v>259</v>
      </c>
      <c r="EA2" s="7" t="s">
        <v>259</v>
      </c>
      <c r="EB2" s="7" t="s">
        <v>259</v>
      </c>
      <c r="EC2" s="8" t="s">
        <v>267</v>
      </c>
      <c r="ED2" s="7" t="s">
        <v>259</v>
      </c>
      <c r="EE2" s="7" t="s">
        <v>259</v>
      </c>
      <c r="EF2" s="7" t="s">
        <v>259</v>
      </c>
      <c r="EG2" s="7" t="s">
        <v>259</v>
      </c>
      <c r="EH2" s="7" t="s">
        <v>259</v>
      </c>
      <c r="EI2" s="8" t="s">
        <v>267</v>
      </c>
      <c r="EJ2" s="7" t="s">
        <v>259</v>
      </c>
      <c r="EK2" s="7" t="s">
        <v>259</v>
      </c>
      <c r="EL2" s="7" t="s">
        <v>259</v>
      </c>
      <c r="EM2" s="7" t="s">
        <v>259</v>
      </c>
      <c r="EN2" s="7" t="s">
        <v>259</v>
      </c>
      <c r="EO2" s="8" t="s">
        <v>267</v>
      </c>
      <c r="EP2" s="7" t="s">
        <v>259</v>
      </c>
      <c r="EQ2" s="7" t="s">
        <v>259</v>
      </c>
      <c r="ER2" s="7" t="s">
        <v>259</v>
      </c>
      <c r="ES2" s="7" t="s">
        <v>259</v>
      </c>
      <c r="ET2" s="7" t="s">
        <v>259</v>
      </c>
      <c r="EU2" s="8" t="s">
        <v>267</v>
      </c>
      <c r="EV2" s="7" t="s">
        <v>259</v>
      </c>
      <c r="EW2" s="7" t="s">
        <v>259</v>
      </c>
      <c r="EX2" s="7" t="s">
        <v>259</v>
      </c>
      <c r="EY2" s="7" t="s">
        <v>259</v>
      </c>
      <c r="EZ2" s="7" t="s">
        <v>259</v>
      </c>
      <c r="FA2" s="8" t="s">
        <v>267</v>
      </c>
      <c r="FB2" s="7" t="s">
        <v>259</v>
      </c>
      <c r="FC2" s="7" t="s">
        <v>259</v>
      </c>
      <c r="FD2" s="7" t="s">
        <v>259</v>
      </c>
      <c r="FE2" s="7" t="s">
        <v>259</v>
      </c>
      <c r="FF2" s="7" t="s">
        <v>259</v>
      </c>
      <c r="FG2" s="8" t="s">
        <v>267</v>
      </c>
      <c r="FH2" s="7" t="s">
        <v>259</v>
      </c>
      <c r="FI2" s="7" t="s">
        <v>259</v>
      </c>
      <c r="FJ2" s="7" t="s">
        <v>259</v>
      </c>
      <c r="FK2" s="7" t="s">
        <v>259</v>
      </c>
      <c r="FL2" s="7" t="s">
        <v>259</v>
      </c>
      <c r="FM2" s="8" t="s">
        <v>267</v>
      </c>
      <c r="FN2" s="7" t="s">
        <v>259</v>
      </c>
      <c r="FO2" s="7" t="s">
        <v>259</v>
      </c>
      <c r="FP2" s="7" t="s">
        <v>259</v>
      </c>
      <c r="FQ2" s="7" t="s">
        <v>259</v>
      </c>
      <c r="FR2" s="7" t="s">
        <v>259</v>
      </c>
      <c r="FS2" s="8" t="s">
        <v>267</v>
      </c>
      <c r="FT2" s="7" t="s">
        <v>259</v>
      </c>
      <c r="FU2" s="7" t="s">
        <v>259</v>
      </c>
      <c r="FV2" s="7" t="s">
        <v>259</v>
      </c>
      <c r="FW2" s="7" t="s">
        <v>259</v>
      </c>
      <c r="FX2" s="7" t="s">
        <v>259</v>
      </c>
      <c r="FY2" s="8" t="s">
        <v>267</v>
      </c>
      <c r="FZ2" s="7" t="s">
        <v>259</v>
      </c>
      <c r="GA2" s="7" t="s">
        <v>259</v>
      </c>
      <c r="GB2" s="7" t="s">
        <v>259</v>
      </c>
      <c r="GC2" s="7" t="s">
        <v>259</v>
      </c>
      <c r="GD2" s="7" t="s">
        <v>259</v>
      </c>
      <c r="GE2" s="8" t="s">
        <v>267</v>
      </c>
      <c r="GF2" s="7" t="s">
        <v>259</v>
      </c>
      <c r="GG2" s="7" t="s">
        <v>259</v>
      </c>
      <c r="GH2" s="7" t="s">
        <v>259</v>
      </c>
      <c r="GI2" s="7" t="s">
        <v>259</v>
      </c>
      <c r="GJ2" s="7" t="s">
        <v>259</v>
      </c>
      <c r="GK2" s="8" t="s">
        <v>267</v>
      </c>
      <c r="GL2" s="7" t="s">
        <v>259</v>
      </c>
      <c r="GM2" s="7" t="s">
        <v>259</v>
      </c>
      <c r="GN2" s="7" t="s">
        <v>259</v>
      </c>
      <c r="GO2" s="7" t="s">
        <v>259</v>
      </c>
      <c r="GP2" s="7" t="s">
        <v>259</v>
      </c>
      <c r="GQ2" s="8" t="s">
        <v>267</v>
      </c>
      <c r="GR2" s="7" t="s">
        <v>259</v>
      </c>
      <c r="GS2" s="7" t="s">
        <v>259</v>
      </c>
      <c r="GT2" s="7" t="s">
        <v>259</v>
      </c>
      <c r="GU2" s="7" t="s">
        <v>259</v>
      </c>
      <c r="GV2" s="7" t="s">
        <v>259</v>
      </c>
      <c r="GW2" s="8" t="s">
        <v>267</v>
      </c>
      <c r="GX2" s="7" t="s">
        <v>259</v>
      </c>
      <c r="GY2" s="7" t="s">
        <v>259</v>
      </c>
      <c r="GZ2" s="7" t="s">
        <v>259</v>
      </c>
      <c r="HA2" s="7" t="s">
        <v>259</v>
      </c>
      <c r="HB2" s="7" t="s">
        <v>259</v>
      </c>
      <c r="HC2" s="8" t="s">
        <v>267</v>
      </c>
      <c r="HD2" s="7" t="s">
        <v>259</v>
      </c>
      <c r="HE2" s="7" t="s">
        <v>259</v>
      </c>
      <c r="HF2" s="7" t="s">
        <v>259</v>
      </c>
      <c r="HG2" s="7" t="s">
        <v>259</v>
      </c>
      <c r="HH2" s="7" t="s">
        <v>259</v>
      </c>
      <c r="HI2" s="8" t="s">
        <v>267</v>
      </c>
      <c r="HJ2" s="7" t="s">
        <v>259</v>
      </c>
      <c r="HK2" s="7" t="s">
        <v>259</v>
      </c>
      <c r="HL2" s="7" t="s">
        <v>259</v>
      </c>
      <c r="HM2" s="7" t="s">
        <v>259</v>
      </c>
      <c r="HN2" s="7" t="s">
        <v>259</v>
      </c>
      <c r="HO2" s="8" t="s">
        <v>267</v>
      </c>
      <c r="HP2" s="7" t="s">
        <v>259</v>
      </c>
      <c r="HQ2" s="7" t="s">
        <v>259</v>
      </c>
      <c r="HR2" s="7" t="s">
        <v>259</v>
      </c>
      <c r="HS2" s="7" t="s">
        <v>259</v>
      </c>
      <c r="HT2" s="7" t="s">
        <v>259</v>
      </c>
      <c r="HU2" s="8" t="s">
        <v>267</v>
      </c>
      <c r="HV2" s="7" t="s">
        <v>259</v>
      </c>
      <c r="HW2" s="7" t="s">
        <v>259</v>
      </c>
      <c r="HX2" s="7" t="s">
        <v>259</v>
      </c>
      <c r="HY2" s="7" t="s">
        <v>259</v>
      </c>
      <c r="HZ2" s="7" t="s">
        <v>259</v>
      </c>
      <c r="IA2" s="8" t="s">
        <v>267</v>
      </c>
      <c r="IB2" s="7" t="s">
        <v>259</v>
      </c>
      <c r="IC2" s="7" t="s">
        <v>259</v>
      </c>
      <c r="ID2" s="7" t="s">
        <v>259</v>
      </c>
      <c r="IE2" s="7" t="s">
        <v>259</v>
      </c>
      <c r="IF2" s="7" t="s">
        <v>259</v>
      </c>
      <c r="IG2" s="8" t="s">
        <v>267</v>
      </c>
      <c r="IH2" s="7" t="s">
        <v>259</v>
      </c>
      <c r="II2" s="7" t="s">
        <v>259</v>
      </c>
      <c r="IJ2" s="7" t="s">
        <v>259</v>
      </c>
      <c r="IK2" s="7" t="s">
        <v>259</v>
      </c>
      <c r="IL2" s="7" t="s">
        <v>259</v>
      </c>
      <c r="IM2" s="8" t="s">
        <v>267</v>
      </c>
      <c r="IN2" s="7" t="s">
        <v>259</v>
      </c>
      <c r="IO2" s="7" t="s">
        <v>259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1642</v>
      </c>
      <c r="C5" s="8" t="s">
        <v>1642</v>
      </c>
      <c r="D5" s="8" t="s">
        <v>1642</v>
      </c>
      <c r="E5" s="8" t="s">
        <v>1642</v>
      </c>
      <c r="F5" s="8" t="s">
        <v>1642</v>
      </c>
      <c r="G5" s="8" t="s">
        <v>1642</v>
      </c>
      <c r="H5" s="8" t="s">
        <v>1642</v>
      </c>
      <c r="I5" s="8" t="s">
        <v>1642</v>
      </c>
      <c r="J5" s="8" t="s">
        <v>1642</v>
      </c>
      <c r="K5" s="8" t="s">
        <v>1642</v>
      </c>
      <c r="L5" s="8" t="s">
        <v>1642</v>
      </c>
      <c r="M5" s="8" t="s">
        <v>1642</v>
      </c>
      <c r="N5" s="8" t="s">
        <v>1642</v>
      </c>
      <c r="O5" s="8" t="s">
        <v>1642</v>
      </c>
      <c r="P5" s="8" t="s">
        <v>1642</v>
      </c>
      <c r="Q5" s="8" t="s">
        <v>1642</v>
      </c>
      <c r="R5" s="8" t="s">
        <v>1642</v>
      </c>
      <c r="S5" s="8" t="s">
        <v>1642</v>
      </c>
      <c r="T5" s="8" t="s">
        <v>1642</v>
      </c>
      <c r="U5" s="8" t="s">
        <v>1642</v>
      </c>
      <c r="V5" s="8" t="s">
        <v>1642</v>
      </c>
      <c r="W5" s="8" t="s">
        <v>1642</v>
      </c>
      <c r="X5" s="8" t="s">
        <v>1642</v>
      </c>
      <c r="Y5" s="8" t="s">
        <v>1642</v>
      </c>
      <c r="Z5" s="8" t="s">
        <v>1642</v>
      </c>
      <c r="AA5" s="8" t="s">
        <v>1642</v>
      </c>
      <c r="AB5" s="8" t="s">
        <v>1642</v>
      </c>
      <c r="AC5" s="8" t="s">
        <v>1642</v>
      </c>
      <c r="AD5" s="8" t="s">
        <v>1642</v>
      </c>
      <c r="AE5" s="8" t="s">
        <v>1642</v>
      </c>
      <c r="AF5" s="8" t="s">
        <v>1642</v>
      </c>
      <c r="AG5" s="8" t="s">
        <v>1642</v>
      </c>
      <c r="AH5" s="8" t="s">
        <v>1642</v>
      </c>
      <c r="AI5" s="8" t="s">
        <v>1642</v>
      </c>
      <c r="AJ5" s="8" t="s">
        <v>1642</v>
      </c>
      <c r="AK5" s="8" t="s">
        <v>1642</v>
      </c>
      <c r="AL5" s="8" t="s">
        <v>1642</v>
      </c>
      <c r="AM5" s="8" t="s">
        <v>1642</v>
      </c>
      <c r="AN5" s="8" t="s">
        <v>1642</v>
      </c>
      <c r="AO5" s="8" t="s">
        <v>1642</v>
      </c>
      <c r="AP5" s="8" t="s">
        <v>1642</v>
      </c>
      <c r="AQ5" s="8" t="s">
        <v>1642</v>
      </c>
      <c r="AR5" s="8" t="s">
        <v>1642</v>
      </c>
      <c r="AS5" s="8" t="s">
        <v>1642</v>
      </c>
      <c r="AT5" s="8" t="s">
        <v>1642</v>
      </c>
      <c r="AU5" s="8" t="s">
        <v>1642</v>
      </c>
      <c r="AV5" s="8" t="s">
        <v>1642</v>
      </c>
      <c r="AW5" s="8" t="s">
        <v>1642</v>
      </c>
      <c r="AX5" s="8" t="s">
        <v>1642</v>
      </c>
      <c r="AY5" s="8" t="s">
        <v>1642</v>
      </c>
      <c r="AZ5" s="8" t="s">
        <v>1642</v>
      </c>
      <c r="BA5" s="8" t="s">
        <v>1642</v>
      </c>
      <c r="BB5" s="8" t="s">
        <v>1642</v>
      </c>
      <c r="BC5" s="8" t="s">
        <v>1642</v>
      </c>
      <c r="BD5" s="8" t="s">
        <v>1642</v>
      </c>
      <c r="BE5" s="8" t="s">
        <v>1642</v>
      </c>
      <c r="BF5" s="8" t="s">
        <v>1642</v>
      </c>
      <c r="BG5" s="8" t="s">
        <v>1642</v>
      </c>
      <c r="BH5" s="8" t="s">
        <v>1642</v>
      </c>
      <c r="BI5" s="8" t="s">
        <v>1642</v>
      </c>
      <c r="BJ5" s="8" t="s">
        <v>1642</v>
      </c>
      <c r="BK5" s="8" t="s">
        <v>1642</v>
      </c>
      <c r="BL5" s="8" t="s">
        <v>1642</v>
      </c>
      <c r="BM5" s="8" t="s">
        <v>1642</v>
      </c>
      <c r="BN5" s="8" t="s">
        <v>1642</v>
      </c>
      <c r="BO5" s="8" t="s">
        <v>1642</v>
      </c>
      <c r="BP5" s="8" t="s">
        <v>1642</v>
      </c>
      <c r="BQ5" s="8" t="s">
        <v>1642</v>
      </c>
      <c r="BR5" s="8" t="s">
        <v>1642</v>
      </c>
      <c r="BS5" s="8" t="s">
        <v>1642</v>
      </c>
      <c r="BT5" s="8" t="s">
        <v>1642</v>
      </c>
      <c r="BU5" s="8" t="s">
        <v>1642</v>
      </c>
      <c r="BV5" s="8" t="s">
        <v>1642</v>
      </c>
      <c r="BW5" s="8" t="s">
        <v>1642</v>
      </c>
      <c r="BX5" s="8" t="s">
        <v>1642</v>
      </c>
      <c r="BY5" s="8" t="s">
        <v>1642</v>
      </c>
      <c r="BZ5" s="8" t="s">
        <v>1642</v>
      </c>
      <c r="CA5" s="8" t="s">
        <v>1642</v>
      </c>
      <c r="CB5" s="8" t="s">
        <v>1642</v>
      </c>
      <c r="CC5" s="8" t="s">
        <v>1642</v>
      </c>
      <c r="CD5" s="8" t="s">
        <v>1642</v>
      </c>
      <c r="CE5" s="8" t="s">
        <v>1642</v>
      </c>
      <c r="CF5" s="8" t="s">
        <v>1642</v>
      </c>
      <c r="CG5" s="8" t="s">
        <v>1642</v>
      </c>
      <c r="CH5" s="8" t="s">
        <v>1642</v>
      </c>
      <c r="CI5" s="8" t="s">
        <v>1642</v>
      </c>
      <c r="CJ5" s="8" t="s">
        <v>1642</v>
      </c>
      <c r="CK5" s="8" t="s">
        <v>1642</v>
      </c>
      <c r="CL5" s="8" t="s">
        <v>1642</v>
      </c>
      <c r="CM5" s="8" t="s">
        <v>1642</v>
      </c>
      <c r="CN5" s="8" t="s">
        <v>1642</v>
      </c>
      <c r="CO5" s="8" t="s">
        <v>1642</v>
      </c>
      <c r="CP5" s="8" t="s">
        <v>1642</v>
      </c>
      <c r="CQ5" s="8" t="s">
        <v>1642</v>
      </c>
      <c r="CR5" s="8" t="s">
        <v>1642</v>
      </c>
      <c r="CS5" s="8" t="s">
        <v>1642</v>
      </c>
      <c r="CT5" s="8" t="s">
        <v>1642</v>
      </c>
      <c r="CU5" s="8" t="s">
        <v>1642</v>
      </c>
      <c r="CV5" s="8" t="s">
        <v>1642</v>
      </c>
      <c r="CW5" s="8" t="s">
        <v>1642</v>
      </c>
      <c r="CX5" s="8" t="s">
        <v>1642</v>
      </c>
      <c r="CY5" s="8" t="s">
        <v>1642</v>
      </c>
      <c r="CZ5" s="8" t="s">
        <v>1642</v>
      </c>
      <c r="DA5" s="8" t="s">
        <v>1642</v>
      </c>
      <c r="DB5" s="8" t="s">
        <v>1642</v>
      </c>
      <c r="DC5" s="8" t="s">
        <v>1642</v>
      </c>
      <c r="DD5" s="8" t="s">
        <v>1642</v>
      </c>
      <c r="DE5" s="8" t="s">
        <v>1642</v>
      </c>
      <c r="DF5" s="8" t="s">
        <v>1642</v>
      </c>
      <c r="DG5" s="8" t="s">
        <v>1642</v>
      </c>
      <c r="DH5" s="8" t="s">
        <v>1642</v>
      </c>
      <c r="DI5" s="8" t="s">
        <v>1642</v>
      </c>
      <c r="DJ5" s="8" t="s">
        <v>1642</v>
      </c>
      <c r="DK5" s="8" t="s">
        <v>1642</v>
      </c>
      <c r="DL5" s="8" t="s">
        <v>1642</v>
      </c>
      <c r="DM5" s="8" t="s">
        <v>1642</v>
      </c>
      <c r="DN5" s="8" t="s">
        <v>1642</v>
      </c>
      <c r="DO5" s="8" t="s">
        <v>1642</v>
      </c>
      <c r="DP5" s="8" t="s">
        <v>1642</v>
      </c>
      <c r="DQ5" s="8" t="s">
        <v>1642</v>
      </c>
      <c r="DR5" s="8" t="s">
        <v>1642</v>
      </c>
      <c r="DS5" s="8" t="s">
        <v>1642</v>
      </c>
      <c r="DT5" s="8" t="s">
        <v>1642</v>
      </c>
      <c r="DU5" s="8" t="s">
        <v>1642</v>
      </c>
      <c r="DV5" s="8" t="s">
        <v>1642</v>
      </c>
      <c r="DW5" s="8" t="s">
        <v>1642</v>
      </c>
      <c r="DX5" s="8" t="s">
        <v>1642</v>
      </c>
      <c r="DY5" s="8" t="s">
        <v>1642</v>
      </c>
      <c r="DZ5" s="8" t="s">
        <v>1642</v>
      </c>
      <c r="EA5" s="8" t="s">
        <v>1642</v>
      </c>
      <c r="EB5" s="8" t="s">
        <v>1642</v>
      </c>
      <c r="EC5" s="8" t="s">
        <v>1642</v>
      </c>
      <c r="ED5" s="8" t="s">
        <v>1642</v>
      </c>
      <c r="EE5" s="8" t="s">
        <v>1642</v>
      </c>
      <c r="EF5" s="8" t="s">
        <v>1642</v>
      </c>
      <c r="EG5" s="8" t="s">
        <v>1642</v>
      </c>
      <c r="EH5" s="8" t="s">
        <v>1642</v>
      </c>
      <c r="EI5" s="8" t="s">
        <v>1642</v>
      </c>
      <c r="EJ5" s="8" t="s">
        <v>1642</v>
      </c>
      <c r="EK5" s="8" t="s">
        <v>1642</v>
      </c>
      <c r="EL5" s="8" t="s">
        <v>1642</v>
      </c>
      <c r="EM5" s="8" t="s">
        <v>1642</v>
      </c>
      <c r="EN5" s="8" t="s">
        <v>1642</v>
      </c>
      <c r="EO5" s="8" t="s">
        <v>1642</v>
      </c>
      <c r="EP5" s="8" t="s">
        <v>1642</v>
      </c>
      <c r="EQ5" s="8" t="s">
        <v>1642</v>
      </c>
      <c r="ER5" s="8" t="s">
        <v>1642</v>
      </c>
      <c r="ES5" s="8" t="s">
        <v>1642</v>
      </c>
      <c r="ET5" s="8" t="s">
        <v>1642</v>
      </c>
      <c r="EU5" s="8" t="s">
        <v>1642</v>
      </c>
      <c r="EV5" s="8" t="s">
        <v>1642</v>
      </c>
      <c r="EW5" s="8" t="s">
        <v>1642</v>
      </c>
      <c r="EX5" s="8" t="s">
        <v>1642</v>
      </c>
      <c r="EY5" s="8" t="s">
        <v>1642</v>
      </c>
      <c r="EZ5" s="8" t="s">
        <v>1642</v>
      </c>
      <c r="FA5" s="8" t="s">
        <v>1642</v>
      </c>
      <c r="FB5" s="8" t="s">
        <v>1642</v>
      </c>
      <c r="FC5" s="8" t="s">
        <v>1642</v>
      </c>
      <c r="FD5" s="8" t="s">
        <v>1642</v>
      </c>
      <c r="FE5" s="8" t="s">
        <v>1642</v>
      </c>
      <c r="FF5" s="8" t="s">
        <v>1642</v>
      </c>
      <c r="FG5" s="8" t="s">
        <v>1642</v>
      </c>
      <c r="FH5" s="8" t="s">
        <v>1642</v>
      </c>
      <c r="FI5" s="8" t="s">
        <v>1642</v>
      </c>
      <c r="FJ5" s="8" t="s">
        <v>1642</v>
      </c>
      <c r="FK5" s="8" t="s">
        <v>1642</v>
      </c>
      <c r="FL5" s="8" t="s">
        <v>1642</v>
      </c>
      <c r="FM5" s="8" t="s">
        <v>1642</v>
      </c>
      <c r="FN5" s="8" t="s">
        <v>1642</v>
      </c>
      <c r="FO5" s="8" t="s">
        <v>1642</v>
      </c>
      <c r="FP5" s="8" t="s">
        <v>1642</v>
      </c>
      <c r="FQ5" s="8" t="s">
        <v>1642</v>
      </c>
      <c r="FR5" s="8" t="s">
        <v>1642</v>
      </c>
      <c r="FS5" s="8" t="s">
        <v>1642</v>
      </c>
      <c r="FT5" s="8" t="s">
        <v>1642</v>
      </c>
      <c r="FU5" s="8" t="s">
        <v>1642</v>
      </c>
      <c r="FV5" s="8" t="s">
        <v>1642</v>
      </c>
      <c r="FW5" s="8" t="s">
        <v>1642</v>
      </c>
      <c r="FX5" s="8" t="s">
        <v>1642</v>
      </c>
      <c r="FY5" s="8" t="s">
        <v>1642</v>
      </c>
      <c r="FZ5" s="8" t="s">
        <v>1642</v>
      </c>
      <c r="GA5" s="8" t="s">
        <v>1642</v>
      </c>
      <c r="GB5" s="8" t="s">
        <v>1642</v>
      </c>
      <c r="GC5" s="8" t="s">
        <v>1642</v>
      </c>
      <c r="GD5" s="8" t="s">
        <v>1642</v>
      </c>
      <c r="GE5" s="8" t="s">
        <v>1642</v>
      </c>
      <c r="GF5" s="8" t="s">
        <v>1642</v>
      </c>
      <c r="GG5" s="8" t="s">
        <v>1642</v>
      </c>
      <c r="GH5" s="8" t="s">
        <v>1642</v>
      </c>
      <c r="GI5" s="8" t="s">
        <v>1642</v>
      </c>
      <c r="GJ5" s="8" t="s">
        <v>1642</v>
      </c>
      <c r="GK5" s="8" t="s">
        <v>1642</v>
      </c>
      <c r="GL5" s="8" t="s">
        <v>1642</v>
      </c>
      <c r="GM5" s="8" t="s">
        <v>1642</v>
      </c>
      <c r="GN5" s="8" t="s">
        <v>1642</v>
      </c>
      <c r="GO5" s="8" t="s">
        <v>1642</v>
      </c>
      <c r="GP5" s="8" t="s">
        <v>1642</v>
      </c>
      <c r="GQ5" s="8" t="s">
        <v>1642</v>
      </c>
      <c r="GR5" s="8" t="s">
        <v>1642</v>
      </c>
      <c r="GS5" s="8" t="s">
        <v>1642</v>
      </c>
      <c r="GT5" s="8" t="s">
        <v>1642</v>
      </c>
      <c r="GU5" s="8" t="s">
        <v>1642</v>
      </c>
      <c r="GV5" s="8" t="s">
        <v>1642</v>
      </c>
      <c r="GW5" s="8" t="s">
        <v>1642</v>
      </c>
      <c r="GX5" s="8" t="s">
        <v>1642</v>
      </c>
      <c r="GY5" s="8" t="s">
        <v>1642</v>
      </c>
      <c r="GZ5" s="8" t="s">
        <v>1642</v>
      </c>
      <c r="HA5" s="8" t="s">
        <v>1642</v>
      </c>
      <c r="HB5" s="8" t="s">
        <v>1642</v>
      </c>
      <c r="HC5" s="8" t="s">
        <v>1642</v>
      </c>
      <c r="HD5" s="8" t="s">
        <v>1642</v>
      </c>
      <c r="HE5" s="8" t="s">
        <v>1642</v>
      </c>
      <c r="HF5" s="8" t="s">
        <v>1642</v>
      </c>
      <c r="HG5" s="8" t="s">
        <v>1642</v>
      </c>
      <c r="HH5" s="8" t="s">
        <v>1642</v>
      </c>
      <c r="HI5" s="8" t="s">
        <v>1642</v>
      </c>
      <c r="HJ5" s="8" t="s">
        <v>1642</v>
      </c>
      <c r="HK5" s="8" t="s">
        <v>1642</v>
      </c>
      <c r="HL5" s="8" t="s">
        <v>1642</v>
      </c>
      <c r="HM5" s="8" t="s">
        <v>1642</v>
      </c>
      <c r="HN5" s="8" t="s">
        <v>1642</v>
      </c>
      <c r="HO5" s="8" t="s">
        <v>1642</v>
      </c>
      <c r="HP5" s="8" t="s">
        <v>1642</v>
      </c>
      <c r="HQ5" s="8" t="s">
        <v>1642</v>
      </c>
      <c r="HR5" s="8" t="s">
        <v>1642</v>
      </c>
      <c r="HS5" s="8" t="s">
        <v>1642</v>
      </c>
      <c r="HT5" s="8" t="s">
        <v>1642</v>
      </c>
      <c r="HU5" s="8" t="s">
        <v>1642</v>
      </c>
      <c r="HV5" s="8" t="s">
        <v>1642</v>
      </c>
      <c r="HW5" s="8" t="s">
        <v>1642</v>
      </c>
      <c r="HX5" s="8" t="s">
        <v>1642</v>
      </c>
      <c r="HY5" s="8" t="s">
        <v>1642</v>
      </c>
      <c r="HZ5" s="8" t="s">
        <v>1642</v>
      </c>
      <c r="IA5" s="8" t="s">
        <v>1642</v>
      </c>
      <c r="IB5" s="8" t="s">
        <v>1642</v>
      </c>
      <c r="IC5" s="8" t="s">
        <v>1642</v>
      </c>
      <c r="ID5" s="8" t="s">
        <v>1642</v>
      </c>
      <c r="IE5" s="8" t="s">
        <v>1642</v>
      </c>
      <c r="IF5" s="8" t="s">
        <v>1642</v>
      </c>
      <c r="IG5" s="8" t="s">
        <v>1642</v>
      </c>
      <c r="IH5" s="8" t="s">
        <v>1642</v>
      </c>
      <c r="II5" s="8" t="s">
        <v>1642</v>
      </c>
      <c r="IJ5" s="8" t="s">
        <v>1642</v>
      </c>
      <c r="IK5" s="8" t="s">
        <v>1642</v>
      </c>
      <c r="IL5" s="8" t="s">
        <v>1642</v>
      </c>
      <c r="IM5" s="8" t="s">
        <v>1642</v>
      </c>
      <c r="IN5" s="8" t="s">
        <v>1642</v>
      </c>
      <c r="IO5" s="8" t="s">
        <v>1642</v>
      </c>
      <c r="IP5" s="8" t="s">
        <v>1642</v>
      </c>
      <c r="IQ5" s="8" t="s">
        <v>1642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262</v>
      </c>
      <c r="C10" s="8" t="s">
        <v>263</v>
      </c>
      <c r="D10" s="8" t="s">
        <v>264</v>
      </c>
      <c r="E10" s="8" t="s">
        <v>265</v>
      </c>
      <c r="F10" s="8" t="s">
        <v>266</v>
      </c>
      <c r="G10" s="8" t="s">
        <v>268</v>
      </c>
      <c r="H10" s="8" t="s">
        <v>269</v>
      </c>
      <c r="I10" s="8" t="s">
        <v>270</v>
      </c>
      <c r="J10" s="8" t="s">
        <v>271</v>
      </c>
      <c r="K10" s="8" t="s">
        <v>272</v>
      </c>
      <c r="L10" s="8" t="s">
        <v>273</v>
      </c>
      <c r="M10" s="8" t="s">
        <v>274</v>
      </c>
      <c r="N10" s="8" t="s">
        <v>275</v>
      </c>
      <c r="O10" s="8" t="s">
        <v>276</v>
      </c>
      <c r="P10" s="8" t="s">
        <v>277</v>
      </c>
      <c r="Q10" s="8" t="s">
        <v>278</v>
      </c>
      <c r="R10" s="8" t="s">
        <v>279</v>
      </c>
      <c r="S10" s="8" t="s">
        <v>280</v>
      </c>
      <c r="T10" s="8" t="s">
        <v>281</v>
      </c>
      <c r="U10" s="8" t="s">
        <v>282</v>
      </c>
      <c r="V10" s="8" t="s">
        <v>283</v>
      </c>
      <c r="W10" s="8" t="s">
        <v>284</v>
      </c>
      <c r="X10" s="8" t="s">
        <v>285</v>
      </c>
      <c r="Y10" s="8" t="s">
        <v>286</v>
      </c>
      <c r="Z10" s="8" t="s">
        <v>287</v>
      </c>
      <c r="AA10" s="8" t="s">
        <v>288</v>
      </c>
      <c r="AB10" s="8" t="s">
        <v>289</v>
      </c>
      <c r="AC10" s="8" t="s">
        <v>290</v>
      </c>
      <c r="AD10" s="8" t="s">
        <v>291</v>
      </c>
      <c r="AE10" s="8" t="s">
        <v>292</v>
      </c>
      <c r="AF10" s="8" t="s">
        <v>293</v>
      </c>
      <c r="AG10" s="8" t="s">
        <v>294</v>
      </c>
      <c r="AH10" s="8" t="s">
        <v>295</v>
      </c>
      <c r="AI10" s="8" t="s">
        <v>296</v>
      </c>
      <c r="AJ10" s="8" t="s">
        <v>297</v>
      </c>
      <c r="AK10" s="8" t="s">
        <v>298</v>
      </c>
      <c r="AL10" s="8" t="s">
        <v>299</v>
      </c>
      <c r="AM10" s="8" t="s">
        <v>300</v>
      </c>
      <c r="AN10" s="8" t="s">
        <v>301</v>
      </c>
      <c r="AO10" s="8" t="s">
        <v>302</v>
      </c>
      <c r="AP10" s="8" t="s">
        <v>303</v>
      </c>
      <c r="AQ10" s="8" t="s">
        <v>304</v>
      </c>
      <c r="AR10" s="8" t="s">
        <v>305</v>
      </c>
      <c r="AS10" s="8" t="s">
        <v>306</v>
      </c>
      <c r="AT10" s="8" t="s">
        <v>307</v>
      </c>
      <c r="AU10" s="8" t="s">
        <v>308</v>
      </c>
      <c r="AV10" s="8" t="s">
        <v>309</v>
      </c>
      <c r="AW10" s="8" t="s">
        <v>310</v>
      </c>
      <c r="AX10" s="8" t="s">
        <v>311</v>
      </c>
      <c r="AY10" s="8" t="s">
        <v>312</v>
      </c>
      <c r="AZ10" s="8" t="s">
        <v>313</v>
      </c>
      <c r="BA10" s="8" t="s">
        <v>314</v>
      </c>
      <c r="BB10" s="8" t="s">
        <v>315</v>
      </c>
      <c r="BC10" s="8" t="s">
        <v>316</v>
      </c>
      <c r="BD10" s="8" t="s">
        <v>317</v>
      </c>
      <c r="BE10" s="8" t="s">
        <v>318</v>
      </c>
      <c r="BF10" s="8" t="s">
        <v>319</v>
      </c>
      <c r="BG10" s="8" t="s">
        <v>320</v>
      </c>
      <c r="BH10" s="8" t="s">
        <v>321</v>
      </c>
      <c r="BI10" s="8" t="s">
        <v>322</v>
      </c>
      <c r="BJ10" s="8" t="s">
        <v>323</v>
      </c>
      <c r="BK10" s="8" t="s">
        <v>324</v>
      </c>
      <c r="BL10" s="8" t="s">
        <v>325</v>
      </c>
      <c r="BM10" s="8" t="s">
        <v>326</v>
      </c>
      <c r="BN10" s="8" t="s">
        <v>327</v>
      </c>
      <c r="BO10" s="8" t="s">
        <v>328</v>
      </c>
      <c r="BP10" s="8" t="s">
        <v>329</v>
      </c>
      <c r="BQ10" s="8" t="s">
        <v>330</v>
      </c>
      <c r="BR10" s="8" t="s">
        <v>331</v>
      </c>
      <c r="BS10" s="8" t="s">
        <v>332</v>
      </c>
      <c r="BT10" s="8" t="s">
        <v>333</v>
      </c>
      <c r="BU10" s="8" t="s">
        <v>334</v>
      </c>
      <c r="BV10" s="8" t="s">
        <v>335</v>
      </c>
      <c r="BW10" s="8" t="s">
        <v>336</v>
      </c>
      <c r="BX10" s="8" t="s">
        <v>337</v>
      </c>
      <c r="BY10" s="8" t="s">
        <v>338</v>
      </c>
      <c r="BZ10" s="8" t="s">
        <v>339</v>
      </c>
      <c r="CA10" s="8" t="s">
        <v>340</v>
      </c>
      <c r="CB10" s="8" t="s">
        <v>341</v>
      </c>
      <c r="CC10" s="8" t="s">
        <v>342</v>
      </c>
      <c r="CD10" s="8" t="s">
        <v>343</v>
      </c>
      <c r="CE10" s="8" t="s">
        <v>344</v>
      </c>
      <c r="CF10" s="8" t="s">
        <v>345</v>
      </c>
      <c r="CG10" s="8" t="s">
        <v>346</v>
      </c>
      <c r="CH10" s="8" t="s">
        <v>347</v>
      </c>
      <c r="CI10" s="8" t="s">
        <v>348</v>
      </c>
      <c r="CJ10" s="8" t="s">
        <v>349</v>
      </c>
      <c r="CK10" s="8" t="s">
        <v>350</v>
      </c>
      <c r="CL10" s="8" t="s">
        <v>351</v>
      </c>
      <c r="CM10" s="8" t="s">
        <v>352</v>
      </c>
      <c r="CN10" s="8" t="s">
        <v>353</v>
      </c>
      <c r="CO10" s="8" t="s">
        <v>354</v>
      </c>
      <c r="CP10" s="8" t="s">
        <v>355</v>
      </c>
      <c r="CQ10" s="8" t="s">
        <v>356</v>
      </c>
      <c r="CR10" s="8" t="s">
        <v>357</v>
      </c>
      <c r="CS10" s="8" t="s">
        <v>358</v>
      </c>
      <c r="CT10" s="8" t="s">
        <v>359</v>
      </c>
      <c r="CU10" s="8" t="s">
        <v>360</v>
      </c>
      <c r="CV10" s="8" t="s">
        <v>361</v>
      </c>
      <c r="CW10" s="8" t="s">
        <v>362</v>
      </c>
      <c r="CX10" s="8" t="s">
        <v>363</v>
      </c>
      <c r="CY10" s="8" t="s">
        <v>364</v>
      </c>
      <c r="CZ10" s="8" t="s">
        <v>365</v>
      </c>
      <c r="DA10" s="8" t="s">
        <v>366</v>
      </c>
      <c r="DB10" s="8" t="s">
        <v>367</v>
      </c>
      <c r="DC10" s="8" t="s">
        <v>368</v>
      </c>
      <c r="DD10" s="8" t="s">
        <v>369</v>
      </c>
      <c r="DE10" s="8" t="s">
        <v>370</v>
      </c>
      <c r="DF10" s="8" t="s">
        <v>371</v>
      </c>
      <c r="DG10" s="8" t="s">
        <v>372</v>
      </c>
      <c r="DH10" s="8" t="s">
        <v>373</v>
      </c>
      <c r="DI10" s="8" t="s">
        <v>374</v>
      </c>
      <c r="DJ10" s="8" t="s">
        <v>375</v>
      </c>
      <c r="DK10" s="8" t="s">
        <v>376</v>
      </c>
      <c r="DL10" s="8" t="s">
        <v>377</v>
      </c>
      <c r="DM10" s="8" t="s">
        <v>378</v>
      </c>
      <c r="DN10" s="8" t="s">
        <v>379</v>
      </c>
      <c r="DO10" s="8" t="s">
        <v>380</v>
      </c>
      <c r="DP10" s="8" t="s">
        <v>381</v>
      </c>
      <c r="DQ10" s="8" t="s">
        <v>382</v>
      </c>
      <c r="DR10" s="8" t="s">
        <v>383</v>
      </c>
      <c r="DS10" s="8" t="s">
        <v>384</v>
      </c>
      <c r="DT10" s="8" t="s">
        <v>385</v>
      </c>
      <c r="DU10" s="8" t="s">
        <v>386</v>
      </c>
      <c r="DV10" s="8" t="s">
        <v>387</v>
      </c>
      <c r="DW10" s="8" t="s">
        <v>388</v>
      </c>
      <c r="DX10" s="8" t="s">
        <v>389</v>
      </c>
      <c r="DY10" s="8" t="s">
        <v>390</v>
      </c>
      <c r="DZ10" s="8" t="s">
        <v>391</v>
      </c>
      <c r="EA10" s="8" t="s">
        <v>392</v>
      </c>
      <c r="EB10" s="8" t="s">
        <v>393</v>
      </c>
      <c r="EC10" s="8" t="s">
        <v>394</v>
      </c>
      <c r="ED10" s="8" t="s">
        <v>395</v>
      </c>
      <c r="EE10" s="8" t="s">
        <v>396</v>
      </c>
      <c r="EF10" s="8" t="s">
        <v>397</v>
      </c>
      <c r="EG10" s="8" t="s">
        <v>398</v>
      </c>
      <c r="EH10" s="8" t="s">
        <v>399</v>
      </c>
      <c r="EI10" s="8" t="s">
        <v>400</v>
      </c>
      <c r="EJ10" s="8" t="s">
        <v>401</v>
      </c>
      <c r="EK10" s="8" t="s">
        <v>402</v>
      </c>
      <c r="EL10" s="8" t="s">
        <v>403</v>
      </c>
      <c r="EM10" s="8" t="s">
        <v>404</v>
      </c>
      <c r="EN10" s="8" t="s">
        <v>405</v>
      </c>
      <c r="EO10" s="8" t="s">
        <v>406</v>
      </c>
      <c r="EP10" s="8" t="s">
        <v>407</v>
      </c>
      <c r="EQ10" s="8" t="s">
        <v>408</v>
      </c>
      <c r="ER10" s="8" t="s">
        <v>409</v>
      </c>
      <c r="ES10" s="8" t="s">
        <v>410</v>
      </c>
      <c r="ET10" s="8" t="s">
        <v>411</v>
      </c>
      <c r="EU10" s="8" t="s">
        <v>412</v>
      </c>
      <c r="EV10" s="8" t="s">
        <v>413</v>
      </c>
      <c r="EW10" s="8" t="s">
        <v>414</v>
      </c>
      <c r="EX10" s="8" t="s">
        <v>415</v>
      </c>
      <c r="EY10" s="8" t="s">
        <v>416</v>
      </c>
      <c r="EZ10" s="8" t="s">
        <v>417</v>
      </c>
      <c r="FA10" s="8" t="s">
        <v>418</v>
      </c>
      <c r="FB10" s="8" t="s">
        <v>419</v>
      </c>
      <c r="FC10" s="8" t="s">
        <v>420</v>
      </c>
      <c r="FD10" s="8" t="s">
        <v>421</v>
      </c>
      <c r="FE10" s="8" t="s">
        <v>422</v>
      </c>
      <c r="FF10" s="8" t="s">
        <v>423</v>
      </c>
      <c r="FG10" s="8" t="s">
        <v>424</v>
      </c>
      <c r="FH10" s="8" t="s">
        <v>425</v>
      </c>
      <c r="FI10" s="8" t="s">
        <v>426</v>
      </c>
      <c r="FJ10" s="8" t="s">
        <v>427</v>
      </c>
      <c r="FK10" s="8" t="s">
        <v>428</v>
      </c>
      <c r="FL10" s="8" t="s">
        <v>429</v>
      </c>
      <c r="FM10" s="8" t="s">
        <v>430</v>
      </c>
      <c r="FN10" s="8" t="s">
        <v>431</v>
      </c>
      <c r="FO10" s="8" t="s">
        <v>432</v>
      </c>
      <c r="FP10" s="8" t="s">
        <v>433</v>
      </c>
      <c r="FQ10" s="8" t="s">
        <v>434</v>
      </c>
      <c r="FR10" s="8" t="s">
        <v>435</v>
      </c>
      <c r="FS10" s="8" t="s">
        <v>436</v>
      </c>
      <c r="FT10" s="8" t="s">
        <v>437</v>
      </c>
      <c r="FU10" s="8" t="s">
        <v>438</v>
      </c>
      <c r="FV10" s="8" t="s">
        <v>439</v>
      </c>
      <c r="FW10" s="8" t="s">
        <v>440</v>
      </c>
      <c r="FX10" s="8" t="s">
        <v>441</v>
      </c>
      <c r="FY10" s="8" t="s">
        <v>442</v>
      </c>
      <c r="FZ10" s="8" t="s">
        <v>443</v>
      </c>
      <c r="GA10" s="8" t="s">
        <v>444</v>
      </c>
      <c r="GB10" s="8" t="s">
        <v>445</v>
      </c>
      <c r="GC10" s="8" t="s">
        <v>446</v>
      </c>
      <c r="GD10" s="8" t="s">
        <v>447</v>
      </c>
      <c r="GE10" s="8" t="s">
        <v>448</v>
      </c>
      <c r="GF10" s="8" t="s">
        <v>449</v>
      </c>
      <c r="GG10" s="8" t="s">
        <v>450</v>
      </c>
      <c r="GH10" s="8" t="s">
        <v>451</v>
      </c>
      <c r="GI10" s="8" t="s">
        <v>452</v>
      </c>
      <c r="GJ10" s="8" t="s">
        <v>453</v>
      </c>
      <c r="GK10" s="8" t="s">
        <v>454</v>
      </c>
      <c r="GL10" s="8" t="s">
        <v>455</v>
      </c>
      <c r="GM10" s="8" t="s">
        <v>456</v>
      </c>
      <c r="GN10" s="8" t="s">
        <v>457</v>
      </c>
      <c r="GO10" s="8" t="s">
        <v>458</v>
      </c>
      <c r="GP10" s="8" t="s">
        <v>459</v>
      </c>
      <c r="GQ10" s="8" t="s">
        <v>460</v>
      </c>
      <c r="GR10" s="8" t="s">
        <v>461</v>
      </c>
      <c r="GS10" s="8" t="s">
        <v>462</v>
      </c>
      <c r="GT10" s="8" t="s">
        <v>463</v>
      </c>
      <c r="GU10" s="8" t="s">
        <v>464</v>
      </c>
      <c r="GV10" s="8" t="s">
        <v>465</v>
      </c>
      <c r="GW10" s="8" t="s">
        <v>466</v>
      </c>
      <c r="GX10" s="8" t="s">
        <v>467</v>
      </c>
      <c r="GY10" s="8" t="s">
        <v>468</v>
      </c>
      <c r="GZ10" s="8" t="s">
        <v>469</v>
      </c>
      <c r="HA10" s="8" t="s">
        <v>470</v>
      </c>
      <c r="HB10" s="8" t="s">
        <v>471</v>
      </c>
      <c r="HC10" s="8" t="s">
        <v>472</v>
      </c>
      <c r="HD10" s="8" t="s">
        <v>473</v>
      </c>
      <c r="HE10" s="8" t="s">
        <v>474</v>
      </c>
      <c r="HF10" s="8" t="s">
        <v>475</v>
      </c>
      <c r="HG10" s="8" t="s">
        <v>476</v>
      </c>
      <c r="HH10" s="8" t="s">
        <v>477</v>
      </c>
      <c r="HI10" s="8" t="s">
        <v>478</v>
      </c>
      <c r="HJ10" s="8" t="s">
        <v>479</v>
      </c>
      <c r="HK10" s="8" t="s">
        <v>480</v>
      </c>
      <c r="HL10" s="8" t="s">
        <v>481</v>
      </c>
      <c r="HM10" s="8" t="s">
        <v>482</v>
      </c>
      <c r="HN10" s="8" t="s">
        <v>483</v>
      </c>
      <c r="HO10" s="8" t="s">
        <v>484</v>
      </c>
      <c r="HP10" s="8" t="s">
        <v>485</v>
      </c>
      <c r="HQ10" s="8" t="s">
        <v>486</v>
      </c>
      <c r="HR10" s="8" t="s">
        <v>487</v>
      </c>
      <c r="HS10" s="8" t="s">
        <v>488</v>
      </c>
      <c r="HT10" s="8" t="s">
        <v>489</v>
      </c>
      <c r="HU10" s="8" t="s">
        <v>490</v>
      </c>
      <c r="HV10" s="8" t="s">
        <v>491</v>
      </c>
      <c r="HW10" s="8" t="s">
        <v>492</v>
      </c>
      <c r="HX10" s="8" t="s">
        <v>493</v>
      </c>
      <c r="HY10" s="8" t="s">
        <v>494</v>
      </c>
      <c r="HZ10" s="8" t="s">
        <v>495</v>
      </c>
      <c r="IA10" s="8" t="s">
        <v>496</v>
      </c>
      <c r="IB10" s="8" t="s">
        <v>497</v>
      </c>
      <c r="IC10" s="8" t="s">
        <v>498</v>
      </c>
      <c r="ID10" s="8" t="s">
        <v>499</v>
      </c>
      <c r="IE10" s="8" t="s">
        <v>500</v>
      </c>
      <c r="IF10" s="8" t="s">
        <v>501</v>
      </c>
      <c r="IG10" s="8" t="s">
        <v>502</v>
      </c>
      <c r="IH10" s="8" t="s">
        <v>503</v>
      </c>
      <c r="II10" s="8" t="s">
        <v>504</v>
      </c>
      <c r="IJ10" s="8" t="s">
        <v>505</v>
      </c>
      <c r="IK10" s="8" t="s">
        <v>506</v>
      </c>
      <c r="IL10" s="8" t="s">
        <v>507</v>
      </c>
      <c r="IM10" s="8" t="s">
        <v>508</v>
      </c>
      <c r="IN10" s="8" t="s">
        <v>509</v>
      </c>
      <c r="IO10" s="8" t="s">
        <v>510</v>
      </c>
      <c r="IP10" s="8" t="s">
        <v>511</v>
      </c>
      <c r="IQ10" s="8" t="s">
        <v>512</v>
      </c>
    </row>
    <row r="11" spans="1:251">
      <c r="A11" s="10">
        <v>42036</v>
      </c>
      <c r="B11" s="9">
        <v>980.69299999999998</v>
      </c>
      <c r="C11" s="9">
        <v>330.00799999999998</v>
      </c>
      <c r="D11" s="9">
        <v>408.78899999999999</v>
      </c>
      <c r="E11" s="9">
        <v>172.17500000000001</v>
      </c>
      <c r="F11" s="9">
        <v>69.721000000000004</v>
      </c>
      <c r="G11" s="9">
        <v>12</v>
      </c>
      <c r="H11" s="9">
        <v>378.30500000000001</v>
      </c>
      <c r="I11" s="9">
        <v>101.358</v>
      </c>
      <c r="J11" s="9">
        <v>153.75</v>
      </c>
      <c r="K11" s="9">
        <v>79.081999999999994</v>
      </c>
      <c r="L11" s="9">
        <v>44.115000000000002</v>
      </c>
      <c r="M11" s="9">
        <v>14</v>
      </c>
      <c r="N11" s="9">
        <v>602.38800000000003</v>
      </c>
      <c r="O11" s="9">
        <v>228.65</v>
      </c>
      <c r="P11" s="9">
        <v>255.03899999999999</v>
      </c>
      <c r="Q11" s="9">
        <v>93.093000000000004</v>
      </c>
      <c r="R11" s="9">
        <v>25.606000000000002</v>
      </c>
      <c r="S11" s="9">
        <v>10</v>
      </c>
      <c r="T11" s="9">
        <v>288.36900000000003</v>
      </c>
      <c r="U11" s="9">
        <v>87.480999999999995</v>
      </c>
      <c r="V11" s="9">
        <v>124.312</v>
      </c>
      <c r="W11" s="9">
        <v>48.354999999999997</v>
      </c>
      <c r="X11" s="9">
        <v>28.22</v>
      </c>
      <c r="Y11" s="9">
        <v>13</v>
      </c>
      <c r="Z11" s="9">
        <v>110.348</v>
      </c>
      <c r="AA11" s="9">
        <v>23.286000000000001</v>
      </c>
      <c r="AB11" s="9">
        <v>43.664000000000001</v>
      </c>
      <c r="AC11" s="9">
        <v>23.815999999999999</v>
      </c>
      <c r="AD11" s="9">
        <v>19.582000000000001</v>
      </c>
      <c r="AE11" s="9">
        <v>15</v>
      </c>
      <c r="AF11" s="9">
        <v>178.02099999999999</v>
      </c>
      <c r="AG11" s="9">
        <v>64.194999999999993</v>
      </c>
      <c r="AH11" s="9">
        <v>80.647999999999996</v>
      </c>
      <c r="AI11" s="9">
        <v>24.54</v>
      </c>
      <c r="AJ11" s="9">
        <v>8.6379999999999999</v>
      </c>
      <c r="AK11" s="9">
        <v>10</v>
      </c>
      <c r="AL11" s="9">
        <v>267.87400000000002</v>
      </c>
      <c r="AM11" s="9">
        <v>100.221</v>
      </c>
      <c r="AN11" s="9">
        <v>98.442999999999998</v>
      </c>
      <c r="AO11" s="9">
        <v>54.966999999999999</v>
      </c>
      <c r="AP11" s="9">
        <v>14.242000000000001</v>
      </c>
      <c r="AQ11" s="9">
        <v>12</v>
      </c>
      <c r="AR11" s="9">
        <v>102.63</v>
      </c>
      <c r="AS11" s="9">
        <v>32.746000000000002</v>
      </c>
      <c r="AT11" s="9">
        <v>36.042999999999999</v>
      </c>
      <c r="AU11" s="9">
        <v>23.733000000000001</v>
      </c>
      <c r="AV11" s="9">
        <v>10.109</v>
      </c>
      <c r="AW11" s="9">
        <v>14</v>
      </c>
      <c r="AX11" s="9">
        <v>165.244</v>
      </c>
      <c r="AY11" s="9">
        <v>67.475999999999999</v>
      </c>
      <c r="AZ11" s="9">
        <v>62.4</v>
      </c>
      <c r="BA11" s="9">
        <v>31.234000000000002</v>
      </c>
      <c r="BB11" s="9">
        <v>4.133</v>
      </c>
      <c r="BC11" s="9">
        <v>10</v>
      </c>
      <c r="BD11" s="9">
        <v>205.93299999999999</v>
      </c>
      <c r="BE11" s="9">
        <v>65.204999999999998</v>
      </c>
      <c r="BF11" s="9">
        <v>94.796999999999997</v>
      </c>
      <c r="BG11" s="9">
        <v>31.187999999999999</v>
      </c>
      <c r="BH11" s="9">
        <v>14.744</v>
      </c>
      <c r="BI11" s="9">
        <v>12</v>
      </c>
      <c r="BJ11" s="9">
        <v>83.441000000000003</v>
      </c>
      <c r="BK11" s="9">
        <v>21.847000000000001</v>
      </c>
      <c r="BL11" s="9">
        <v>36.703000000000003</v>
      </c>
      <c r="BM11" s="9">
        <v>15.904</v>
      </c>
      <c r="BN11" s="9">
        <v>8.9870000000000001</v>
      </c>
      <c r="BO11" s="9">
        <v>13.118</v>
      </c>
      <c r="BP11" s="9">
        <v>122.492</v>
      </c>
      <c r="BQ11" s="9">
        <v>43.357999999999997</v>
      </c>
      <c r="BR11" s="9">
        <v>58.094000000000001</v>
      </c>
      <c r="BS11" s="9">
        <v>15.284000000000001</v>
      </c>
      <c r="BT11" s="9">
        <v>5.7560000000000002</v>
      </c>
      <c r="BU11" s="9">
        <v>10</v>
      </c>
      <c r="BV11" s="9">
        <v>74.325000000000003</v>
      </c>
      <c r="BW11" s="9">
        <v>26.94</v>
      </c>
      <c r="BX11" s="9">
        <v>29.439</v>
      </c>
      <c r="BY11" s="9">
        <v>14.288</v>
      </c>
      <c r="BZ11" s="9">
        <v>3.657</v>
      </c>
      <c r="CA11" s="9">
        <v>10.237</v>
      </c>
      <c r="CB11" s="9">
        <v>25.981000000000002</v>
      </c>
      <c r="CC11" s="9">
        <v>8.4760000000000009</v>
      </c>
      <c r="CD11" s="9">
        <v>11.07</v>
      </c>
      <c r="CE11" s="9">
        <v>4.375</v>
      </c>
      <c r="CF11" s="9">
        <v>2.0590000000000002</v>
      </c>
      <c r="CG11" s="9">
        <v>11.491</v>
      </c>
      <c r="CH11" s="9">
        <v>48.344000000000001</v>
      </c>
      <c r="CI11" s="9">
        <v>18.463999999999999</v>
      </c>
      <c r="CJ11" s="9">
        <v>18.37</v>
      </c>
      <c r="CK11" s="9">
        <v>9.9130000000000003</v>
      </c>
      <c r="CL11" s="9">
        <v>1.597</v>
      </c>
      <c r="CM11" s="9">
        <v>10</v>
      </c>
      <c r="CN11" s="9">
        <v>98.01</v>
      </c>
      <c r="CO11" s="9">
        <v>33.478000000000002</v>
      </c>
      <c r="CP11" s="9">
        <v>42.326000000000001</v>
      </c>
      <c r="CQ11" s="9">
        <v>15.397</v>
      </c>
      <c r="CR11" s="9">
        <v>6.8090000000000002</v>
      </c>
      <c r="CS11" s="9">
        <v>11</v>
      </c>
      <c r="CT11" s="9">
        <v>36.927</v>
      </c>
      <c r="CU11" s="9">
        <v>10.044</v>
      </c>
      <c r="CV11" s="9">
        <v>16.898</v>
      </c>
      <c r="CW11" s="9">
        <v>7.3949999999999996</v>
      </c>
      <c r="CX11" s="9">
        <v>2.59</v>
      </c>
      <c r="CY11" s="9">
        <v>12.849</v>
      </c>
      <c r="CZ11" s="9">
        <v>61.082999999999998</v>
      </c>
      <c r="DA11" s="9">
        <v>23.434000000000001</v>
      </c>
      <c r="DB11" s="9">
        <v>25.428000000000001</v>
      </c>
      <c r="DC11" s="9">
        <v>8.0020000000000007</v>
      </c>
      <c r="DD11" s="9">
        <v>4.218</v>
      </c>
      <c r="DE11" s="9">
        <v>10</v>
      </c>
      <c r="DF11" s="9">
        <v>26.852</v>
      </c>
      <c r="DG11" s="9">
        <v>10.762</v>
      </c>
      <c r="DH11" s="9">
        <v>11.076000000000001</v>
      </c>
      <c r="DI11" s="9">
        <v>3.786</v>
      </c>
      <c r="DJ11" s="9">
        <v>1.228</v>
      </c>
      <c r="DK11" s="9">
        <v>10</v>
      </c>
      <c r="DL11" s="9">
        <v>10.058</v>
      </c>
      <c r="DM11" s="9">
        <v>3.0230000000000001</v>
      </c>
      <c r="DN11" s="9">
        <v>4.6109999999999998</v>
      </c>
      <c r="DO11" s="9">
        <v>1.7</v>
      </c>
      <c r="DP11" s="9">
        <v>0.72399999999999998</v>
      </c>
      <c r="DQ11" s="9">
        <v>13</v>
      </c>
      <c r="DR11" s="9">
        <v>16.794</v>
      </c>
      <c r="DS11" s="9">
        <v>7.7389999999999999</v>
      </c>
      <c r="DT11" s="9">
        <v>6.4649999999999999</v>
      </c>
      <c r="DU11" s="9">
        <v>2.0859999999999999</v>
      </c>
      <c r="DV11" s="9">
        <v>0.504</v>
      </c>
      <c r="DW11" s="9">
        <v>10</v>
      </c>
      <c r="DX11" s="9">
        <v>4.6449999999999996</v>
      </c>
      <c r="DY11" s="9">
        <v>1.171</v>
      </c>
      <c r="DZ11" s="9">
        <v>1.667</v>
      </c>
      <c r="EA11" s="9">
        <v>1.6</v>
      </c>
      <c r="EB11" s="9">
        <v>0.20699999999999999</v>
      </c>
      <c r="EC11" s="9">
        <v>14.936</v>
      </c>
      <c r="ED11" s="9">
        <v>1.7030000000000001</v>
      </c>
      <c r="EE11" s="9">
        <v>0.28999999999999998</v>
      </c>
      <c r="EF11" s="9">
        <v>0.60199999999999998</v>
      </c>
      <c r="EG11" s="9">
        <v>0.747</v>
      </c>
      <c r="EH11" s="9">
        <v>6.3E-2</v>
      </c>
      <c r="EI11" s="9">
        <v>15.787000000000001</v>
      </c>
      <c r="EJ11" s="9">
        <v>2.9420000000000002</v>
      </c>
      <c r="EK11" s="9">
        <v>0.88100000000000001</v>
      </c>
      <c r="EL11" s="9">
        <v>1.0649999999999999</v>
      </c>
      <c r="EM11" s="9">
        <v>0.85299999999999998</v>
      </c>
      <c r="EN11" s="9">
        <v>0.14399999999999999</v>
      </c>
      <c r="EO11" s="9">
        <v>12.484999999999999</v>
      </c>
      <c r="EP11" s="9">
        <v>14.683999999999999</v>
      </c>
      <c r="EQ11" s="9">
        <v>4.7480000000000002</v>
      </c>
      <c r="ER11" s="9">
        <v>6.7279999999999998</v>
      </c>
      <c r="ES11" s="9">
        <v>2.593</v>
      </c>
      <c r="ET11" s="9">
        <v>0.61499999999999999</v>
      </c>
      <c r="EU11" s="9">
        <v>13.319000000000001</v>
      </c>
      <c r="EV11" s="9">
        <v>7.2160000000000002</v>
      </c>
      <c r="EW11" s="9">
        <v>1.645</v>
      </c>
      <c r="EX11" s="9">
        <v>4.1589999999999998</v>
      </c>
      <c r="EY11" s="9">
        <v>1.4119999999999999</v>
      </c>
      <c r="EZ11" s="9">
        <v>0</v>
      </c>
      <c r="FA11" s="9">
        <v>14.932</v>
      </c>
      <c r="FB11" s="9">
        <v>7.4669999999999996</v>
      </c>
      <c r="FC11" s="9">
        <v>3.1030000000000002</v>
      </c>
      <c r="FD11" s="9">
        <v>2.569</v>
      </c>
      <c r="FE11" s="9">
        <v>1.181</v>
      </c>
      <c r="FF11" s="9">
        <v>0.61499999999999999</v>
      </c>
      <c r="FG11" s="9">
        <v>10</v>
      </c>
      <c r="FH11" s="9">
        <v>350.41500000000002</v>
      </c>
      <c r="FI11" s="9">
        <v>134.52699999999999</v>
      </c>
      <c r="FJ11" s="9">
        <v>134.44300000000001</v>
      </c>
      <c r="FK11" s="9">
        <v>58.220999999999997</v>
      </c>
      <c r="FL11" s="9">
        <v>23.224</v>
      </c>
      <c r="FM11" s="9">
        <v>11</v>
      </c>
      <c r="FN11" s="9">
        <v>159.989</v>
      </c>
      <c r="FO11" s="9">
        <v>58.732999999999997</v>
      </c>
      <c r="FP11" s="9">
        <v>61.048999999999999</v>
      </c>
      <c r="FQ11" s="9">
        <v>26.314</v>
      </c>
      <c r="FR11" s="9">
        <v>13.893000000000001</v>
      </c>
      <c r="FS11" s="9">
        <v>11</v>
      </c>
      <c r="FT11" s="9">
        <v>190.42599999999999</v>
      </c>
      <c r="FU11" s="9">
        <v>75.793999999999997</v>
      </c>
      <c r="FV11" s="9">
        <v>73.394000000000005</v>
      </c>
      <c r="FW11" s="9">
        <v>31.907</v>
      </c>
      <c r="FX11" s="9">
        <v>9.3309999999999995</v>
      </c>
      <c r="FY11" s="9">
        <v>10</v>
      </c>
      <c r="FZ11" s="9">
        <v>187.31100000000001</v>
      </c>
      <c r="GA11" s="9">
        <v>39.853000000000002</v>
      </c>
      <c r="GB11" s="9">
        <v>87.914000000000001</v>
      </c>
      <c r="GC11" s="9">
        <v>44.896999999999998</v>
      </c>
      <c r="GD11" s="9">
        <v>14.646000000000001</v>
      </c>
      <c r="GE11" s="9">
        <v>15</v>
      </c>
      <c r="GF11" s="9">
        <v>73.025000000000006</v>
      </c>
      <c r="GG11" s="9">
        <v>10.606</v>
      </c>
      <c r="GH11" s="9">
        <v>33.945999999999998</v>
      </c>
      <c r="GI11" s="9">
        <v>19.254999999999999</v>
      </c>
      <c r="GJ11" s="9">
        <v>9.218</v>
      </c>
      <c r="GK11" s="9">
        <v>16</v>
      </c>
      <c r="GL11" s="9">
        <v>114.286</v>
      </c>
      <c r="GM11" s="9">
        <v>29.247</v>
      </c>
      <c r="GN11" s="9">
        <v>53.966999999999999</v>
      </c>
      <c r="GO11" s="9">
        <v>25.641999999999999</v>
      </c>
      <c r="GP11" s="9">
        <v>5.4279999999999999</v>
      </c>
      <c r="GQ11" s="9">
        <v>14</v>
      </c>
      <c r="GR11" s="9">
        <v>150.952</v>
      </c>
      <c r="GS11" s="9">
        <v>49.767000000000003</v>
      </c>
      <c r="GT11" s="9">
        <v>65.715999999999994</v>
      </c>
      <c r="GU11" s="9">
        <v>24.393000000000001</v>
      </c>
      <c r="GV11" s="9">
        <v>11.076000000000001</v>
      </c>
      <c r="GW11" s="9">
        <v>12</v>
      </c>
      <c r="GX11" s="9">
        <v>45.203000000000003</v>
      </c>
      <c r="GY11" s="9">
        <v>7.3730000000000002</v>
      </c>
      <c r="GZ11" s="9">
        <v>18.641999999999999</v>
      </c>
      <c r="HA11" s="9">
        <v>12.061</v>
      </c>
      <c r="HB11" s="9">
        <v>7.1269999999999998</v>
      </c>
      <c r="HC11" s="9">
        <v>17</v>
      </c>
      <c r="HD11" s="9">
        <v>105.75</v>
      </c>
      <c r="HE11" s="9">
        <v>42.395000000000003</v>
      </c>
      <c r="HF11" s="9">
        <v>47.073999999999998</v>
      </c>
      <c r="HG11" s="9">
        <v>12.332000000000001</v>
      </c>
      <c r="HH11" s="9">
        <v>3.95</v>
      </c>
      <c r="HI11" s="9">
        <v>10</v>
      </c>
      <c r="HJ11" s="9">
        <v>162.84399999999999</v>
      </c>
      <c r="HK11" s="9">
        <v>55.57</v>
      </c>
      <c r="HL11" s="9">
        <v>66.873000000000005</v>
      </c>
      <c r="HM11" s="9">
        <v>26.806999999999999</v>
      </c>
      <c r="HN11" s="9">
        <v>13.593</v>
      </c>
      <c r="HO11" s="9">
        <v>11</v>
      </c>
      <c r="HP11" s="9">
        <v>46.780999999999999</v>
      </c>
      <c r="HQ11" s="9">
        <v>9.8919999999999995</v>
      </c>
      <c r="HR11" s="9">
        <v>20.196000000000002</v>
      </c>
      <c r="HS11" s="9">
        <v>9.2159999999999993</v>
      </c>
      <c r="HT11" s="9">
        <v>7.476</v>
      </c>
      <c r="HU11" s="9">
        <v>15</v>
      </c>
      <c r="HV11" s="9">
        <v>116.06399999999999</v>
      </c>
      <c r="HW11" s="9">
        <v>45.677999999999997</v>
      </c>
      <c r="HX11" s="9">
        <v>46.677</v>
      </c>
      <c r="HY11" s="9">
        <v>17.591000000000001</v>
      </c>
      <c r="HZ11" s="9">
        <v>6.1180000000000003</v>
      </c>
      <c r="IA11" s="9">
        <v>10</v>
      </c>
      <c r="IB11" s="9">
        <v>108.584</v>
      </c>
      <c r="IC11" s="9">
        <v>39.784999999999997</v>
      </c>
      <c r="ID11" s="9">
        <v>47.313000000000002</v>
      </c>
      <c r="IE11" s="9">
        <v>14.664</v>
      </c>
      <c r="IF11" s="9">
        <v>6.8220000000000001</v>
      </c>
      <c r="IG11" s="9">
        <v>11</v>
      </c>
      <c r="IH11" s="9">
        <v>40.44</v>
      </c>
      <c r="II11" s="9">
        <v>9.532</v>
      </c>
      <c r="IJ11" s="9">
        <v>15.462</v>
      </c>
      <c r="IK11" s="9">
        <v>9.0429999999999993</v>
      </c>
      <c r="IL11" s="9">
        <v>6.4020000000000001</v>
      </c>
      <c r="IM11" s="9">
        <v>15</v>
      </c>
      <c r="IN11" s="9">
        <v>68.144999999999996</v>
      </c>
      <c r="IO11" s="9">
        <v>30.253</v>
      </c>
      <c r="IP11" s="9">
        <v>31.850999999999999</v>
      </c>
      <c r="IQ11" s="9">
        <v>5.6210000000000004</v>
      </c>
    </row>
    <row r="12" spans="1:251">
      <c r="A12" s="10">
        <v>42401</v>
      </c>
      <c r="B12" s="9">
        <v>978.44500000000005</v>
      </c>
      <c r="C12" s="9">
        <v>342.17399999999998</v>
      </c>
      <c r="D12" s="9">
        <v>428.47899999999998</v>
      </c>
      <c r="E12" s="9">
        <v>149.71100000000001</v>
      </c>
      <c r="F12" s="9">
        <v>58.081000000000003</v>
      </c>
      <c r="G12" s="9">
        <v>11</v>
      </c>
      <c r="H12" s="9">
        <v>388.65</v>
      </c>
      <c r="I12" s="9">
        <v>108.801</v>
      </c>
      <c r="J12" s="9">
        <v>177.59700000000001</v>
      </c>
      <c r="K12" s="9">
        <v>68.373999999999995</v>
      </c>
      <c r="L12" s="9">
        <v>33.878</v>
      </c>
      <c r="M12" s="9">
        <v>13</v>
      </c>
      <c r="N12" s="9">
        <v>589.79399999999998</v>
      </c>
      <c r="O12" s="9">
        <v>233.37299999999999</v>
      </c>
      <c r="P12" s="9">
        <v>250.88200000000001</v>
      </c>
      <c r="Q12" s="9">
        <v>81.337000000000003</v>
      </c>
      <c r="R12" s="9">
        <v>24.202000000000002</v>
      </c>
      <c r="S12" s="9">
        <v>10</v>
      </c>
      <c r="T12" s="9">
        <v>286.46300000000002</v>
      </c>
      <c r="U12" s="9">
        <v>103.06</v>
      </c>
      <c r="V12" s="9">
        <v>130.155</v>
      </c>
      <c r="W12" s="9">
        <v>40.258000000000003</v>
      </c>
      <c r="X12" s="9">
        <v>12.99</v>
      </c>
      <c r="Y12" s="9">
        <v>11.125999999999999</v>
      </c>
      <c r="Z12" s="9">
        <v>109.89</v>
      </c>
      <c r="AA12" s="9">
        <v>31.498999999999999</v>
      </c>
      <c r="AB12" s="9">
        <v>50.677999999999997</v>
      </c>
      <c r="AC12" s="9">
        <v>18.606000000000002</v>
      </c>
      <c r="AD12" s="9">
        <v>9.1069999999999993</v>
      </c>
      <c r="AE12" s="9">
        <v>14</v>
      </c>
      <c r="AF12" s="9">
        <v>176.57300000000001</v>
      </c>
      <c r="AG12" s="9">
        <v>71.561000000000007</v>
      </c>
      <c r="AH12" s="9">
        <v>79.477999999999994</v>
      </c>
      <c r="AI12" s="9">
        <v>21.652000000000001</v>
      </c>
      <c r="AJ12" s="9">
        <v>3.883</v>
      </c>
      <c r="AK12" s="9">
        <v>10</v>
      </c>
      <c r="AL12" s="9">
        <v>274.72699999999998</v>
      </c>
      <c r="AM12" s="9">
        <v>102.23099999999999</v>
      </c>
      <c r="AN12" s="9">
        <v>113.486</v>
      </c>
      <c r="AO12" s="9">
        <v>39.951000000000001</v>
      </c>
      <c r="AP12" s="9">
        <v>19.059000000000001</v>
      </c>
      <c r="AQ12" s="9">
        <v>10</v>
      </c>
      <c r="AR12" s="9">
        <v>114.92</v>
      </c>
      <c r="AS12" s="9">
        <v>36.058999999999997</v>
      </c>
      <c r="AT12" s="9">
        <v>47.685000000000002</v>
      </c>
      <c r="AU12" s="9">
        <v>19.077000000000002</v>
      </c>
      <c r="AV12" s="9">
        <v>12.098000000000001</v>
      </c>
      <c r="AW12" s="9">
        <v>12</v>
      </c>
      <c r="AX12" s="9">
        <v>159.80699999999999</v>
      </c>
      <c r="AY12" s="9">
        <v>66.171999999999997</v>
      </c>
      <c r="AZ12" s="9">
        <v>65.801000000000002</v>
      </c>
      <c r="BA12" s="9">
        <v>20.873999999999999</v>
      </c>
      <c r="BB12" s="9">
        <v>6.9610000000000003</v>
      </c>
      <c r="BC12" s="9">
        <v>10</v>
      </c>
      <c r="BD12" s="9">
        <v>186.52799999999999</v>
      </c>
      <c r="BE12" s="9">
        <v>56.45</v>
      </c>
      <c r="BF12" s="9">
        <v>78.302999999999997</v>
      </c>
      <c r="BG12" s="9">
        <v>37.874000000000002</v>
      </c>
      <c r="BH12" s="9">
        <v>13.901999999999999</v>
      </c>
      <c r="BI12" s="9">
        <v>12.798</v>
      </c>
      <c r="BJ12" s="9">
        <v>76.448999999999998</v>
      </c>
      <c r="BK12" s="9">
        <v>19.045999999999999</v>
      </c>
      <c r="BL12" s="9">
        <v>33.847999999999999</v>
      </c>
      <c r="BM12" s="9">
        <v>16.864999999999998</v>
      </c>
      <c r="BN12" s="9">
        <v>6.69</v>
      </c>
      <c r="BO12" s="9">
        <v>15</v>
      </c>
      <c r="BP12" s="9">
        <v>110.07899999999999</v>
      </c>
      <c r="BQ12" s="9">
        <v>37.404000000000003</v>
      </c>
      <c r="BR12" s="9">
        <v>44.454999999999998</v>
      </c>
      <c r="BS12" s="9">
        <v>21.009</v>
      </c>
      <c r="BT12" s="9">
        <v>7.2110000000000003</v>
      </c>
      <c r="BU12" s="9">
        <v>11</v>
      </c>
      <c r="BV12" s="9">
        <v>77.132000000000005</v>
      </c>
      <c r="BW12" s="9">
        <v>26.056999999999999</v>
      </c>
      <c r="BX12" s="9">
        <v>38.017000000000003</v>
      </c>
      <c r="BY12" s="9">
        <v>9.8000000000000007</v>
      </c>
      <c r="BZ12" s="9">
        <v>3.258</v>
      </c>
      <c r="CA12" s="9">
        <v>11</v>
      </c>
      <c r="CB12" s="9">
        <v>30.436</v>
      </c>
      <c r="CC12" s="9">
        <v>8.3979999999999997</v>
      </c>
      <c r="CD12" s="9">
        <v>15.81</v>
      </c>
      <c r="CE12" s="9">
        <v>4.9329999999999998</v>
      </c>
      <c r="CF12" s="9">
        <v>1.294</v>
      </c>
      <c r="CG12" s="9">
        <v>11.836</v>
      </c>
      <c r="CH12" s="9">
        <v>46.695999999999998</v>
      </c>
      <c r="CI12" s="9">
        <v>17.658999999999999</v>
      </c>
      <c r="CJ12" s="9">
        <v>22.207000000000001</v>
      </c>
      <c r="CK12" s="9">
        <v>4.8659999999999997</v>
      </c>
      <c r="CL12" s="9">
        <v>1.964</v>
      </c>
      <c r="CM12" s="9">
        <v>10</v>
      </c>
      <c r="CN12" s="9">
        <v>116.6</v>
      </c>
      <c r="CO12" s="9">
        <v>42.420999999999999</v>
      </c>
      <c r="CP12" s="9">
        <v>52.722999999999999</v>
      </c>
      <c r="CQ12" s="9">
        <v>14.013</v>
      </c>
      <c r="CR12" s="9">
        <v>7.444</v>
      </c>
      <c r="CS12" s="9">
        <v>10</v>
      </c>
      <c r="CT12" s="9">
        <v>43.125999999999998</v>
      </c>
      <c r="CU12" s="9">
        <v>9.4610000000000003</v>
      </c>
      <c r="CV12" s="9">
        <v>24.337</v>
      </c>
      <c r="CW12" s="9">
        <v>5.2759999999999998</v>
      </c>
      <c r="CX12" s="9">
        <v>4.0529999999999999</v>
      </c>
      <c r="CY12" s="9">
        <v>13</v>
      </c>
      <c r="CZ12" s="9">
        <v>73.472999999999999</v>
      </c>
      <c r="DA12" s="9">
        <v>32.96</v>
      </c>
      <c r="DB12" s="9">
        <v>28.385999999999999</v>
      </c>
      <c r="DC12" s="9">
        <v>8.7370000000000001</v>
      </c>
      <c r="DD12" s="9">
        <v>3.39</v>
      </c>
      <c r="DE12" s="9">
        <v>10</v>
      </c>
      <c r="DF12" s="9">
        <v>19.363</v>
      </c>
      <c r="DG12" s="9">
        <v>8.0030000000000001</v>
      </c>
      <c r="DH12" s="9">
        <v>7.8109999999999999</v>
      </c>
      <c r="DI12" s="9">
        <v>2.9929999999999999</v>
      </c>
      <c r="DJ12" s="9">
        <v>0.55500000000000005</v>
      </c>
      <c r="DK12" s="9">
        <v>10</v>
      </c>
      <c r="DL12" s="9">
        <v>7.3109999999999999</v>
      </c>
      <c r="DM12" s="9">
        <v>2.4350000000000001</v>
      </c>
      <c r="DN12" s="9">
        <v>2.782</v>
      </c>
      <c r="DO12" s="9">
        <v>2.0939999999999999</v>
      </c>
      <c r="DP12" s="9">
        <v>0</v>
      </c>
      <c r="DQ12" s="9">
        <v>13</v>
      </c>
      <c r="DR12" s="9">
        <v>12.052</v>
      </c>
      <c r="DS12" s="9">
        <v>5.5679999999999996</v>
      </c>
      <c r="DT12" s="9">
        <v>5.0289999999999999</v>
      </c>
      <c r="DU12" s="9">
        <v>0.89900000000000002</v>
      </c>
      <c r="DV12" s="9">
        <v>0.55500000000000005</v>
      </c>
      <c r="DW12" s="9">
        <v>10</v>
      </c>
      <c r="DX12" s="9">
        <v>5.0069999999999997</v>
      </c>
      <c r="DY12" s="9">
        <v>0.56399999999999995</v>
      </c>
      <c r="DZ12" s="9">
        <v>2.883</v>
      </c>
      <c r="EA12" s="9">
        <v>1.1200000000000001</v>
      </c>
      <c r="EB12" s="9">
        <v>0.438</v>
      </c>
      <c r="EC12" s="9">
        <v>15</v>
      </c>
      <c r="ED12" s="9">
        <v>1.734</v>
      </c>
      <c r="EE12" s="9">
        <v>0.16400000000000001</v>
      </c>
      <c r="EF12" s="9">
        <v>0.872</v>
      </c>
      <c r="EG12" s="9">
        <v>0.499</v>
      </c>
      <c r="EH12" s="9">
        <v>0.2</v>
      </c>
      <c r="EI12" s="9">
        <v>15</v>
      </c>
      <c r="EJ12" s="9">
        <v>3.2719999999999998</v>
      </c>
      <c r="EK12" s="9">
        <v>0.40100000000000002</v>
      </c>
      <c r="EL12" s="9">
        <v>2.0110000000000001</v>
      </c>
      <c r="EM12" s="9">
        <v>0.622</v>
      </c>
      <c r="EN12" s="9">
        <v>0.23799999999999999</v>
      </c>
      <c r="EO12" s="9">
        <v>15</v>
      </c>
      <c r="EP12" s="9">
        <v>12.625999999999999</v>
      </c>
      <c r="EQ12" s="9">
        <v>3.3889999999999998</v>
      </c>
      <c r="ER12" s="9">
        <v>5.0999999999999996</v>
      </c>
      <c r="ES12" s="9">
        <v>3.702</v>
      </c>
      <c r="ET12" s="9">
        <v>0.435</v>
      </c>
      <c r="EU12" s="9">
        <v>12.266</v>
      </c>
      <c r="EV12" s="9">
        <v>4.7839999999999998</v>
      </c>
      <c r="EW12" s="9">
        <v>1.7390000000000001</v>
      </c>
      <c r="EX12" s="9">
        <v>1.585</v>
      </c>
      <c r="EY12" s="9">
        <v>1.0249999999999999</v>
      </c>
      <c r="EZ12" s="9">
        <v>0.435</v>
      </c>
      <c r="FA12" s="9">
        <v>14.333</v>
      </c>
      <c r="FB12" s="9">
        <v>7.8419999999999996</v>
      </c>
      <c r="FC12" s="9">
        <v>1.65</v>
      </c>
      <c r="FD12" s="9">
        <v>3.5150000000000001</v>
      </c>
      <c r="FE12" s="9">
        <v>2.677</v>
      </c>
      <c r="FF12" s="9">
        <v>0</v>
      </c>
      <c r="FG12" s="9">
        <v>12</v>
      </c>
      <c r="FH12" s="9">
        <v>360.86799999999999</v>
      </c>
      <c r="FI12" s="9">
        <v>144.042</v>
      </c>
      <c r="FJ12" s="9">
        <v>144.86199999999999</v>
      </c>
      <c r="FK12" s="9">
        <v>46.24</v>
      </c>
      <c r="FL12" s="9">
        <v>25.724</v>
      </c>
      <c r="FM12" s="9">
        <v>10</v>
      </c>
      <c r="FN12" s="9">
        <v>170.33099999999999</v>
      </c>
      <c r="FO12" s="9">
        <v>63.143999999999998</v>
      </c>
      <c r="FP12" s="9">
        <v>70.021000000000001</v>
      </c>
      <c r="FQ12" s="9">
        <v>22.219000000000001</v>
      </c>
      <c r="FR12" s="9">
        <v>14.948</v>
      </c>
      <c r="FS12" s="9">
        <v>12</v>
      </c>
      <c r="FT12" s="9">
        <v>190.536</v>
      </c>
      <c r="FU12" s="9">
        <v>80.897999999999996</v>
      </c>
      <c r="FV12" s="9">
        <v>74.840999999999994</v>
      </c>
      <c r="FW12" s="9">
        <v>24.021000000000001</v>
      </c>
      <c r="FX12" s="9">
        <v>10.776</v>
      </c>
      <c r="FY12" s="9">
        <v>10</v>
      </c>
      <c r="FZ12" s="9">
        <v>175.33500000000001</v>
      </c>
      <c r="GA12" s="9">
        <v>41.277999999999999</v>
      </c>
      <c r="GB12" s="9">
        <v>90.233000000000004</v>
      </c>
      <c r="GC12" s="9">
        <v>31.95</v>
      </c>
      <c r="GD12" s="9">
        <v>11.875</v>
      </c>
      <c r="GE12" s="9">
        <v>13</v>
      </c>
      <c r="GF12" s="9">
        <v>72.028000000000006</v>
      </c>
      <c r="GG12" s="9">
        <v>10.766999999999999</v>
      </c>
      <c r="GH12" s="9">
        <v>40.384</v>
      </c>
      <c r="GI12" s="9">
        <v>13.551</v>
      </c>
      <c r="GJ12" s="9">
        <v>7.3259999999999996</v>
      </c>
      <c r="GK12" s="9">
        <v>15</v>
      </c>
      <c r="GL12" s="9">
        <v>103.307</v>
      </c>
      <c r="GM12" s="9">
        <v>30.510999999999999</v>
      </c>
      <c r="GN12" s="9">
        <v>49.848999999999997</v>
      </c>
      <c r="GO12" s="9">
        <v>18.399000000000001</v>
      </c>
      <c r="GP12" s="9">
        <v>4.548</v>
      </c>
      <c r="GQ12" s="9">
        <v>12</v>
      </c>
      <c r="GR12" s="9">
        <v>152.43100000000001</v>
      </c>
      <c r="GS12" s="9">
        <v>56.688000000000002</v>
      </c>
      <c r="GT12" s="9">
        <v>64.753</v>
      </c>
      <c r="GU12" s="9">
        <v>23.623000000000001</v>
      </c>
      <c r="GV12" s="9">
        <v>7.367</v>
      </c>
      <c r="GW12" s="9">
        <v>10</v>
      </c>
      <c r="GX12" s="9">
        <v>40.302</v>
      </c>
      <c r="GY12" s="9">
        <v>10.319000000000001</v>
      </c>
      <c r="GZ12" s="9">
        <v>18.574000000000002</v>
      </c>
      <c r="HA12" s="9">
        <v>8.7430000000000003</v>
      </c>
      <c r="HB12" s="9">
        <v>2.6659999999999999</v>
      </c>
      <c r="HC12" s="9">
        <v>13</v>
      </c>
      <c r="HD12" s="9">
        <v>112.129</v>
      </c>
      <c r="HE12" s="9">
        <v>46.369</v>
      </c>
      <c r="HF12" s="9">
        <v>46.179000000000002</v>
      </c>
      <c r="HG12" s="9">
        <v>14.88</v>
      </c>
      <c r="HH12" s="9">
        <v>4.7009999999999996</v>
      </c>
      <c r="HI12" s="9">
        <v>10</v>
      </c>
      <c r="HJ12" s="9">
        <v>165.88499999999999</v>
      </c>
      <c r="HK12" s="9">
        <v>49.515000000000001</v>
      </c>
      <c r="HL12" s="9">
        <v>80.009</v>
      </c>
      <c r="HM12" s="9">
        <v>29.908000000000001</v>
      </c>
      <c r="HN12" s="9">
        <v>6.4530000000000003</v>
      </c>
      <c r="HO12" s="9">
        <v>11</v>
      </c>
      <c r="HP12" s="9">
        <v>47.045000000000002</v>
      </c>
      <c r="HQ12" s="9">
        <v>7.726</v>
      </c>
      <c r="HR12" s="9">
        <v>23.773</v>
      </c>
      <c r="HS12" s="9">
        <v>12.097</v>
      </c>
      <c r="HT12" s="9">
        <v>3.4489999999999998</v>
      </c>
      <c r="HU12" s="9">
        <v>15</v>
      </c>
      <c r="HV12" s="9">
        <v>118.84</v>
      </c>
      <c r="HW12" s="9">
        <v>41.789000000000001</v>
      </c>
      <c r="HX12" s="9">
        <v>56.235999999999997</v>
      </c>
      <c r="HY12" s="9">
        <v>17.809999999999999</v>
      </c>
      <c r="HZ12" s="9">
        <v>3.004</v>
      </c>
      <c r="IA12" s="9">
        <v>10</v>
      </c>
      <c r="IB12" s="9">
        <v>103.91200000000001</v>
      </c>
      <c r="IC12" s="9">
        <v>42.280999999999999</v>
      </c>
      <c r="ID12" s="9">
        <v>41.283999999999999</v>
      </c>
      <c r="IE12" s="9">
        <v>14.51</v>
      </c>
      <c r="IF12" s="9">
        <v>5.8369999999999997</v>
      </c>
      <c r="IG12" s="9">
        <v>10</v>
      </c>
      <c r="IH12" s="9">
        <v>45.401000000000003</v>
      </c>
      <c r="II12" s="9">
        <v>12.574</v>
      </c>
      <c r="IJ12" s="9">
        <v>19.016999999999999</v>
      </c>
      <c r="IK12" s="9">
        <v>9.1460000000000008</v>
      </c>
      <c r="IL12" s="9">
        <v>4.6639999999999997</v>
      </c>
      <c r="IM12" s="9">
        <v>13</v>
      </c>
      <c r="IN12" s="9">
        <v>58.511000000000003</v>
      </c>
      <c r="IO12" s="9">
        <v>29.707000000000001</v>
      </c>
      <c r="IP12" s="9">
        <v>22.266999999999999</v>
      </c>
      <c r="IQ12" s="9">
        <v>5.3639999999999999</v>
      </c>
    </row>
    <row r="13" spans="1:251">
      <c r="A13" s="10">
        <v>42767</v>
      </c>
      <c r="B13" s="9">
        <v>1062.4449999999999</v>
      </c>
      <c r="C13" s="9">
        <v>367.90800000000002</v>
      </c>
      <c r="D13" s="9">
        <v>462.72899999999998</v>
      </c>
      <c r="E13" s="9">
        <v>178.733</v>
      </c>
      <c r="F13" s="9">
        <v>53.073999999999998</v>
      </c>
      <c r="G13" s="9">
        <v>11</v>
      </c>
      <c r="H13" s="9">
        <v>414.83100000000002</v>
      </c>
      <c r="I13" s="9">
        <v>116.6</v>
      </c>
      <c r="J13" s="9">
        <v>179.655</v>
      </c>
      <c r="K13" s="9">
        <v>88.884</v>
      </c>
      <c r="L13" s="9">
        <v>29.692</v>
      </c>
      <c r="M13" s="9">
        <v>13</v>
      </c>
      <c r="N13" s="9">
        <v>647.61400000000003</v>
      </c>
      <c r="O13" s="9">
        <v>251.30799999999999</v>
      </c>
      <c r="P13" s="9">
        <v>283.07400000000001</v>
      </c>
      <c r="Q13" s="9">
        <v>89.849000000000004</v>
      </c>
      <c r="R13" s="9">
        <v>23.382000000000001</v>
      </c>
      <c r="S13" s="9">
        <v>10</v>
      </c>
      <c r="T13" s="9">
        <v>295.54000000000002</v>
      </c>
      <c r="U13" s="9">
        <v>106.812</v>
      </c>
      <c r="V13" s="9">
        <v>124.697</v>
      </c>
      <c r="W13" s="9">
        <v>53.201999999999998</v>
      </c>
      <c r="X13" s="9">
        <v>10.83</v>
      </c>
      <c r="Y13" s="9">
        <v>10</v>
      </c>
      <c r="Z13" s="9">
        <v>106.842</v>
      </c>
      <c r="AA13" s="9">
        <v>30.419</v>
      </c>
      <c r="AB13" s="9">
        <v>49.786000000000001</v>
      </c>
      <c r="AC13" s="9">
        <v>21.859000000000002</v>
      </c>
      <c r="AD13" s="9">
        <v>4.7770000000000001</v>
      </c>
      <c r="AE13" s="9">
        <v>12.170999999999999</v>
      </c>
      <c r="AF13" s="9">
        <v>188.69900000000001</v>
      </c>
      <c r="AG13" s="9">
        <v>76.393000000000001</v>
      </c>
      <c r="AH13" s="9">
        <v>74.911000000000001</v>
      </c>
      <c r="AI13" s="9">
        <v>31.341999999999999</v>
      </c>
      <c r="AJ13" s="9">
        <v>6.0529999999999999</v>
      </c>
      <c r="AK13" s="9">
        <v>10</v>
      </c>
      <c r="AL13" s="9">
        <v>287.77199999999999</v>
      </c>
      <c r="AM13" s="9">
        <v>100.357</v>
      </c>
      <c r="AN13" s="9">
        <v>134.571</v>
      </c>
      <c r="AO13" s="9">
        <v>40.238999999999997</v>
      </c>
      <c r="AP13" s="9">
        <v>12.603999999999999</v>
      </c>
      <c r="AQ13" s="9">
        <v>11</v>
      </c>
      <c r="AR13" s="9">
        <v>114.47199999999999</v>
      </c>
      <c r="AS13" s="9">
        <v>37.186999999999998</v>
      </c>
      <c r="AT13" s="9">
        <v>51.281999999999996</v>
      </c>
      <c r="AU13" s="9">
        <v>20.219000000000001</v>
      </c>
      <c r="AV13" s="9">
        <v>5.7839999999999998</v>
      </c>
      <c r="AW13" s="9">
        <v>12</v>
      </c>
      <c r="AX13" s="9">
        <v>173.3</v>
      </c>
      <c r="AY13" s="9">
        <v>63.17</v>
      </c>
      <c r="AZ13" s="9">
        <v>83.29</v>
      </c>
      <c r="BA13" s="9">
        <v>20.02</v>
      </c>
      <c r="BB13" s="9">
        <v>6.82</v>
      </c>
      <c r="BC13" s="9">
        <v>10</v>
      </c>
      <c r="BD13" s="9">
        <v>208.87200000000001</v>
      </c>
      <c r="BE13" s="9">
        <v>66.302999999999997</v>
      </c>
      <c r="BF13" s="9">
        <v>85.760999999999996</v>
      </c>
      <c r="BG13" s="9">
        <v>40.844000000000001</v>
      </c>
      <c r="BH13" s="9">
        <v>15.962999999999999</v>
      </c>
      <c r="BI13" s="9">
        <v>12</v>
      </c>
      <c r="BJ13" s="9">
        <v>86.015000000000001</v>
      </c>
      <c r="BK13" s="9">
        <v>15.478999999999999</v>
      </c>
      <c r="BL13" s="9">
        <v>35.377000000000002</v>
      </c>
      <c r="BM13" s="9">
        <v>22.515000000000001</v>
      </c>
      <c r="BN13" s="9">
        <v>12.644</v>
      </c>
      <c r="BO13" s="9">
        <v>16</v>
      </c>
      <c r="BP13" s="9">
        <v>122.857</v>
      </c>
      <c r="BQ13" s="9">
        <v>50.825000000000003</v>
      </c>
      <c r="BR13" s="9">
        <v>50.384</v>
      </c>
      <c r="BS13" s="9">
        <v>18.329000000000001</v>
      </c>
      <c r="BT13" s="9">
        <v>3.32</v>
      </c>
      <c r="BU13" s="9">
        <v>10</v>
      </c>
      <c r="BV13" s="9">
        <v>89.242999999999995</v>
      </c>
      <c r="BW13" s="9">
        <v>36.222999999999999</v>
      </c>
      <c r="BX13" s="9">
        <v>35.206000000000003</v>
      </c>
      <c r="BY13" s="9">
        <v>14.021000000000001</v>
      </c>
      <c r="BZ13" s="9">
        <v>3.7930000000000001</v>
      </c>
      <c r="CA13" s="9">
        <v>10</v>
      </c>
      <c r="CB13" s="9">
        <v>34.002000000000002</v>
      </c>
      <c r="CC13" s="9">
        <v>13.217000000000001</v>
      </c>
      <c r="CD13" s="9">
        <v>12.066000000000001</v>
      </c>
      <c r="CE13" s="9">
        <v>7.5339999999999998</v>
      </c>
      <c r="CF13" s="9">
        <v>1.1839999999999999</v>
      </c>
      <c r="CG13" s="9">
        <v>10</v>
      </c>
      <c r="CH13" s="9">
        <v>55.241</v>
      </c>
      <c r="CI13" s="9">
        <v>23.006</v>
      </c>
      <c r="CJ13" s="9">
        <v>23.138999999999999</v>
      </c>
      <c r="CK13" s="9">
        <v>6.4880000000000004</v>
      </c>
      <c r="CL13" s="9">
        <v>2.6080000000000001</v>
      </c>
      <c r="CM13" s="9">
        <v>10</v>
      </c>
      <c r="CN13" s="9">
        <v>136.95400000000001</v>
      </c>
      <c r="CO13" s="9">
        <v>41.136000000000003</v>
      </c>
      <c r="CP13" s="9">
        <v>63.24</v>
      </c>
      <c r="CQ13" s="9">
        <v>24.087</v>
      </c>
      <c r="CR13" s="9">
        <v>8.4909999999999997</v>
      </c>
      <c r="CS13" s="9">
        <v>12</v>
      </c>
      <c r="CT13" s="9">
        <v>55.865000000000002</v>
      </c>
      <c r="CU13" s="9">
        <v>15.138</v>
      </c>
      <c r="CV13" s="9">
        <v>22.518000000000001</v>
      </c>
      <c r="CW13" s="9">
        <v>13.369</v>
      </c>
      <c r="CX13" s="9">
        <v>4.8410000000000002</v>
      </c>
      <c r="CY13" s="9">
        <v>14</v>
      </c>
      <c r="CZ13" s="9">
        <v>81.087999999999994</v>
      </c>
      <c r="DA13" s="9">
        <v>25.998999999999999</v>
      </c>
      <c r="DB13" s="9">
        <v>40.722000000000001</v>
      </c>
      <c r="DC13" s="9">
        <v>10.718</v>
      </c>
      <c r="DD13" s="9">
        <v>3.65</v>
      </c>
      <c r="DE13" s="9">
        <v>11</v>
      </c>
      <c r="DF13" s="9">
        <v>24.905999999999999</v>
      </c>
      <c r="DG13" s="9">
        <v>9.1370000000000005</v>
      </c>
      <c r="DH13" s="9">
        <v>12.218999999999999</v>
      </c>
      <c r="DI13" s="9">
        <v>2.5350000000000001</v>
      </c>
      <c r="DJ13" s="9">
        <v>1.0149999999999999</v>
      </c>
      <c r="DK13" s="9">
        <v>10</v>
      </c>
      <c r="DL13" s="9">
        <v>9.7260000000000009</v>
      </c>
      <c r="DM13" s="9">
        <v>2.556</v>
      </c>
      <c r="DN13" s="9">
        <v>5.2839999999999998</v>
      </c>
      <c r="DO13" s="9">
        <v>1.4239999999999999</v>
      </c>
      <c r="DP13" s="9">
        <v>0.46100000000000002</v>
      </c>
      <c r="DQ13" s="9">
        <v>13.782999999999999</v>
      </c>
      <c r="DR13" s="9">
        <v>15.18</v>
      </c>
      <c r="DS13" s="9">
        <v>6.5810000000000004</v>
      </c>
      <c r="DT13" s="9">
        <v>6.9340000000000002</v>
      </c>
      <c r="DU13" s="9">
        <v>1.1120000000000001</v>
      </c>
      <c r="DV13" s="9">
        <v>0.55300000000000005</v>
      </c>
      <c r="DW13" s="9">
        <v>10</v>
      </c>
      <c r="DX13" s="9">
        <v>5.593</v>
      </c>
      <c r="DY13" s="9">
        <v>1.5660000000000001</v>
      </c>
      <c r="DZ13" s="9">
        <v>1.9350000000000001</v>
      </c>
      <c r="EA13" s="9">
        <v>1.992</v>
      </c>
      <c r="EB13" s="9">
        <v>9.9000000000000005E-2</v>
      </c>
      <c r="EC13" s="9">
        <v>15</v>
      </c>
      <c r="ED13" s="9">
        <v>2.6349999999999998</v>
      </c>
      <c r="EE13" s="9">
        <v>0.67600000000000005</v>
      </c>
      <c r="EF13" s="9">
        <v>0.95599999999999996</v>
      </c>
      <c r="EG13" s="9">
        <v>1.0029999999999999</v>
      </c>
      <c r="EH13" s="9">
        <v>0</v>
      </c>
      <c r="EI13" s="9">
        <v>15</v>
      </c>
      <c r="EJ13" s="9">
        <v>2.9569999999999999</v>
      </c>
      <c r="EK13" s="9">
        <v>0.89</v>
      </c>
      <c r="EL13" s="9">
        <v>0.97899999999999998</v>
      </c>
      <c r="EM13" s="9">
        <v>0.98899999999999999</v>
      </c>
      <c r="EN13" s="9">
        <v>9.9000000000000005E-2</v>
      </c>
      <c r="EO13" s="9">
        <v>12</v>
      </c>
      <c r="EP13" s="9">
        <v>13.565</v>
      </c>
      <c r="EQ13" s="9">
        <v>6.3730000000000002</v>
      </c>
      <c r="ER13" s="9">
        <v>5.101</v>
      </c>
      <c r="ES13" s="9">
        <v>1.8129999999999999</v>
      </c>
      <c r="ET13" s="9">
        <v>0.27900000000000003</v>
      </c>
      <c r="EU13" s="9">
        <v>10</v>
      </c>
      <c r="EV13" s="9">
        <v>5.274</v>
      </c>
      <c r="EW13" s="9">
        <v>1.9279999999999999</v>
      </c>
      <c r="EX13" s="9">
        <v>2.3849999999999998</v>
      </c>
      <c r="EY13" s="9">
        <v>0.96099999999999997</v>
      </c>
      <c r="EZ13" s="9">
        <v>0</v>
      </c>
      <c r="FA13" s="9">
        <v>10</v>
      </c>
      <c r="FB13" s="9">
        <v>8.2910000000000004</v>
      </c>
      <c r="FC13" s="9">
        <v>4.4450000000000003</v>
      </c>
      <c r="FD13" s="9">
        <v>2.7160000000000002</v>
      </c>
      <c r="FE13" s="9">
        <v>0.85099999999999998</v>
      </c>
      <c r="FF13" s="9">
        <v>0.27900000000000003</v>
      </c>
      <c r="FG13" s="9">
        <v>9</v>
      </c>
      <c r="FH13" s="9">
        <v>388.17099999999999</v>
      </c>
      <c r="FI13" s="9">
        <v>146.94999999999999</v>
      </c>
      <c r="FJ13" s="9">
        <v>155.22</v>
      </c>
      <c r="FK13" s="9">
        <v>65.097999999999999</v>
      </c>
      <c r="FL13" s="9">
        <v>20.904</v>
      </c>
      <c r="FM13" s="9">
        <v>10</v>
      </c>
      <c r="FN13" s="9">
        <v>174.39099999999999</v>
      </c>
      <c r="FO13" s="9">
        <v>64.92</v>
      </c>
      <c r="FP13" s="9">
        <v>66.012</v>
      </c>
      <c r="FQ13" s="9">
        <v>34.378</v>
      </c>
      <c r="FR13" s="9">
        <v>9.0809999999999995</v>
      </c>
      <c r="FS13" s="9">
        <v>11</v>
      </c>
      <c r="FT13" s="9">
        <v>213.78</v>
      </c>
      <c r="FU13" s="9">
        <v>82.03</v>
      </c>
      <c r="FV13" s="9">
        <v>89.207999999999998</v>
      </c>
      <c r="FW13" s="9">
        <v>30.72</v>
      </c>
      <c r="FX13" s="9">
        <v>11.823</v>
      </c>
      <c r="FY13" s="9">
        <v>10</v>
      </c>
      <c r="FZ13" s="9">
        <v>206.05500000000001</v>
      </c>
      <c r="GA13" s="9">
        <v>53.02</v>
      </c>
      <c r="GB13" s="9">
        <v>98.846999999999994</v>
      </c>
      <c r="GC13" s="9">
        <v>46.195</v>
      </c>
      <c r="GD13" s="9">
        <v>7.9939999999999998</v>
      </c>
      <c r="GE13" s="9">
        <v>13.250999999999999</v>
      </c>
      <c r="GF13" s="9">
        <v>84.27</v>
      </c>
      <c r="GG13" s="9">
        <v>14.661</v>
      </c>
      <c r="GH13" s="9">
        <v>43.213999999999999</v>
      </c>
      <c r="GI13" s="9">
        <v>21.834</v>
      </c>
      <c r="GJ13" s="9">
        <v>4.5609999999999999</v>
      </c>
      <c r="GK13" s="9">
        <v>15</v>
      </c>
      <c r="GL13" s="9">
        <v>121.785</v>
      </c>
      <c r="GM13" s="9">
        <v>38.359000000000002</v>
      </c>
      <c r="GN13" s="9">
        <v>55.633000000000003</v>
      </c>
      <c r="GO13" s="9">
        <v>24.361000000000001</v>
      </c>
      <c r="GP13" s="9">
        <v>3.4319999999999999</v>
      </c>
      <c r="GQ13" s="9">
        <v>12</v>
      </c>
      <c r="GR13" s="9">
        <v>173.2</v>
      </c>
      <c r="GS13" s="9">
        <v>55.259</v>
      </c>
      <c r="GT13" s="9">
        <v>79.037000000000006</v>
      </c>
      <c r="GU13" s="9">
        <v>30.056999999999999</v>
      </c>
      <c r="GV13" s="9">
        <v>8.8480000000000008</v>
      </c>
      <c r="GW13" s="9">
        <v>10</v>
      </c>
      <c r="GX13" s="9">
        <v>51.6</v>
      </c>
      <c r="GY13" s="9">
        <v>8.8979999999999997</v>
      </c>
      <c r="GZ13" s="9">
        <v>23.952999999999999</v>
      </c>
      <c r="HA13" s="9">
        <v>13.356</v>
      </c>
      <c r="HB13" s="9">
        <v>5.3940000000000001</v>
      </c>
      <c r="HC13" s="9">
        <v>15</v>
      </c>
      <c r="HD13" s="9">
        <v>121.599</v>
      </c>
      <c r="HE13" s="9">
        <v>46.360999999999997</v>
      </c>
      <c r="HF13" s="9">
        <v>55.082999999999998</v>
      </c>
      <c r="HG13" s="9">
        <v>16.701000000000001</v>
      </c>
      <c r="HH13" s="9">
        <v>3.4540000000000002</v>
      </c>
      <c r="HI13" s="9">
        <v>10</v>
      </c>
      <c r="HJ13" s="9">
        <v>171.499</v>
      </c>
      <c r="HK13" s="9">
        <v>59.658000000000001</v>
      </c>
      <c r="HL13" s="9">
        <v>80.94</v>
      </c>
      <c r="HM13" s="9">
        <v>22.242999999999999</v>
      </c>
      <c r="HN13" s="9">
        <v>8.6579999999999995</v>
      </c>
      <c r="HO13" s="9">
        <v>10</v>
      </c>
      <c r="HP13" s="9">
        <v>52.07</v>
      </c>
      <c r="HQ13" s="9">
        <v>11.71</v>
      </c>
      <c r="HR13" s="9">
        <v>25.366</v>
      </c>
      <c r="HS13" s="9">
        <v>9.0289999999999999</v>
      </c>
      <c r="HT13" s="9">
        <v>5.9649999999999999</v>
      </c>
      <c r="HU13" s="9">
        <v>15</v>
      </c>
      <c r="HV13" s="9">
        <v>119.428</v>
      </c>
      <c r="HW13" s="9">
        <v>47.948</v>
      </c>
      <c r="HX13" s="9">
        <v>55.573</v>
      </c>
      <c r="HY13" s="9">
        <v>13.214</v>
      </c>
      <c r="HZ13" s="9">
        <v>2.6930000000000001</v>
      </c>
      <c r="IA13" s="9">
        <v>10</v>
      </c>
      <c r="IB13" s="9">
        <v>105.49</v>
      </c>
      <c r="IC13" s="9">
        <v>43.97</v>
      </c>
      <c r="ID13" s="9">
        <v>42.463000000000001</v>
      </c>
      <c r="IE13" s="9">
        <v>12.798</v>
      </c>
      <c r="IF13" s="9">
        <v>6.2590000000000003</v>
      </c>
      <c r="IG13" s="9">
        <v>10</v>
      </c>
      <c r="IH13" s="9">
        <v>41.457999999999998</v>
      </c>
      <c r="II13" s="9">
        <v>11.648999999999999</v>
      </c>
      <c r="IJ13" s="9">
        <v>17.172999999999998</v>
      </c>
      <c r="IK13" s="9">
        <v>7.9450000000000003</v>
      </c>
      <c r="IL13" s="9">
        <v>4.6909999999999998</v>
      </c>
      <c r="IM13" s="9">
        <v>13</v>
      </c>
      <c r="IN13" s="9">
        <v>64.031999999999996</v>
      </c>
      <c r="IO13" s="9">
        <v>32.320999999999998</v>
      </c>
      <c r="IP13" s="9">
        <v>25.29</v>
      </c>
      <c r="IQ13" s="9">
        <v>4.8529999999999998</v>
      </c>
    </row>
    <row r="14" spans="1:251">
      <c r="A14" s="10">
        <v>43132</v>
      </c>
      <c r="B14" s="9">
        <v>1040.913</v>
      </c>
      <c r="C14" s="9">
        <v>375.048</v>
      </c>
      <c r="D14" s="9">
        <v>437.71499999999997</v>
      </c>
      <c r="E14" s="9">
        <v>183.59</v>
      </c>
      <c r="F14" s="9">
        <v>44.56</v>
      </c>
      <c r="G14" s="9">
        <v>11</v>
      </c>
      <c r="H14" s="9">
        <v>406.13099999999997</v>
      </c>
      <c r="I14" s="9">
        <v>120.733</v>
      </c>
      <c r="J14" s="9">
        <v>179.99700000000001</v>
      </c>
      <c r="K14" s="9">
        <v>83.52</v>
      </c>
      <c r="L14" s="9">
        <v>21.881</v>
      </c>
      <c r="M14" s="9">
        <v>12</v>
      </c>
      <c r="N14" s="9">
        <v>634.78200000000004</v>
      </c>
      <c r="O14" s="9">
        <v>254.315</v>
      </c>
      <c r="P14" s="9">
        <v>257.71899999999999</v>
      </c>
      <c r="Q14" s="9">
        <v>100.07</v>
      </c>
      <c r="R14" s="9">
        <v>22.678999999999998</v>
      </c>
      <c r="S14" s="9">
        <v>10</v>
      </c>
      <c r="T14" s="9">
        <v>323.76299999999998</v>
      </c>
      <c r="U14" s="9">
        <v>127.264</v>
      </c>
      <c r="V14" s="9">
        <v>132.05600000000001</v>
      </c>
      <c r="W14" s="9">
        <v>54.746000000000002</v>
      </c>
      <c r="X14" s="9">
        <v>9.6980000000000004</v>
      </c>
      <c r="Y14" s="9">
        <v>10</v>
      </c>
      <c r="Z14" s="9">
        <v>123.325</v>
      </c>
      <c r="AA14" s="9">
        <v>41.055999999999997</v>
      </c>
      <c r="AB14" s="9">
        <v>55.595999999999997</v>
      </c>
      <c r="AC14" s="9">
        <v>22.052</v>
      </c>
      <c r="AD14" s="9">
        <v>4.6219999999999999</v>
      </c>
      <c r="AE14" s="9">
        <v>12</v>
      </c>
      <c r="AF14" s="9">
        <v>200.43799999999999</v>
      </c>
      <c r="AG14" s="9">
        <v>86.206999999999994</v>
      </c>
      <c r="AH14" s="9">
        <v>76.459999999999994</v>
      </c>
      <c r="AI14" s="9">
        <v>32.694000000000003</v>
      </c>
      <c r="AJ14" s="9">
        <v>5.0759999999999996</v>
      </c>
      <c r="AK14" s="9">
        <v>10</v>
      </c>
      <c r="AL14" s="9">
        <v>261.952</v>
      </c>
      <c r="AM14" s="9">
        <v>95.757999999999996</v>
      </c>
      <c r="AN14" s="9">
        <v>111.139</v>
      </c>
      <c r="AO14" s="9">
        <v>46.887</v>
      </c>
      <c r="AP14" s="9">
        <v>8.1679999999999993</v>
      </c>
      <c r="AQ14" s="9">
        <v>11</v>
      </c>
      <c r="AR14" s="9">
        <v>105.098</v>
      </c>
      <c r="AS14" s="9">
        <v>31.096</v>
      </c>
      <c r="AT14" s="9">
        <v>47.875999999999998</v>
      </c>
      <c r="AU14" s="9">
        <v>23.747</v>
      </c>
      <c r="AV14" s="9">
        <v>2.3780000000000001</v>
      </c>
      <c r="AW14" s="9">
        <v>12</v>
      </c>
      <c r="AX14" s="9">
        <v>156.85400000000001</v>
      </c>
      <c r="AY14" s="9">
        <v>64.662000000000006</v>
      </c>
      <c r="AZ14" s="9">
        <v>63.262999999999998</v>
      </c>
      <c r="BA14" s="9">
        <v>23.14</v>
      </c>
      <c r="BB14" s="9">
        <v>5.7889999999999997</v>
      </c>
      <c r="BC14" s="9">
        <v>10</v>
      </c>
      <c r="BD14" s="9">
        <v>213.61799999999999</v>
      </c>
      <c r="BE14" s="9">
        <v>68.62</v>
      </c>
      <c r="BF14" s="9">
        <v>90.448999999999998</v>
      </c>
      <c r="BG14" s="9">
        <v>42.866</v>
      </c>
      <c r="BH14" s="9">
        <v>11.680999999999999</v>
      </c>
      <c r="BI14" s="9">
        <v>12</v>
      </c>
      <c r="BJ14" s="9">
        <v>83.882000000000005</v>
      </c>
      <c r="BK14" s="9">
        <v>23.398</v>
      </c>
      <c r="BL14" s="9">
        <v>34.457999999999998</v>
      </c>
      <c r="BM14" s="9">
        <v>19.085000000000001</v>
      </c>
      <c r="BN14" s="9">
        <v>6.94</v>
      </c>
      <c r="BO14" s="9">
        <v>12</v>
      </c>
      <c r="BP14" s="9">
        <v>129.73599999999999</v>
      </c>
      <c r="BQ14" s="9">
        <v>45.222000000000001</v>
      </c>
      <c r="BR14" s="9">
        <v>55.991</v>
      </c>
      <c r="BS14" s="9">
        <v>23.780999999999999</v>
      </c>
      <c r="BT14" s="9">
        <v>4.742</v>
      </c>
      <c r="BU14" s="9">
        <v>11</v>
      </c>
      <c r="BV14" s="9">
        <v>83.028000000000006</v>
      </c>
      <c r="BW14" s="9">
        <v>30.847999999999999</v>
      </c>
      <c r="BX14" s="9">
        <v>36.073999999999998</v>
      </c>
      <c r="BY14" s="9">
        <v>9.6980000000000004</v>
      </c>
      <c r="BZ14" s="9">
        <v>6.4080000000000004</v>
      </c>
      <c r="CA14" s="9">
        <v>10</v>
      </c>
      <c r="CB14" s="9">
        <v>34.456000000000003</v>
      </c>
      <c r="CC14" s="9">
        <v>9.3930000000000007</v>
      </c>
      <c r="CD14" s="9">
        <v>15.031000000000001</v>
      </c>
      <c r="CE14" s="9">
        <v>5.09</v>
      </c>
      <c r="CF14" s="9">
        <v>4.9420000000000002</v>
      </c>
      <c r="CG14" s="9">
        <v>13</v>
      </c>
      <c r="CH14" s="9">
        <v>48.570999999999998</v>
      </c>
      <c r="CI14" s="9">
        <v>21.454999999999998</v>
      </c>
      <c r="CJ14" s="9">
        <v>21.042000000000002</v>
      </c>
      <c r="CK14" s="9">
        <v>4.6079999999999997</v>
      </c>
      <c r="CL14" s="9">
        <v>1.466</v>
      </c>
      <c r="CM14" s="9">
        <v>10</v>
      </c>
      <c r="CN14" s="9">
        <v>111.358</v>
      </c>
      <c r="CO14" s="9">
        <v>35.372999999999998</v>
      </c>
      <c r="CP14" s="9">
        <v>49.871000000000002</v>
      </c>
      <c r="CQ14" s="9">
        <v>19.844000000000001</v>
      </c>
      <c r="CR14" s="9">
        <v>6.2709999999999999</v>
      </c>
      <c r="CS14" s="9">
        <v>12</v>
      </c>
      <c r="CT14" s="9">
        <v>43.052</v>
      </c>
      <c r="CU14" s="9">
        <v>11.183</v>
      </c>
      <c r="CV14" s="9">
        <v>20.887</v>
      </c>
      <c r="CW14" s="9">
        <v>8.8979999999999997</v>
      </c>
      <c r="CX14" s="9">
        <v>2.085</v>
      </c>
      <c r="CY14" s="9">
        <v>12</v>
      </c>
      <c r="CZ14" s="9">
        <v>68.305999999999997</v>
      </c>
      <c r="DA14" s="9">
        <v>24.19</v>
      </c>
      <c r="DB14" s="9">
        <v>28.984000000000002</v>
      </c>
      <c r="DC14" s="9">
        <v>10.946</v>
      </c>
      <c r="DD14" s="9">
        <v>4.1859999999999999</v>
      </c>
      <c r="DE14" s="9">
        <v>12</v>
      </c>
      <c r="DF14" s="9">
        <v>27.771000000000001</v>
      </c>
      <c r="DG14" s="9">
        <v>9.5350000000000001</v>
      </c>
      <c r="DH14" s="9">
        <v>12.052</v>
      </c>
      <c r="DI14" s="9">
        <v>4.4480000000000004</v>
      </c>
      <c r="DJ14" s="9">
        <v>1.7370000000000001</v>
      </c>
      <c r="DK14" s="9">
        <v>10</v>
      </c>
      <c r="DL14" s="9">
        <v>9.1280000000000001</v>
      </c>
      <c r="DM14" s="9">
        <v>2.302</v>
      </c>
      <c r="DN14" s="9">
        <v>4.7270000000000003</v>
      </c>
      <c r="DO14" s="9">
        <v>1.357</v>
      </c>
      <c r="DP14" s="9">
        <v>0.74199999999999999</v>
      </c>
      <c r="DQ14" s="9">
        <v>13.378</v>
      </c>
      <c r="DR14" s="9">
        <v>18.643000000000001</v>
      </c>
      <c r="DS14" s="9">
        <v>7.2329999999999997</v>
      </c>
      <c r="DT14" s="9">
        <v>7.3250000000000002</v>
      </c>
      <c r="DU14" s="9">
        <v>3.0910000000000002</v>
      </c>
      <c r="DV14" s="9">
        <v>0.995</v>
      </c>
      <c r="DW14" s="9">
        <v>10</v>
      </c>
      <c r="DX14" s="9">
        <v>5.9089999999999998</v>
      </c>
      <c r="DY14" s="9">
        <v>2.0489999999999999</v>
      </c>
      <c r="DZ14" s="9">
        <v>2.0979999999999999</v>
      </c>
      <c r="EA14" s="9">
        <v>1.704</v>
      </c>
      <c r="EB14" s="9">
        <v>5.8000000000000003E-2</v>
      </c>
      <c r="EC14" s="9">
        <v>11.595000000000001</v>
      </c>
      <c r="ED14" s="9">
        <v>2.3279999999999998</v>
      </c>
      <c r="EE14" s="9">
        <v>0.79100000000000004</v>
      </c>
      <c r="EF14" s="9">
        <v>0.67</v>
      </c>
      <c r="EG14" s="9">
        <v>0.86599999999999999</v>
      </c>
      <c r="EH14" s="9">
        <v>0</v>
      </c>
      <c r="EI14" s="9">
        <v>12</v>
      </c>
      <c r="EJ14" s="9">
        <v>3.581</v>
      </c>
      <c r="EK14" s="9">
        <v>1.258</v>
      </c>
      <c r="EL14" s="9">
        <v>1.4279999999999999</v>
      </c>
      <c r="EM14" s="9">
        <v>0.83699999999999997</v>
      </c>
      <c r="EN14" s="9">
        <v>5.8000000000000003E-2</v>
      </c>
      <c r="EO14" s="9">
        <v>10.891999999999999</v>
      </c>
      <c r="EP14" s="9">
        <v>13.513999999999999</v>
      </c>
      <c r="EQ14" s="9">
        <v>5.601</v>
      </c>
      <c r="ER14" s="9">
        <v>3.976</v>
      </c>
      <c r="ES14" s="9">
        <v>3.3980000000000001</v>
      </c>
      <c r="ET14" s="9">
        <v>0.53900000000000003</v>
      </c>
      <c r="EU14" s="9">
        <v>10</v>
      </c>
      <c r="EV14" s="9">
        <v>4.8620000000000001</v>
      </c>
      <c r="EW14" s="9">
        <v>1.514</v>
      </c>
      <c r="EX14" s="9">
        <v>0.75</v>
      </c>
      <c r="EY14" s="9">
        <v>2.4260000000000002</v>
      </c>
      <c r="EZ14" s="9">
        <v>0.17199999999999999</v>
      </c>
      <c r="FA14" s="9">
        <v>20</v>
      </c>
      <c r="FB14" s="9">
        <v>8.6509999999999998</v>
      </c>
      <c r="FC14" s="9">
        <v>4.0869999999999997</v>
      </c>
      <c r="FD14" s="9">
        <v>3.2250000000000001</v>
      </c>
      <c r="FE14" s="9">
        <v>0.97199999999999998</v>
      </c>
      <c r="FF14" s="9">
        <v>0.36699999999999999</v>
      </c>
      <c r="FG14" s="9">
        <v>10</v>
      </c>
      <c r="FH14" s="9">
        <v>366.327</v>
      </c>
      <c r="FI14" s="9">
        <v>136.36699999999999</v>
      </c>
      <c r="FJ14" s="9">
        <v>146.376</v>
      </c>
      <c r="FK14" s="9">
        <v>68.16</v>
      </c>
      <c r="FL14" s="9">
        <v>15.423999999999999</v>
      </c>
      <c r="FM14" s="9">
        <v>12</v>
      </c>
      <c r="FN14" s="9">
        <v>165.84700000000001</v>
      </c>
      <c r="FO14" s="9">
        <v>57.831000000000003</v>
      </c>
      <c r="FP14" s="9">
        <v>66.864000000000004</v>
      </c>
      <c r="FQ14" s="9">
        <v>34.31</v>
      </c>
      <c r="FR14" s="9">
        <v>6.8419999999999996</v>
      </c>
      <c r="FS14" s="9">
        <v>12</v>
      </c>
      <c r="FT14" s="9">
        <v>200.48099999999999</v>
      </c>
      <c r="FU14" s="9">
        <v>78.536000000000001</v>
      </c>
      <c r="FV14" s="9">
        <v>79.513000000000005</v>
      </c>
      <c r="FW14" s="9">
        <v>33.850999999999999</v>
      </c>
      <c r="FX14" s="9">
        <v>8.5809999999999995</v>
      </c>
      <c r="FY14" s="9">
        <v>10</v>
      </c>
      <c r="FZ14" s="9">
        <v>192.79400000000001</v>
      </c>
      <c r="GA14" s="9">
        <v>52.258000000000003</v>
      </c>
      <c r="GB14" s="9">
        <v>86.058999999999997</v>
      </c>
      <c r="GC14" s="9">
        <v>47.256999999999998</v>
      </c>
      <c r="GD14" s="9">
        <v>7.22</v>
      </c>
      <c r="GE14" s="9">
        <v>13</v>
      </c>
      <c r="GF14" s="9">
        <v>75.262</v>
      </c>
      <c r="GG14" s="9">
        <v>14.536</v>
      </c>
      <c r="GH14" s="9">
        <v>37.015999999999998</v>
      </c>
      <c r="GI14" s="9">
        <v>20.265999999999998</v>
      </c>
      <c r="GJ14" s="9">
        <v>3.444</v>
      </c>
      <c r="GK14" s="9">
        <v>13.525</v>
      </c>
      <c r="GL14" s="9">
        <v>117.532</v>
      </c>
      <c r="GM14" s="9">
        <v>37.722999999999999</v>
      </c>
      <c r="GN14" s="9">
        <v>49.042999999999999</v>
      </c>
      <c r="GO14" s="9">
        <v>26.991</v>
      </c>
      <c r="GP14" s="9">
        <v>3.7759999999999998</v>
      </c>
      <c r="GQ14" s="9">
        <v>12</v>
      </c>
      <c r="GR14" s="9">
        <v>170.76300000000001</v>
      </c>
      <c r="GS14" s="9">
        <v>62.991</v>
      </c>
      <c r="GT14" s="9">
        <v>74.766000000000005</v>
      </c>
      <c r="GU14" s="9">
        <v>26.204000000000001</v>
      </c>
      <c r="GV14" s="9">
        <v>6.8019999999999996</v>
      </c>
      <c r="GW14" s="9">
        <v>10</v>
      </c>
      <c r="GX14" s="9">
        <v>53.988</v>
      </c>
      <c r="GY14" s="9">
        <v>13.539</v>
      </c>
      <c r="GZ14" s="9">
        <v>28.279</v>
      </c>
      <c r="HA14" s="9">
        <v>9.9789999999999992</v>
      </c>
      <c r="HB14" s="9">
        <v>2.1909999999999998</v>
      </c>
      <c r="HC14" s="9">
        <v>12.173</v>
      </c>
      <c r="HD14" s="9">
        <v>116.77500000000001</v>
      </c>
      <c r="HE14" s="9">
        <v>49.451999999999998</v>
      </c>
      <c r="HF14" s="9">
        <v>46.487000000000002</v>
      </c>
      <c r="HG14" s="9">
        <v>16.225000000000001</v>
      </c>
      <c r="HH14" s="9">
        <v>4.6120000000000001</v>
      </c>
      <c r="HI14" s="9">
        <v>10</v>
      </c>
      <c r="HJ14" s="9">
        <v>183.81399999999999</v>
      </c>
      <c r="HK14" s="9">
        <v>71.117000000000004</v>
      </c>
      <c r="HL14" s="9">
        <v>76.403000000000006</v>
      </c>
      <c r="HM14" s="9">
        <v>29.297999999999998</v>
      </c>
      <c r="HN14" s="9">
        <v>6.9960000000000004</v>
      </c>
      <c r="HO14" s="9">
        <v>10</v>
      </c>
      <c r="HP14" s="9">
        <v>50.1</v>
      </c>
      <c r="HQ14" s="9">
        <v>12.704000000000001</v>
      </c>
      <c r="HR14" s="9">
        <v>22.47</v>
      </c>
      <c r="HS14" s="9">
        <v>11.287000000000001</v>
      </c>
      <c r="HT14" s="9">
        <v>3.6389999999999998</v>
      </c>
      <c r="HU14" s="9">
        <v>12</v>
      </c>
      <c r="HV14" s="9">
        <v>133.714</v>
      </c>
      <c r="HW14" s="9">
        <v>58.412999999999997</v>
      </c>
      <c r="HX14" s="9">
        <v>53.933</v>
      </c>
      <c r="HY14" s="9">
        <v>18.010999999999999</v>
      </c>
      <c r="HZ14" s="9">
        <v>3.3559999999999999</v>
      </c>
      <c r="IA14" s="9">
        <v>10</v>
      </c>
      <c r="IB14" s="9">
        <v>103.584</v>
      </c>
      <c r="IC14" s="9">
        <v>42.000999999999998</v>
      </c>
      <c r="ID14" s="9">
        <v>44.793999999999997</v>
      </c>
      <c r="IE14" s="9">
        <v>10.015000000000001</v>
      </c>
      <c r="IF14" s="9">
        <v>6.774</v>
      </c>
      <c r="IG14" s="9">
        <v>10</v>
      </c>
      <c r="IH14" s="9">
        <v>45.77</v>
      </c>
      <c r="II14" s="9">
        <v>16.082999999999998</v>
      </c>
      <c r="IJ14" s="9">
        <v>19.213000000000001</v>
      </c>
      <c r="IK14" s="9">
        <v>5.4320000000000004</v>
      </c>
      <c r="IL14" s="9">
        <v>5.0419999999999998</v>
      </c>
      <c r="IM14" s="9">
        <v>10</v>
      </c>
      <c r="IN14" s="9">
        <v>57.814999999999998</v>
      </c>
      <c r="IO14" s="9">
        <v>25.917999999999999</v>
      </c>
      <c r="IP14" s="9">
        <v>25.582000000000001</v>
      </c>
      <c r="IQ14" s="9">
        <v>4.5819999999999999</v>
      </c>
    </row>
    <row r="15" spans="1:251">
      <c r="A15" s="10">
        <v>43497</v>
      </c>
      <c r="B15" s="9">
        <v>997.19</v>
      </c>
      <c r="C15" s="9">
        <v>354.84899999999999</v>
      </c>
      <c r="D15" s="9">
        <v>425.25400000000002</v>
      </c>
      <c r="E15" s="9">
        <v>158.20500000000001</v>
      </c>
      <c r="F15" s="9">
        <v>58.881</v>
      </c>
      <c r="G15" s="9">
        <v>10</v>
      </c>
      <c r="H15" s="9">
        <v>388.27699999999999</v>
      </c>
      <c r="I15" s="9">
        <v>120.58799999999999</v>
      </c>
      <c r="J15" s="9">
        <v>164.30199999999999</v>
      </c>
      <c r="K15" s="9">
        <v>72.882999999999996</v>
      </c>
      <c r="L15" s="9">
        <v>30.503</v>
      </c>
      <c r="M15" s="9">
        <v>12</v>
      </c>
      <c r="N15" s="9">
        <v>608.91300000000001</v>
      </c>
      <c r="O15" s="9">
        <v>234.261</v>
      </c>
      <c r="P15" s="9">
        <v>260.952</v>
      </c>
      <c r="Q15" s="9">
        <v>85.322000000000003</v>
      </c>
      <c r="R15" s="9">
        <v>28.378</v>
      </c>
      <c r="S15" s="9">
        <v>10</v>
      </c>
      <c r="T15" s="9">
        <v>296.44799999999998</v>
      </c>
      <c r="U15" s="9">
        <v>107.72499999999999</v>
      </c>
      <c r="V15" s="9">
        <v>124.244</v>
      </c>
      <c r="W15" s="9">
        <v>47.735999999999997</v>
      </c>
      <c r="X15" s="9">
        <v>16.744</v>
      </c>
      <c r="Y15" s="9">
        <v>10</v>
      </c>
      <c r="Z15" s="9">
        <v>119.116</v>
      </c>
      <c r="AA15" s="9">
        <v>35.816000000000003</v>
      </c>
      <c r="AB15" s="9">
        <v>50.521999999999998</v>
      </c>
      <c r="AC15" s="9">
        <v>22.948</v>
      </c>
      <c r="AD15" s="9">
        <v>9.83</v>
      </c>
      <c r="AE15" s="9">
        <v>12.381</v>
      </c>
      <c r="AF15" s="9">
        <v>177.333</v>
      </c>
      <c r="AG15" s="9">
        <v>71.909000000000006</v>
      </c>
      <c r="AH15" s="9">
        <v>73.722999999999999</v>
      </c>
      <c r="AI15" s="9">
        <v>24.788</v>
      </c>
      <c r="AJ15" s="9">
        <v>6.9139999999999997</v>
      </c>
      <c r="AK15" s="9">
        <v>10</v>
      </c>
      <c r="AL15" s="9">
        <v>277.62</v>
      </c>
      <c r="AM15" s="9">
        <v>102.67700000000001</v>
      </c>
      <c r="AN15" s="9">
        <v>117.842</v>
      </c>
      <c r="AO15" s="9">
        <v>38.634999999999998</v>
      </c>
      <c r="AP15" s="9">
        <v>18.466000000000001</v>
      </c>
      <c r="AQ15" s="9">
        <v>10</v>
      </c>
      <c r="AR15" s="9">
        <v>104.786</v>
      </c>
      <c r="AS15" s="9">
        <v>33.856000000000002</v>
      </c>
      <c r="AT15" s="9">
        <v>44.558999999999997</v>
      </c>
      <c r="AU15" s="9">
        <v>17.872</v>
      </c>
      <c r="AV15" s="9">
        <v>8.4990000000000006</v>
      </c>
      <c r="AW15" s="9">
        <v>11</v>
      </c>
      <c r="AX15" s="9">
        <v>172.834</v>
      </c>
      <c r="AY15" s="9">
        <v>68.820999999999998</v>
      </c>
      <c r="AZ15" s="9">
        <v>73.284000000000006</v>
      </c>
      <c r="BA15" s="9">
        <v>20.763999999999999</v>
      </c>
      <c r="BB15" s="9">
        <v>9.9670000000000005</v>
      </c>
      <c r="BC15" s="9">
        <v>10</v>
      </c>
      <c r="BD15" s="9">
        <v>194.54499999999999</v>
      </c>
      <c r="BE15" s="9">
        <v>66.350999999999999</v>
      </c>
      <c r="BF15" s="9">
        <v>82.349000000000004</v>
      </c>
      <c r="BG15" s="9">
        <v>33.478999999999999</v>
      </c>
      <c r="BH15" s="9">
        <v>12.366</v>
      </c>
      <c r="BI15" s="9">
        <v>12</v>
      </c>
      <c r="BJ15" s="9">
        <v>80.064999999999998</v>
      </c>
      <c r="BK15" s="9">
        <v>27.141999999999999</v>
      </c>
      <c r="BL15" s="9">
        <v>31.753</v>
      </c>
      <c r="BM15" s="9">
        <v>16.538</v>
      </c>
      <c r="BN15" s="9">
        <v>4.6319999999999997</v>
      </c>
      <c r="BO15" s="9">
        <v>12</v>
      </c>
      <c r="BP15" s="9">
        <v>114.48</v>
      </c>
      <c r="BQ15" s="9">
        <v>39.209000000000003</v>
      </c>
      <c r="BR15" s="9">
        <v>50.595999999999997</v>
      </c>
      <c r="BS15" s="9">
        <v>16.940999999999999</v>
      </c>
      <c r="BT15" s="9">
        <v>7.734</v>
      </c>
      <c r="BU15" s="9">
        <v>11.803000000000001</v>
      </c>
      <c r="BV15" s="9">
        <v>71.323999999999998</v>
      </c>
      <c r="BW15" s="9">
        <v>23.45</v>
      </c>
      <c r="BX15" s="9">
        <v>32.213999999999999</v>
      </c>
      <c r="BY15" s="9">
        <v>12.228</v>
      </c>
      <c r="BZ15" s="9">
        <v>3.4319999999999999</v>
      </c>
      <c r="CA15" s="9">
        <v>12</v>
      </c>
      <c r="CB15" s="9">
        <v>27.283999999999999</v>
      </c>
      <c r="CC15" s="9">
        <v>7.5259999999999998</v>
      </c>
      <c r="CD15" s="9">
        <v>13.028</v>
      </c>
      <c r="CE15" s="9">
        <v>4.8570000000000002</v>
      </c>
      <c r="CF15" s="9">
        <v>1.8740000000000001</v>
      </c>
      <c r="CG15" s="9">
        <v>12.528</v>
      </c>
      <c r="CH15" s="9">
        <v>44.039000000000001</v>
      </c>
      <c r="CI15" s="9">
        <v>15.923999999999999</v>
      </c>
      <c r="CJ15" s="9">
        <v>19.186</v>
      </c>
      <c r="CK15" s="9">
        <v>7.3710000000000004</v>
      </c>
      <c r="CL15" s="9">
        <v>1.5580000000000001</v>
      </c>
      <c r="CM15" s="9">
        <v>12</v>
      </c>
      <c r="CN15" s="9">
        <v>112.887</v>
      </c>
      <c r="CO15" s="9">
        <v>36.750999999999998</v>
      </c>
      <c r="CP15" s="9">
        <v>49.198</v>
      </c>
      <c r="CQ15" s="9">
        <v>20.933</v>
      </c>
      <c r="CR15" s="9">
        <v>6.0049999999999999</v>
      </c>
      <c r="CS15" s="9">
        <v>12.14</v>
      </c>
      <c r="CT15" s="9">
        <v>40.033000000000001</v>
      </c>
      <c r="CU15" s="9">
        <v>10.891</v>
      </c>
      <c r="CV15" s="9">
        <v>16.893000000000001</v>
      </c>
      <c r="CW15" s="9">
        <v>7.9359999999999999</v>
      </c>
      <c r="CX15" s="9">
        <v>4.3140000000000001</v>
      </c>
      <c r="CY15" s="9">
        <v>15</v>
      </c>
      <c r="CZ15" s="9">
        <v>72.853999999999999</v>
      </c>
      <c r="DA15" s="9">
        <v>25.86</v>
      </c>
      <c r="DB15" s="9">
        <v>32.305</v>
      </c>
      <c r="DC15" s="9">
        <v>12.997</v>
      </c>
      <c r="DD15" s="9">
        <v>1.6910000000000001</v>
      </c>
      <c r="DE15" s="9">
        <v>10</v>
      </c>
      <c r="DF15" s="9">
        <v>24.835000000000001</v>
      </c>
      <c r="DG15" s="9">
        <v>9.5399999999999991</v>
      </c>
      <c r="DH15" s="9">
        <v>11.262</v>
      </c>
      <c r="DI15" s="9">
        <v>3.2349999999999999</v>
      </c>
      <c r="DJ15" s="9">
        <v>0.79900000000000004</v>
      </c>
      <c r="DK15" s="9">
        <v>10</v>
      </c>
      <c r="DL15" s="9">
        <v>9.0969999999999995</v>
      </c>
      <c r="DM15" s="9">
        <v>2.165</v>
      </c>
      <c r="DN15" s="9">
        <v>4.6230000000000002</v>
      </c>
      <c r="DO15" s="9">
        <v>1.7250000000000001</v>
      </c>
      <c r="DP15" s="9">
        <v>0.58299999999999996</v>
      </c>
      <c r="DQ15" s="9">
        <v>14</v>
      </c>
      <c r="DR15" s="9">
        <v>15.739000000000001</v>
      </c>
      <c r="DS15" s="9">
        <v>7.375</v>
      </c>
      <c r="DT15" s="9">
        <v>6.6390000000000002</v>
      </c>
      <c r="DU15" s="9">
        <v>1.51</v>
      </c>
      <c r="DV15" s="9">
        <v>0.215</v>
      </c>
      <c r="DW15" s="9">
        <v>10</v>
      </c>
      <c r="DX15" s="9">
        <v>5.1130000000000004</v>
      </c>
      <c r="DY15" s="9">
        <v>1.3029999999999999</v>
      </c>
      <c r="DZ15" s="9">
        <v>2.1309999999999998</v>
      </c>
      <c r="EA15" s="9">
        <v>1.0469999999999999</v>
      </c>
      <c r="EB15" s="9">
        <v>0.63300000000000001</v>
      </c>
      <c r="EC15" s="9">
        <v>15</v>
      </c>
      <c r="ED15" s="9">
        <v>1.93</v>
      </c>
      <c r="EE15" s="9">
        <v>0.55400000000000005</v>
      </c>
      <c r="EF15" s="9">
        <v>0.52600000000000002</v>
      </c>
      <c r="EG15" s="9">
        <v>0.30499999999999999</v>
      </c>
      <c r="EH15" s="9">
        <v>0.54500000000000004</v>
      </c>
      <c r="EI15" s="9">
        <v>18</v>
      </c>
      <c r="EJ15" s="9">
        <v>3.1829999999999998</v>
      </c>
      <c r="EK15" s="9">
        <v>0.749</v>
      </c>
      <c r="EL15" s="9">
        <v>1.605</v>
      </c>
      <c r="EM15" s="9">
        <v>0.74099999999999999</v>
      </c>
      <c r="EN15" s="9">
        <v>8.7999999999999995E-2</v>
      </c>
      <c r="EO15" s="9">
        <v>15</v>
      </c>
      <c r="EP15" s="9">
        <v>14.417</v>
      </c>
      <c r="EQ15" s="9">
        <v>7.0519999999999996</v>
      </c>
      <c r="ER15" s="9">
        <v>6.0149999999999997</v>
      </c>
      <c r="ES15" s="9">
        <v>0.91400000000000003</v>
      </c>
      <c r="ET15" s="9">
        <v>0.436</v>
      </c>
      <c r="EU15" s="9">
        <v>10</v>
      </c>
      <c r="EV15" s="9">
        <v>5.9669999999999996</v>
      </c>
      <c r="EW15" s="9">
        <v>2.6389999999999998</v>
      </c>
      <c r="EX15" s="9">
        <v>2.4</v>
      </c>
      <c r="EY15" s="9">
        <v>0.70299999999999996</v>
      </c>
      <c r="EZ15" s="9">
        <v>0.22600000000000001</v>
      </c>
      <c r="FA15" s="9">
        <v>10</v>
      </c>
      <c r="FB15" s="9">
        <v>8.4499999999999993</v>
      </c>
      <c r="FC15" s="9">
        <v>4.4139999999999997</v>
      </c>
      <c r="FD15" s="9">
        <v>3.6150000000000002</v>
      </c>
      <c r="FE15" s="9">
        <v>0.21099999999999999</v>
      </c>
      <c r="FF15" s="9">
        <v>0.21099999999999999</v>
      </c>
      <c r="FG15" s="9">
        <v>8</v>
      </c>
      <c r="FH15" s="9">
        <v>355.697</v>
      </c>
      <c r="FI15" s="9">
        <v>137.26499999999999</v>
      </c>
      <c r="FJ15" s="9">
        <v>138.298</v>
      </c>
      <c r="FK15" s="9">
        <v>56.247</v>
      </c>
      <c r="FL15" s="9">
        <v>23.887</v>
      </c>
      <c r="FM15" s="9">
        <v>10</v>
      </c>
      <c r="FN15" s="9">
        <v>149.09</v>
      </c>
      <c r="FO15" s="9">
        <v>58.387</v>
      </c>
      <c r="FP15" s="9">
        <v>57.478000000000002</v>
      </c>
      <c r="FQ15" s="9">
        <v>21.657</v>
      </c>
      <c r="FR15" s="9">
        <v>11.568</v>
      </c>
      <c r="FS15" s="9">
        <v>11</v>
      </c>
      <c r="FT15" s="9">
        <v>206.607</v>
      </c>
      <c r="FU15" s="9">
        <v>78.878</v>
      </c>
      <c r="FV15" s="9">
        <v>80.819000000000003</v>
      </c>
      <c r="FW15" s="9">
        <v>34.590000000000003</v>
      </c>
      <c r="FX15" s="9">
        <v>12.319000000000001</v>
      </c>
      <c r="FY15" s="9">
        <v>10</v>
      </c>
      <c r="FZ15" s="9">
        <v>206.386</v>
      </c>
      <c r="GA15" s="9">
        <v>65.667000000000002</v>
      </c>
      <c r="GB15" s="9">
        <v>92.168999999999997</v>
      </c>
      <c r="GC15" s="9">
        <v>36.06</v>
      </c>
      <c r="GD15" s="9">
        <v>12.49</v>
      </c>
      <c r="GE15" s="9">
        <v>12</v>
      </c>
      <c r="GF15" s="9">
        <v>88.962999999999994</v>
      </c>
      <c r="GG15" s="9">
        <v>24.739000000000001</v>
      </c>
      <c r="GH15" s="9">
        <v>39.347000000000001</v>
      </c>
      <c r="GI15" s="9">
        <v>19.045000000000002</v>
      </c>
      <c r="GJ15" s="9">
        <v>5.8319999999999999</v>
      </c>
      <c r="GK15" s="9">
        <v>13</v>
      </c>
      <c r="GL15" s="9">
        <v>117.423</v>
      </c>
      <c r="GM15" s="9">
        <v>40.927</v>
      </c>
      <c r="GN15" s="9">
        <v>52.823</v>
      </c>
      <c r="GO15" s="9">
        <v>17.015000000000001</v>
      </c>
      <c r="GP15" s="9">
        <v>6.6580000000000004</v>
      </c>
      <c r="GQ15" s="9">
        <v>10</v>
      </c>
      <c r="GR15" s="9">
        <v>155.85300000000001</v>
      </c>
      <c r="GS15" s="9">
        <v>57.426000000000002</v>
      </c>
      <c r="GT15" s="9">
        <v>70.658000000000001</v>
      </c>
      <c r="GU15" s="9">
        <v>23.039000000000001</v>
      </c>
      <c r="GV15" s="9">
        <v>4.7309999999999999</v>
      </c>
      <c r="GW15" s="9">
        <v>10</v>
      </c>
      <c r="GX15" s="9">
        <v>45.305</v>
      </c>
      <c r="GY15" s="9">
        <v>12.319000000000001</v>
      </c>
      <c r="GZ15" s="9">
        <v>23.117000000000001</v>
      </c>
      <c r="HA15" s="9">
        <v>7.2850000000000001</v>
      </c>
      <c r="HB15" s="9">
        <v>2.5830000000000002</v>
      </c>
      <c r="HC15" s="9">
        <v>12.183999999999999</v>
      </c>
      <c r="HD15" s="9">
        <v>110.548</v>
      </c>
      <c r="HE15" s="9">
        <v>45.106000000000002</v>
      </c>
      <c r="HF15" s="9">
        <v>47.540999999999997</v>
      </c>
      <c r="HG15" s="9">
        <v>15.753</v>
      </c>
      <c r="HH15" s="9">
        <v>2.1480000000000001</v>
      </c>
      <c r="HI15" s="9">
        <v>10</v>
      </c>
      <c r="HJ15" s="9">
        <v>150.904</v>
      </c>
      <c r="HK15" s="9">
        <v>50.162999999999997</v>
      </c>
      <c r="HL15" s="9">
        <v>72.275000000000006</v>
      </c>
      <c r="HM15" s="9">
        <v>20.847000000000001</v>
      </c>
      <c r="HN15" s="9">
        <v>7.6189999999999998</v>
      </c>
      <c r="HO15" s="9">
        <v>10.585000000000001</v>
      </c>
      <c r="HP15" s="9">
        <v>42.152000000000001</v>
      </c>
      <c r="HQ15" s="9">
        <v>9.3480000000000008</v>
      </c>
      <c r="HR15" s="9">
        <v>19.233000000000001</v>
      </c>
      <c r="HS15" s="9">
        <v>9.23</v>
      </c>
      <c r="HT15" s="9">
        <v>4.3410000000000002</v>
      </c>
      <c r="HU15" s="9">
        <v>13</v>
      </c>
      <c r="HV15" s="9">
        <v>108.751</v>
      </c>
      <c r="HW15" s="9">
        <v>40.814999999999998</v>
      </c>
      <c r="HX15" s="9">
        <v>53.042000000000002</v>
      </c>
      <c r="HY15" s="9">
        <v>11.617000000000001</v>
      </c>
      <c r="HZ15" s="9">
        <v>3.278</v>
      </c>
      <c r="IA15" s="9">
        <v>10</v>
      </c>
      <c r="IB15" s="9">
        <v>105.869</v>
      </c>
      <c r="IC15" s="9">
        <v>37.311</v>
      </c>
      <c r="ID15" s="9">
        <v>40.804000000000002</v>
      </c>
      <c r="IE15" s="9">
        <v>20.3</v>
      </c>
      <c r="IF15" s="9">
        <v>7.4539999999999997</v>
      </c>
      <c r="IG15" s="9">
        <v>10</v>
      </c>
      <c r="IH15" s="9">
        <v>47.703000000000003</v>
      </c>
      <c r="II15" s="9">
        <v>11.557</v>
      </c>
      <c r="IJ15" s="9">
        <v>18.245000000000001</v>
      </c>
      <c r="IK15" s="9">
        <v>14.423</v>
      </c>
      <c r="IL15" s="9">
        <v>3.4780000000000002</v>
      </c>
      <c r="IM15" s="9">
        <v>15</v>
      </c>
      <c r="IN15" s="9">
        <v>58.165999999999997</v>
      </c>
      <c r="IO15" s="9">
        <v>25.754999999999999</v>
      </c>
      <c r="IP15" s="9">
        <v>22.559000000000001</v>
      </c>
      <c r="IQ15" s="9">
        <v>5.8769999999999998</v>
      </c>
    </row>
    <row r="16" spans="1:251">
      <c r="A16" s="10">
        <v>43862</v>
      </c>
      <c r="B16" s="9">
        <v>1086.3130000000001</v>
      </c>
      <c r="C16" s="9">
        <v>400.96899999999999</v>
      </c>
      <c r="D16" s="9">
        <v>468.74200000000002</v>
      </c>
      <c r="E16" s="9">
        <v>170.83500000000001</v>
      </c>
      <c r="F16" s="9">
        <v>45.767000000000003</v>
      </c>
      <c r="G16" s="9">
        <v>10</v>
      </c>
      <c r="H16" s="9">
        <v>407.47300000000001</v>
      </c>
      <c r="I16" s="9">
        <v>119.55200000000001</v>
      </c>
      <c r="J16" s="9">
        <v>179.5</v>
      </c>
      <c r="K16" s="9">
        <v>81.813999999999993</v>
      </c>
      <c r="L16" s="9">
        <v>26.608000000000001</v>
      </c>
      <c r="M16" s="9">
        <v>12</v>
      </c>
      <c r="N16" s="9">
        <v>678.84</v>
      </c>
      <c r="O16" s="9">
        <v>281.41699999999997</v>
      </c>
      <c r="P16" s="9">
        <v>289.24200000000002</v>
      </c>
      <c r="Q16" s="9">
        <v>89.021000000000001</v>
      </c>
      <c r="R16" s="9">
        <v>19.158999999999999</v>
      </c>
      <c r="S16" s="9">
        <v>10</v>
      </c>
      <c r="T16" s="9">
        <v>331.42</v>
      </c>
      <c r="U16" s="9">
        <v>119.342</v>
      </c>
      <c r="V16" s="9">
        <v>145.36799999999999</v>
      </c>
      <c r="W16" s="9">
        <v>55.09</v>
      </c>
      <c r="X16" s="9">
        <v>11.619</v>
      </c>
      <c r="Y16" s="9">
        <v>10</v>
      </c>
      <c r="Z16" s="9">
        <v>121.833</v>
      </c>
      <c r="AA16" s="9">
        <v>32.112000000000002</v>
      </c>
      <c r="AB16" s="9">
        <v>55.902000000000001</v>
      </c>
      <c r="AC16" s="9">
        <v>26.38</v>
      </c>
      <c r="AD16" s="9">
        <v>7.4390000000000001</v>
      </c>
      <c r="AE16" s="9">
        <v>14</v>
      </c>
      <c r="AF16" s="9">
        <v>209.58699999999999</v>
      </c>
      <c r="AG16" s="9">
        <v>87.23</v>
      </c>
      <c r="AH16" s="9">
        <v>89.465999999999994</v>
      </c>
      <c r="AI16" s="9">
        <v>28.710999999999999</v>
      </c>
      <c r="AJ16" s="9">
        <v>4.18</v>
      </c>
      <c r="AK16" s="9">
        <v>10</v>
      </c>
      <c r="AL16" s="9">
        <v>277.26900000000001</v>
      </c>
      <c r="AM16" s="9">
        <v>100.85899999999999</v>
      </c>
      <c r="AN16" s="9">
        <v>125.19</v>
      </c>
      <c r="AO16" s="9">
        <v>37.475000000000001</v>
      </c>
      <c r="AP16" s="9">
        <v>13.744999999999999</v>
      </c>
      <c r="AQ16" s="9">
        <v>10</v>
      </c>
      <c r="AR16" s="9">
        <v>106.285</v>
      </c>
      <c r="AS16" s="9">
        <v>27.5</v>
      </c>
      <c r="AT16" s="9">
        <v>51.996000000000002</v>
      </c>
      <c r="AU16" s="9">
        <v>20.334</v>
      </c>
      <c r="AV16" s="9">
        <v>6.4550000000000001</v>
      </c>
      <c r="AW16" s="9">
        <v>13</v>
      </c>
      <c r="AX16" s="9">
        <v>170.98400000000001</v>
      </c>
      <c r="AY16" s="9">
        <v>73.358999999999995</v>
      </c>
      <c r="AZ16" s="9">
        <v>73.194000000000003</v>
      </c>
      <c r="BA16" s="9">
        <v>17.140999999999998</v>
      </c>
      <c r="BB16" s="9">
        <v>7.29</v>
      </c>
      <c r="BC16" s="9">
        <v>10</v>
      </c>
      <c r="BD16" s="9">
        <v>225.42500000000001</v>
      </c>
      <c r="BE16" s="9">
        <v>91.521000000000001</v>
      </c>
      <c r="BF16" s="9">
        <v>86.463999999999999</v>
      </c>
      <c r="BG16" s="9">
        <v>38.316000000000003</v>
      </c>
      <c r="BH16" s="9">
        <v>9.1240000000000006</v>
      </c>
      <c r="BI16" s="9">
        <v>10</v>
      </c>
      <c r="BJ16" s="9">
        <v>81.19</v>
      </c>
      <c r="BK16" s="9">
        <v>30.504999999999999</v>
      </c>
      <c r="BL16" s="9">
        <v>29.43</v>
      </c>
      <c r="BM16" s="9">
        <v>16.457999999999998</v>
      </c>
      <c r="BN16" s="9">
        <v>4.7969999999999997</v>
      </c>
      <c r="BO16" s="9">
        <v>10</v>
      </c>
      <c r="BP16" s="9">
        <v>144.23400000000001</v>
      </c>
      <c r="BQ16" s="9">
        <v>61.015999999999998</v>
      </c>
      <c r="BR16" s="9">
        <v>57.033999999999999</v>
      </c>
      <c r="BS16" s="9">
        <v>21.858000000000001</v>
      </c>
      <c r="BT16" s="9">
        <v>4.327</v>
      </c>
      <c r="BU16" s="9">
        <v>10</v>
      </c>
      <c r="BV16" s="9">
        <v>83.201999999999998</v>
      </c>
      <c r="BW16" s="9">
        <v>34.926000000000002</v>
      </c>
      <c r="BX16" s="9">
        <v>32.155999999999999</v>
      </c>
      <c r="BY16" s="9">
        <v>12.548999999999999</v>
      </c>
      <c r="BZ16" s="9">
        <v>3.5710000000000002</v>
      </c>
      <c r="CA16" s="9">
        <v>10</v>
      </c>
      <c r="CB16" s="9">
        <v>32.063000000000002</v>
      </c>
      <c r="CC16" s="9">
        <v>10.609</v>
      </c>
      <c r="CD16" s="9">
        <v>12.8</v>
      </c>
      <c r="CE16" s="9">
        <v>6.4160000000000004</v>
      </c>
      <c r="CF16" s="9">
        <v>2.2370000000000001</v>
      </c>
      <c r="CG16" s="9">
        <v>10</v>
      </c>
      <c r="CH16" s="9">
        <v>51.139000000000003</v>
      </c>
      <c r="CI16" s="9">
        <v>24.317</v>
      </c>
      <c r="CJ16" s="9">
        <v>19.356000000000002</v>
      </c>
      <c r="CK16" s="9">
        <v>6.133</v>
      </c>
      <c r="CL16" s="9">
        <v>1.333</v>
      </c>
      <c r="CM16" s="9">
        <v>10</v>
      </c>
      <c r="CN16" s="9">
        <v>120.883</v>
      </c>
      <c r="CO16" s="9">
        <v>36.847000000000001</v>
      </c>
      <c r="CP16" s="9">
        <v>59.183999999999997</v>
      </c>
      <c r="CQ16" s="9">
        <v>18.981999999999999</v>
      </c>
      <c r="CR16" s="9">
        <v>5.8710000000000004</v>
      </c>
      <c r="CS16" s="9">
        <v>12</v>
      </c>
      <c r="CT16" s="9">
        <v>48.658999999999999</v>
      </c>
      <c r="CU16" s="9">
        <v>12.606999999999999</v>
      </c>
      <c r="CV16" s="9">
        <v>22.120999999999999</v>
      </c>
      <c r="CW16" s="9">
        <v>8.9510000000000005</v>
      </c>
      <c r="CX16" s="9">
        <v>4.9800000000000004</v>
      </c>
      <c r="CY16" s="9">
        <v>13</v>
      </c>
      <c r="CZ16" s="9">
        <v>72.224000000000004</v>
      </c>
      <c r="DA16" s="9">
        <v>24.239000000000001</v>
      </c>
      <c r="DB16" s="9">
        <v>37.063000000000002</v>
      </c>
      <c r="DC16" s="9">
        <v>10.031000000000001</v>
      </c>
      <c r="DD16" s="9">
        <v>0.89100000000000001</v>
      </c>
      <c r="DE16" s="9">
        <v>12</v>
      </c>
      <c r="DF16" s="9">
        <v>29.052</v>
      </c>
      <c r="DG16" s="9">
        <v>10.192</v>
      </c>
      <c r="DH16" s="9">
        <v>12.943</v>
      </c>
      <c r="DI16" s="9">
        <v>4.5609999999999999</v>
      </c>
      <c r="DJ16" s="9">
        <v>1.355</v>
      </c>
      <c r="DK16" s="9">
        <v>12</v>
      </c>
      <c r="DL16" s="9">
        <v>10.355</v>
      </c>
      <c r="DM16" s="9">
        <v>3.2650000000000001</v>
      </c>
      <c r="DN16" s="9">
        <v>4.5670000000000002</v>
      </c>
      <c r="DO16" s="9">
        <v>1.9339999999999999</v>
      </c>
      <c r="DP16" s="9">
        <v>0.58899999999999997</v>
      </c>
      <c r="DQ16" s="9">
        <v>12.388</v>
      </c>
      <c r="DR16" s="9">
        <v>18.696000000000002</v>
      </c>
      <c r="DS16" s="9">
        <v>6.9269999999999996</v>
      </c>
      <c r="DT16" s="9">
        <v>8.3759999999999994</v>
      </c>
      <c r="DU16" s="9">
        <v>2.6269999999999998</v>
      </c>
      <c r="DV16" s="9">
        <v>0.76600000000000001</v>
      </c>
      <c r="DW16" s="9">
        <v>12</v>
      </c>
      <c r="DX16" s="9">
        <v>6.9240000000000004</v>
      </c>
      <c r="DY16" s="9">
        <v>1.863</v>
      </c>
      <c r="DZ16" s="9">
        <v>2.7349999999999999</v>
      </c>
      <c r="EA16" s="9">
        <v>1.8440000000000001</v>
      </c>
      <c r="EB16" s="9">
        <v>0.48199999999999998</v>
      </c>
      <c r="EC16" s="9">
        <v>14.62</v>
      </c>
      <c r="ED16" s="9">
        <v>2.6139999999999999</v>
      </c>
      <c r="EE16" s="9">
        <v>0.91500000000000004</v>
      </c>
      <c r="EF16" s="9">
        <v>1.149</v>
      </c>
      <c r="EG16" s="9">
        <v>0.44</v>
      </c>
      <c r="EH16" s="9">
        <v>0.11</v>
      </c>
      <c r="EI16" s="9">
        <v>13</v>
      </c>
      <c r="EJ16" s="9">
        <v>4.3099999999999996</v>
      </c>
      <c r="EK16" s="9">
        <v>0.94799999999999995</v>
      </c>
      <c r="EL16" s="9">
        <v>1.587</v>
      </c>
      <c r="EM16" s="9">
        <v>1.4039999999999999</v>
      </c>
      <c r="EN16" s="9">
        <v>0.372</v>
      </c>
      <c r="EO16" s="9">
        <v>15.273999999999999</v>
      </c>
      <c r="EP16" s="9">
        <v>12.138999999999999</v>
      </c>
      <c r="EQ16" s="9">
        <v>5.4189999999999996</v>
      </c>
      <c r="ER16" s="9">
        <v>4.702</v>
      </c>
      <c r="ES16" s="9">
        <v>2.0179999999999998</v>
      </c>
      <c r="ET16" s="9">
        <v>0</v>
      </c>
      <c r="EU16" s="9">
        <v>10</v>
      </c>
      <c r="EV16" s="9">
        <v>4.4740000000000002</v>
      </c>
      <c r="EW16" s="9">
        <v>2.0390000000000001</v>
      </c>
      <c r="EX16" s="9">
        <v>1.536</v>
      </c>
      <c r="EY16" s="9">
        <v>0.9</v>
      </c>
      <c r="EZ16" s="9">
        <v>0</v>
      </c>
      <c r="FA16" s="9">
        <v>10.819000000000001</v>
      </c>
      <c r="FB16" s="9">
        <v>7.665</v>
      </c>
      <c r="FC16" s="9">
        <v>3.38</v>
      </c>
      <c r="FD16" s="9">
        <v>3.1669999999999998</v>
      </c>
      <c r="FE16" s="9">
        <v>1.1180000000000001</v>
      </c>
      <c r="FF16" s="9">
        <v>0</v>
      </c>
      <c r="FG16" s="9">
        <v>10</v>
      </c>
      <c r="FH16" s="9">
        <v>391.12900000000002</v>
      </c>
      <c r="FI16" s="9">
        <v>150.73400000000001</v>
      </c>
      <c r="FJ16" s="9">
        <v>162.57599999999999</v>
      </c>
      <c r="FK16" s="9">
        <v>63.023000000000003</v>
      </c>
      <c r="FL16" s="9">
        <v>14.797000000000001</v>
      </c>
      <c r="FM16" s="9">
        <v>10</v>
      </c>
      <c r="FN16" s="9">
        <v>163.376</v>
      </c>
      <c r="FO16" s="9">
        <v>54.506</v>
      </c>
      <c r="FP16" s="9">
        <v>70.870999999999995</v>
      </c>
      <c r="FQ16" s="9">
        <v>30.033999999999999</v>
      </c>
      <c r="FR16" s="9">
        <v>7.9649999999999999</v>
      </c>
      <c r="FS16" s="9">
        <v>10.339</v>
      </c>
      <c r="FT16" s="9">
        <v>227.75299999999999</v>
      </c>
      <c r="FU16" s="9">
        <v>96.227999999999994</v>
      </c>
      <c r="FV16" s="9">
        <v>91.704999999999998</v>
      </c>
      <c r="FW16" s="9">
        <v>32.988999999999997</v>
      </c>
      <c r="FX16" s="9">
        <v>6.8310000000000004</v>
      </c>
      <c r="FY16" s="9">
        <v>10</v>
      </c>
      <c r="FZ16" s="9">
        <v>210.93199999999999</v>
      </c>
      <c r="GA16" s="9">
        <v>60.887</v>
      </c>
      <c r="GB16" s="9">
        <v>106.69199999999999</v>
      </c>
      <c r="GC16" s="9">
        <v>36.545999999999999</v>
      </c>
      <c r="GD16" s="9">
        <v>6.806</v>
      </c>
      <c r="GE16" s="9">
        <v>12</v>
      </c>
      <c r="GF16" s="9">
        <v>85.929000000000002</v>
      </c>
      <c r="GG16" s="9">
        <v>23.018000000000001</v>
      </c>
      <c r="GH16" s="9">
        <v>41.875999999999998</v>
      </c>
      <c r="GI16" s="9">
        <v>16.456</v>
      </c>
      <c r="GJ16" s="9">
        <v>4.5780000000000003</v>
      </c>
      <c r="GK16" s="9">
        <v>13</v>
      </c>
      <c r="GL16" s="9">
        <v>125.002</v>
      </c>
      <c r="GM16" s="9">
        <v>37.868000000000002</v>
      </c>
      <c r="GN16" s="9">
        <v>64.816000000000003</v>
      </c>
      <c r="GO16" s="9">
        <v>20.09</v>
      </c>
      <c r="GP16" s="9">
        <v>2.2280000000000002</v>
      </c>
      <c r="GQ16" s="9">
        <v>12</v>
      </c>
      <c r="GR16" s="9">
        <v>163.66300000000001</v>
      </c>
      <c r="GS16" s="9">
        <v>53.718000000000004</v>
      </c>
      <c r="GT16" s="9">
        <v>74.376999999999995</v>
      </c>
      <c r="GU16" s="9">
        <v>25.846</v>
      </c>
      <c r="GV16" s="9">
        <v>9.7219999999999995</v>
      </c>
      <c r="GW16" s="9">
        <v>11</v>
      </c>
      <c r="GX16" s="9">
        <v>48.774999999999999</v>
      </c>
      <c r="GY16" s="9">
        <v>11.944000000000001</v>
      </c>
      <c r="GZ16" s="9">
        <v>18.716999999999999</v>
      </c>
      <c r="HA16" s="9">
        <v>13.81</v>
      </c>
      <c r="HB16" s="9">
        <v>4.3040000000000003</v>
      </c>
      <c r="HC16" s="9">
        <v>14</v>
      </c>
      <c r="HD16" s="9">
        <v>114.88800000000001</v>
      </c>
      <c r="HE16" s="9">
        <v>41.774000000000001</v>
      </c>
      <c r="HF16" s="9">
        <v>55.66</v>
      </c>
      <c r="HG16" s="9">
        <v>12.035</v>
      </c>
      <c r="HH16" s="9">
        <v>5.4189999999999996</v>
      </c>
      <c r="HI16" s="9">
        <v>10</v>
      </c>
      <c r="HJ16" s="9">
        <v>166.72499999999999</v>
      </c>
      <c r="HK16" s="9">
        <v>65.37</v>
      </c>
      <c r="HL16" s="9">
        <v>64.186000000000007</v>
      </c>
      <c r="HM16" s="9">
        <v>30.041</v>
      </c>
      <c r="HN16" s="9">
        <v>7.1280000000000001</v>
      </c>
      <c r="HO16" s="9">
        <v>10</v>
      </c>
      <c r="HP16" s="9">
        <v>48.841999999999999</v>
      </c>
      <c r="HQ16" s="9">
        <v>14.025</v>
      </c>
      <c r="HR16" s="9">
        <v>18.036999999999999</v>
      </c>
      <c r="HS16" s="9">
        <v>12.423999999999999</v>
      </c>
      <c r="HT16" s="9">
        <v>4.3570000000000002</v>
      </c>
      <c r="HU16" s="9">
        <v>14.487</v>
      </c>
      <c r="HV16" s="9">
        <v>117.883</v>
      </c>
      <c r="HW16" s="9">
        <v>51.345999999999997</v>
      </c>
      <c r="HX16" s="9">
        <v>46.149000000000001</v>
      </c>
      <c r="HY16" s="9">
        <v>17.617000000000001</v>
      </c>
      <c r="HZ16" s="9">
        <v>2.7709999999999999</v>
      </c>
      <c r="IA16" s="9">
        <v>10</v>
      </c>
      <c r="IB16" s="9">
        <v>131.767</v>
      </c>
      <c r="IC16" s="9">
        <v>59.853000000000002</v>
      </c>
      <c r="ID16" s="9">
        <v>51.366</v>
      </c>
      <c r="IE16" s="9">
        <v>13.901</v>
      </c>
      <c r="IF16" s="9">
        <v>6.6479999999999997</v>
      </c>
      <c r="IG16" s="9">
        <v>10</v>
      </c>
      <c r="IH16" s="9">
        <v>46.692</v>
      </c>
      <c r="II16" s="9">
        <v>11.045</v>
      </c>
      <c r="IJ16" s="9">
        <v>22.905999999999999</v>
      </c>
      <c r="IK16" s="9">
        <v>8.0039999999999996</v>
      </c>
      <c r="IL16" s="9">
        <v>4.7370000000000001</v>
      </c>
      <c r="IM16" s="9">
        <v>15</v>
      </c>
      <c r="IN16" s="9">
        <v>85.075000000000003</v>
      </c>
      <c r="IO16" s="9">
        <v>48.808</v>
      </c>
      <c r="IP16" s="9">
        <v>28.459</v>
      </c>
      <c r="IQ16" s="9">
        <v>5.8959999999999999</v>
      </c>
    </row>
    <row r="17" spans="1:251">
      <c r="A17" s="10">
        <v>44228</v>
      </c>
      <c r="B17" s="9">
        <v>1012.251</v>
      </c>
      <c r="C17" s="9">
        <v>360.77300000000002</v>
      </c>
      <c r="D17" s="9">
        <v>416.089</v>
      </c>
      <c r="E17" s="9">
        <v>171.905</v>
      </c>
      <c r="F17" s="9">
        <v>63.484000000000002</v>
      </c>
      <c r="G17" s="9">
        <v>11</v>
      </c>
      <c r="H17" s="9">
        <v>422.17099999999999</v>
      </c>
      <c r="I17" s="9">
        <v>130.19200000000001</v>
      </c>
      <c r="J17" s="9">
        <v>166.251</v>
      </c>
      <c r="K17" s="9">
        <v>88.418000000000006</v>
      </c>
      <c r="L17" s="9">
        <v>37.31</v>
      </c>
      <c r="M17" s="9">
        <v>13</v>
      </c>
      <c r="N17" s="9">
        <v>590.07899999999995</v>
      </c>
      <c r="O17" s="9">
        <v>230.58099999999999</v>
      </c>
      <c r="P17" s="9">
        <v>249.83799999999999</v>
      </c>
      <c r="Q17" s="9">
        <v>83.486999999999995</v>
      </c>
      <c r="R17" s="9">
        <v>26.173999999999999</v>
      </c>
      <c r="S17" s="9">
        <v>10</v>
      </c>
      <c r="T17" s="9">
        <v>311.351</v>
      </c>
      <c r="U17" s="9">
        <v>108.197</v>
      </c>
      <c r="V17" s="9">
        <v>130.16399999999999</v>
      </c>
      <c r="W17" s="9">
        <v>54.619</v>
      </c>
      <c r="X17" s="9">
        <v>18.37</v>
      </c>
      <c r="Y17" s="9">
        <v>11</v>
      </c>
      <c r="Z17" s="9">
        <v>135.11799999999999</v>
      </c>
      <c r="AA17" s="9">
        <v>43.765999999999998</v>
      </c>
      <c r="AB17" s="9">
        <v>51.844999999999999</v>
      </c>
      <c r="AC17" s="9">
        <v>28.742999999999999</v>
      </c>
      <c r="AD17" s="9">
        <v>10.765000000000001</v>
      </c>
      <c r="AE17" s="9">
        <v>12</v>
      </c>
      <c r="AF17" s="9">
        <v>176.233</v>
      </c>
      <c r="AG17" s="9">
        <v>64.430999999999997</v>
      </c>
      <c r="AH17" s="9">
        <v>78.319000000000003</v>
      </c>
      <c r="AI17" s="9">
        <v>25.876000000000001</v>
      </c>
      <c r="AJ17" s="9">
        <v>7.6050000000000004</v>
      </c>
      <c r="AK17" s="9">
        <v>10</v>
      </c>
      <c r="AL17" s="9">
        <v>271.29899999999998</v>
      </c>
      <c r="AM17" s="9">
        <v>107.01600000000001</v>
      </c>
      <c r="AN17" s="9">
        <v>89.795000000000002</v>
      </c>
      <c r="AO17" s="9">
        <v>52.927999999999997</v>
      </c>
      <c r="AP17" s="9">
        <v>21.56</v>
      </c>
      <c r="AQ17" s="9">
        <v>11</v>
      </c>
      <c r="AR17" s="9">
        <v>120.262</v>
      </c>
      <c r="AS17" s="9">
        <v>39.956000000000003</v>
      </c>
      <c r="AT17" s="9">
        <v>40.185000000000002</v>
      </c>
      <c r="AU17" s="9">
        <v>29.161999999999999</v>
      </c>
      <c r="AV17" s="9">
        <v>10.958</v>
      </c>
      <c r="AW17" s="9">
        <v>13</v>
      </c>
      <c r="AX17" s="9">
        <v>151.03700000000001</v>
      </c>
      <c r="AY17" s="9">
        <v>67.06</v>
      </c>
      <c r="AZ17" s="9">
        <v>49.61</v>
      </c>
      <c r="BA17" s="9">
        <v>23.765999999999998</v>
      </c>
      <c r="BB17" s="9">
        <v>10.602</v>
      </c>
      <c r="BC17" s="9">
        <v>10</v>
      </c>
      <c r="BD17" s="9">
        <v>215.495</v>
      </c>
      <c r="BE17" s="9">
        <v>64.843000000000004</v>
      </c>
      <c r="BF17" s="9">
        <v>107.092</v>
      </c>
      <c r="BG17" s="9">
        <v>31.975000000000001</v>
      </c>
      <c r="BH17" s="9">
        <v>11.585000000000001</v>
      </c>
      <c r="BI17" s="9">
        <v>11</v>
      </c>
      <c r="BJ17" s="9">
        <v>85.19</v>
      </c>
      <c r="BK17" s="9">
        <v>20.390999999999998</v>
      </c>
      <c r="BL17" s="9">
        <v>41.595999999999997</v>
      </c>
      <c r="BM17" s="9">
        <v>15.397</v>
      </c>
      <c r="BN17" s="9">
        <v>7.8070000000000004</v>
      </c>
      <c r="BO17" s="9">
        <v>14</v>
      </c>
      <c r="BP17" s="9">
        <v>130.304</v>
      </c>
      <c r="BQ17" s="9">
        <v>44.451999999999998</v>
      </c>
      <c r="BR17" s="9">
        <v>65.495999999999995</v>
      </c>
      <c r="BS17" s="9">
        <v>16.577999999999999</v>
      </c>
      <c r="BT17" s="9">
        <v>3.778</v>
      </c>
      <c r="BU17" s="9">
        <v>10</v>
      </c>
      <c r="BV17" s="9">
        <v>72.507999999999996</v>
      </c>
      <c r="BW17" s="9">
        <v>27.728000000000002</v>
      </c>
      <c r="BX17" s="9">
        <v>30.332000000000001</v>
      </c>
      <c r="BY17" s="9">
        <v>11.26</v>
      </c>
      <c r="BZ17" s="9">
        <v>3.1880000000000002</v>
      </c>
      <c r="CA17" s="9">
        <v>10</v>
      </c>
      <c r="CB17" s="9">
        <v>29.367000000000001</v>
      </c>
      <c r="CC17" s="9">
        <v>9.7189999999999994</v>
      </c>
      <c r="CD17" s="9">
        <v>10.784000000000001</v>
      </c>
      <c r="CE17" s="9">
        <v>6.1890000000000001</v>
      </c>
      <c r="CF17" s="9">
        <v>2.6749999999999998</v>
      </c>
      <c r="CG17" s="9">
        <v>13</v>
      </c>
      <c r="CH17" s="9">
        <v>43.140999999999998</v>
      </c>
      <c r="CI17" s="9">
        <v>18.009</v>
      </c>
      <c r="CJ17" s="9">
        <v>19.547999999999998</v>
      </c>
      <c r="CK17" s="9">
        <v>5.0709999999999997</v>
      </c>
      <c r="CL17" s="9">
        <v>0.51300000000000001</v>
      </c>
      <c r="CM17" s="9">
        <v>10</v>
      </c>
      <c r="CN17" s="9">
        <v>101.276</v>
      </c>
      <c r="CO17" s="9">
        <v>39.502000000000002</v>
      </c>
      <c r="CP17" s="9">
        <v>42.749000000000002</v>
      </c>
      <c r="CQ17" s="9">
        <v>12.765000000000001</v>
      </c>
      <c r="CR17" s="9">
        <v>6.26</v>
      </c>
      <c r="CS17" s="9">
        <v>10</v>
      </c>
      <c r="CT17" s="9">
        <v>33.113</v>
      </c>
      <c r="CU17" s="9">
        <v>11.247999999999999</v>
      </c>
      <c r="CV17" s="9">
        <v>14.137</v>
      </c>
      <c r="CW17" s="9">
        <v>4.3360000000000003</v>
      </c>
      <c r="CX17" s="9">
        <v>3.391</v>
      </c>
      <c r="CY17" s="9">
        <v>10</v>
      </c>
      <c r="CZ17" s="9">
        <v>68.162999999999997</v>
      </c>
      <c r="DA17" s="9">
        <v>28.254000000000001</v>
      </c>
      <c r="DB17" s="9">
        <v>28.611000000000001</v>
      </c>
      <c r="DC17" s="9">
        <v>8.4290000000000003</v>
      </c>
      <c r="DD17" s="9">
        <v>2.8690000000000002</v>
      </c>
      <c r="DE17" s="9">
        <v>10</v>
      </c>
      <c r="DF17" s="9">
        <v>23.971</v>
      </c>
      <c r="DG17" s="9">
        <v>7.1230000000000002</v>
      </c>
      <c r="DH17" s="9">
        <v>9.7370000000000001</v>
      </c>
      <c r="DI17" s="9">
        <v>5.8819999999999997</v>
      </c>
      <c r="DJ17" s="9">
        <v>1.2290000000000001</v>
      </c>
      <c r="DK17" s="9">
        <v>13.268000000000001</v>
      </c>
      <c r="DL17" s="9">
        <v>10.638999999999999</v>
      </c>
      <c r="DM17" s="9">
        <v>2.4079999999999999</v>
      </c>
      <c r="DN17" s="9">
        <v>4.5890000000000004</v>
      </c>
      <c r="DO17" s="9">
        <v>2.8439999999999999</v>
      </c>
      <c r="DP17" s="9">
        <v>0.79700000000000004</v>
      </c>
      <c r="DQ17" s="9">
        <v>14</v>
      </c>
      <c r="DR17" s="9">
        <v>13.332000000000001</v>
      </c>
      <c r="DS17" s="9">
        <v>4.7149999999999999</v>
      </c>
      <c r="DT17" s="9">
        <v>5.1470000000000002</v>
      </c>
      <c r="DU17" s="9">
        <v>3.0379999999999998</v>
      </c>
      <c r="DV17" s="9">
        <v>0.432</v>
      </c>
      <c r="DW17" s="9">
        <v>11.896000000000001</v>
      </c>
      <c r="DX17" s="9">
        <v>4.7590000000000003</v>
      </c>
      <c r="DY17" s="9">
        <v>0.98899999999999999</v>
      </c>
      <c r="DZ17" s="9">
        <v>1.9350000000000001</v>
      </c>
      <c r="EA17" s="9">
        <v>1.147</v>
      </c>
      <c r="EB17" s="9">
        <v>0.68799999999999994</v>
      </c>
      <c r="EC17" s="9">
        <v>16</v>
      </c>
      <c r="ED17" s="9">
        <v>2.1869999999999998</v>
      </c>
      <c r="EE17" s="9">
        <v>0.44800000000000001</v>
      </c>
      <c r="EF17" s="9">
        <v>0.79</v>
      </c>
      <c r="EG17" s="9">
        <v>0.63500000000000001</v>
      </c>
      <c r="EH17" s="9">
        <v>0.313</v>
      </c>
      <c r="EI17" s="9">
        <v>15.803000000000001</v>
      </c>
      <c r="EJ17" s="9">
        <v>2.5720000000000001</v>
      </c>
      <c r="EK17" s="9">
        <v>0.54100000000000004</v>
      </c>
      <c r="EL17" s="9">
        <v>1.145</v>
      </c>
      <c r="EM17" s="9">
        <v>0.51100000000000001</v>
      </c>
      <c r="EN17" s="9">
        <v>0.375</v>
      </c>
      <c r="EO17" s="9">
        <v>16</v>
      </c>
      <c r="EP17" s="9">
        <v>11.592000000000001</v>
      </c>
      <c r="EQ17" s="9">
        <v>5.375</v>
      </c>
      <c r="ER17" s="9">
        <v>4.2839999999999998</v>
      </c>
      <c r="ES17" s="9">
        <v>1.33</v>
      </c>
      <c r="ET17" s="9">
        <v>0.60299999999999998</v>
      </c>
      <c r="EU17" s="9">
        <v>10</v>
      </c>
      <c r="EV17" s="9">
        <v>6.2949999999999999</v>
      </c>
      <c r="EW17" s="9">
        <v>2.2570000000000001</v>
      </c>
      <c r="EX17" s="9">
        <v>2.323</v>
      </c>
      <c r="EY17" s="9">
        <v>1.1120000000000001</v>
      </c>
      <c r="EZ17" s="9">
        <v>0.60299999999999998</v>
      </c>
      <c r="FA17" s="9">
        <v>10.304</v>
      </c>
      <c r="FB17" s="9">
        <v>5.2969999999999997</v>
      </c>
      <c r="FC17" s="9">
        <v>3.1179999999999999</v>
      </c>
      <c r="FD17" s="9">
        <v>1.9610000000000001</v>
      </c>
      <c r="FE17" s="9">
        <v>0.218</v>
      </c>
      <c r="FF17" s="9">
        <v>0</v>
      </c>
      <c r="FG17" s="9">
        <v>8</v>
      </c>
      <c r="FH17" s="9">
        <v>340.34699999999998</v>
      </c>
      <c r="FI17" s="9">
        <v>130.709</v>
      </c>
      <c r="FJ17" s="9">
        <v>139.76599999999999</v>
      </c>
      <c r="FK17" s="9">
        <v>48.34</v>
      </c>
      <c r="FL17" s="9">
        <v>21.532</v>
      </c>
      <c r="FM17" s="9">
        <v>10</v>
      </c>
      <c r="FN17" s="9">
        <v>158.54599999999999</v>
      </c>
      <c r="FO17" s="9">
        <v>56.067</v>
      </c>
      <c r="FP17" s="9">
        <v>67.715000000000003</v>
      </c>
      <c r="FQ17" s="9">
        <v>24.486999999999998</v>
      </c>
      <c r="FR17" s="9">
        <v>10.278</v>
      </c>
      <c r="FS17" s="9">
        <v>10</v>
      </c>
      <c r="FT17" s="9">
        <v>181.80099999999999</v>
      </c>
      <c r="FU17" s="9">
        <v>74.643000000000001</v>
      </c>
      <c r="FV17" s="9">
        <v>72.051000000000002</v>
      </c>
      <c r="FW17" s="9">
        <v>23.852</v>
      </c>
      <c r="FX17" s="9">
        <v>11.254</v>
      </c>
      <c r="FY17" s="9">
        <v>10</v>
      </c>
      <c r="FZ17" s="9">
        <v>209.78</v>
      </c>
      <c r="GA17" s="9">
        <v>68.724999999999994</v>
      </c>
      <c r="GB17" s="9">
        <v>91.04</v>
      </c>
      <c r="GC17" s="9">
        <v>39.264000000000003</v>
      </c>
      <c r="GD17" s="9">
        <v>10.75</v>
      </c>
      <c r="GE17" s="9">
        <v>13</v>
      </c>
      <c r="GF17" s="9">
        <v>88.251999999999995</v>
      </c>
      <c r="GG17" s="9">
        <v>26.49</v>
      </c>
      <c r="GH17" s="9">
        <v>34.811999999999998</v>
      </c>
      <c r="GI17" s="9">
        <v>19.064</v>
      </c>
      <c r="GJ17" s="9">
        <v>7.8860000000000001</v>
      </c>
      <c r="GK17" s="9">
        <v>14</v>
      </c>
      <c r="GL17" s="9">
        <v>121.52800000000001</v>
      </c>
      <c r="GM17" s="9">
        <v>42.234999999999999</v>
      </c>
      <c r="GN17" s="9">
        <v>56.228999999999999</v>
      </c>
      <c r="GO17" s="9">
        <v>20.201000000000001</v>
      </c>
      <c r="GP17" s="9">
        <v>2.8639999999999999</v>
      </c>
      <c r="GQ17" s="9">
        <v>11</v>
      </c>
      <c r="GR17" s="9">
        <v>158.15299999999999</v>
      </c>
      <c r="GS17" s="9">
        <v>45.993000000000002</v>
      </c>
      <c r="GT17" s="9">
        <v>70.242999999999995</v>
      </c>
      <c r="GU17" s="9">
        <v>30.812999999999999</v>
      </c>
      <c r="GV17" s="9">
        <v>11.103999999999999</v>
      </c>
      <c r="GW17" s="9">
        <v>12</v>
      </c>
      <c r="GX17" s="9">
        <v>52.34</v>
      </c>
      <c r="GY17" s="9">
        <v>11.278</v>
      </c>
      <c r="GZ17" s="9">
        <v>22.626000000000001</v>
      </c>
      <c r="HA17" s="9">
        <v>12.432</v>
      </c>
      <c r="HB17" s="9">
        <v>6.0039999999999996</v>
      </c>
      <c r="HC17" s="9">
        <v>13.856</v>
      </c>
      <c r="HD17" s="9">
        <v>105.813</v>
      </c>
      <c r="HE17" s="9">
        <v>34.715000000000003</v>
      </c>
      <c r="HF17" s="9">
        <v>47.616999999999997</v>
      </c>
      <c r="HG17" s="9">
        <v>18.381</v>
      </c>
      <c r="HH17" s="9">
        <v>5.0999999999999996</v>
      </c>
      <c r="HI17" s="9">
        <v>11</v>
      </c>
      <c r="HJ17" s="9">
        <v>155.29300000000001</v>
      </c>
      <c r="HK17" s="9">
        <v>51.587000000000003</v>
      </c>
      <c r="HL17" s="9">
        <v>66.093000000000004</v>
      </c>
      <c r="HM17" s="9">
        <v>29.242999999999999</v>
      </c>
      <c r="HN17" s="9">
        <v>8.3710000000000004</v>
      </c>
      <c r="HO17" s="9">
        <v>11</v>
      </c>
      <c r="HP17" s="9">
        <v>57.046999999999997</v>
      </c>
      <c r="HQ17" s="9">
        <v>13.891</v>
      </c>
      <c r="HR17" s="9">
        <v>20.986999999999998</v>
      </c>
      <c r="HS17" s="9">
        <v>17.052</v>
      </c>
      <c r="HT17" s="9">
        <v>5.1159999999999997</v>
      </c>
      <c r="HU17" s="9">
        <v>15</v>
      </c>
      <c r="HV17" s="9">
        <v>98.245999999999995</v>
      </c>
      <c r="HW17" s="9">
        <v>37.695999999999998</v>
      </c>
      <c r="HX17" s="9">
        <v>45.106000000000002</v>
      </c>
      <c r="HY17" s="9">
        <v>12.19</v>
      </c>
      <c r="HZ17" s="9">
        <v>3.254</v>
      </c>
      <c r="IA17" s="9">
        <v>10</v>
      </c>
      <c r="IB17" s="9">
        <v>112.521</v>
      </c>
      <c r="IC17" s="9">
        <v>45.387</v>
      </c>
      <c r="ID17" s="9">
        <v>37.78</v>
      </c>
      <c r="IE17" s="9">
        <v>19.166</v>
      </c>
      <c r="IF17" s="9">
        <v>10.188000000000001</v>
      </c>
      <c r="IG17" s="9">
        <v>10</v>
      </c>
      <c r="IH17" s="9">
        <v>47.615000000000002</v>
      </c>
      <c r="II17" s="9">
        <v>13.786</v>
      </c>
      <c r="IJ17" s="9">
        <v>15.803000000000001</v>
      </c>
      <c r="IK17" s="9">
        <v>10.951000000000001</v>
      </c>
      <c r="IL17" s="9">
        <v>7.0750000000000002</v>
      </c>
      <c r="IM17" s="9">
        <v>15</v>
      </c>
      <c r="IN17" s="9">
        <v>64.906999999999996</v>
      </c>
      <c r="IO17" s="9">
        <v>31.600999999999999</v>
      </c>
      <c r="IP17" s="9">
        <v>21.977</v>
      </c>
      <c r="IQ17" s="9">
        <v>8.2149999999999999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513</v>
      </c>
      <c r="C1" s="3" t="s">
        <v>514</v>
      </c>
      <c r="D1" s="3" t="s">
        <v>515</v>
      </c>
      <c r="E1" s="3" t="s">
        <v>516</v>
      </c>
      <c r="F1" s="3" t="s">
        <v>517</v>
      </c>
      <c r="G1" s="3" t="s">
        <v>518</v>
      </c>
      <c r="H1" s="3" t="s">
        <v>519</v>
      </c>
      <c r="I1" s="3" t="s">
        <v>520</v>
      </c>
      <c r="J1" s="3" t="s">
        <v>521</v>
      </c>
      <c r="K1" s="3" t="s">
        <v>522</v>
      </c>
      <c r="L1" s="3" t="s">
        <v>523</v>
      </c>
      <c r="M1" s="3" t="s">
        <v>524</v>
      </c>
      <c r="N1" s="3" t="s">
        <v>525</v>
      </c>
      <c r="O1" s="3" t="s">
        <v>526</v>
      </c>
      <c r="P1" s="3" t="s">
        <v>527</v>
      </c>
      <c r="Q1" s="3" t="s">
        <v>528</v>
      </c>
      <c r="R1" s="3" t="s">
        <v>529</v>
      </c>
      <c r="S1" s="3" t="s">
        <v>530</v>
      </c>
      <c r="T1" s="3" t="s">
        <v>531</v>
      </c>
      <c r="U1" s="3" t="s">
        <v>532</v>
      </c>
      <c r="V1" s="3" t="s">
        <v>533</v>
      </c>
      <c r="W1" s="3" t="s">
        <v>534</v>
      </c>
      <c r="X1" s="3" t="s">
        <v>535</v>
      </c>
      <c r="Y1" s="3" t="s">
        <v>536</v>
      </c>
      <c r="Z1" s="3" t="s">
        <v>537</v>
      </c>
      <c r="AA1" s="3" t="s">
        <v>538</v>
      </c>
      <c r="AB1" s="3" t="s">
        <v>539</v>
      </c>
      <c r="AC1" s="3" t="s">
        <v>540</v>
      </c>
      <c r="AD1" s="3" t="s">
        <v>541</v>
      </c>
      <c r="AE1" s="3" t="s">
        <v>542</v>
      </c>
      <c r="AF1" s="3" t="s">
        <v>543</v>
      </c>
      <c r="AG1" s="3" t="s">
        <v>544</v>
      </c>
      <c r="AH1" s="3" t="s">
        <v>545</v>
      </c>
      <c r="AI1" s="3" t="s">
        <v>546</v>
      </c>
      <c r="AJ1" s="3" t="s">
        <v>547</v>
      </c>
      <c r="AK1" s="3" t="s">
        <v>548</v>
      </c>
      <c r="AL1" s="3" t="s">
        <v>549</v>
      </c>
      <c r="AM1" s="3" t="s">
        <v>550</v>
      </c>
      <c r="AN1" s="3" t="s">
        <v>551</v>
      </c>
      <c r="AO1" s="3" t="s">
        <v>552</v>
      </c>
      <c r="AP1" s="3" t="s">
        <v>553</v>
      </c>
      <c r="AQ1" s="3" t="s">
        <v>554</v>
      </c>
      <c r="AR1" s="3" t="s">
        <v>555</v>
      </c>
      <c r="AS1" s="3" t="s">
        <v>556</v>
      </c>
      <c r="AT1" s="3" t="s">
        <v>557</v>
      </c>
      <c r="AU1" s="3" t="s">
        <v>558</v>
      </c>
      <c r="AV1" s="3" t="s">
        <v>559</v>
      </c>
      <c r="AW1" s="3" t="s">
        <v>560</v>
      </c>
      <c r="AX1" s="3" t="s">
        <v>561</v>
      </c>
      <c r="AY1" s="3" t="s">
        <v>562</v>
      </c>
      <c r="AZ1" s="3" t="s">
        <v>563</v>
      </c>
      <c r="BA1" s="3" t="s">
        <v>564</v>
      </c>
      <c r="BB1" s="3" t="s">
        <v>565</v>
      </c>
      <c r="BC1" s="3" t="s">
        <v>566</v>
      </c>
      <c r="BD1" s="3" t="s">
        <v>567</v>
      </c>
      <c r="BE1" s="3" t="s">
        <v>568</v>
      </c>
      <c r="BF1" s="3" t="s">
        <v>569</v>
      </c>
      <c r="BG1" s="3" t="s">
        <v>570</v>
      </c>
      <c r="BH1" s="3" t="s">
        <v>571</v>
      </c>
      <c r="BI1" s="3" t="s">
        <v>572</v>
      </c>
      <c r="BJ1" s="3" t="s">
        <v>573</v>
      </c>
      <c r="BK1" s="3" t="s">
        <v>574</v>
      </c>
      <c r="BL1" s="3" t="s">
        <v>575</v>
      </c>
      <c r="BM1" s="3" t="s">
        <v>576</v>
      </c>
      <c r="BN1" s="3" t="s">
        <v>577</v>
      </c>
      <c r="BO1" s="3" t="s">
        <v>578</v>
      </c>
      <c r="BP1" s="3" t="s">
        <v>579</v>
      </c>
      <c r="BQ1" s="3" t="s">
        <v>580</v>
      </c>
      <c r="BR1" s="3" t="s">
        <v>581</v>
      </c>
      <c r="BS1" s="3" t="s">
        <v>582</v>
      </c>
      <c r="BT1" s="3" t="s">
        <v>583</v>
      </c>
      <c r="BU1" s="3" t="s">
        <v>584</v>
      </c>
      <c r="BV1" s="3" t="s">
        <v>585</v>
      </c>
      <c r="BW1" s="3" t="s">
        <v>586</v>
      </c>
      <c r="BX1" s="3" t="s">
        <v>587</v>
      </c>
      <c r="BY1" s="3" t="s">
        <v>588</v>
      </c>
      <c r="BZ1" s="3" t="s">
        <v>589</v>
      </c>
      <c r="CA1" s="3" t="s">
        <v>590</v>
      </c>
      <c r="CB1" s="3" t="s">
        <v>591</v>
      </c>
      <c r="CC1" s="3" t="s">
        <v>592</v>
      </c>
      <c r="CD1" s="3" t="s">
        <v>593</v>
      </c>
      <c r="CE1" s="3" t="s">
        <v>594</v>
      </c>
      <c r="CF1" s="3" t="s">
        <v>595</v>
      </c>
      <c r="CG1" s="3" t="s">
        <v>596</v>
      </c>
      <c r="CH1" s="3" t="s">
        <v>597</v>
      </c>
      <c r="CI1" s="3" t="s">
        <v>598</v>
      </c>
      <c r="CJ1" s="3" t="s">
        <v>599</v>
      </c>
      <c r="CK1" s="3" t="s">
        <v>600</v>
      </c>
      <c r="CL1" s="3" t="s">
        <v>601</v>
      </c>
      <c r="CM1" s="3" t="s">
        <v>602</v>
      </c>
      <c r="CN1" s="3" t="s">
        <v>603</v>
      </c>
      <c r="CO1" s="3" t="s">
        <v>604</v>
      </c>
      <c r="CP1" s="3" t="s">
        <v>605</v>
      </c>
      <c r="CQ1" s="3" t="s">
        <v>606</v>
      </c>
      <c r="CR1" s="3" t="s">
        <v>607</v>
      </c>
      <c r="CS1" s="3" t="s">
        <v>608</v>
      </c>
      <c r="CT1" s="3" t="s">
        <v>609</v>
      </c>
      <c r="CU1" s="3" t="s">
        <v>610</v>
      </c>
      <c r="CV1" s="3" t="s">
        <v>611</v>
      </c>
      <c r="CW1" s="3" t="s">
        <v>612</v>
      </c>
      <c r="CX1" s="3" t="s">
        <v>613</v>
      </c>
      <c r="CY1" s="3" t="s">
        <v>614</v>
      </c>
      <c r="CZ1" s="3" t="s">
        <v>615</v>
      </c>
      <c r="DA1" s="3" t="s">
        <v>616</v>
      </c>
      <c r="DB1" s="3" t="s">
        <v>617</v>
      </c>
      <c r="DC1" s="3" t="s">
        <v>618</v>
      </c>
      <c r="DD1" s="3" t="s">
        <v>619</v>
      </c>
      <c r="DE1" s="3" t="s">
        <v>620</v>
      </c>
      <c r="DF1" s="3" t="s">
        <v>621</v>
      </c>
      <c r="DG1" s="3" t="s">
        <v>622</v>
      </c>
      <c r="DH1" s="3" t="s">
        <v>623</v>
      </c>
      <c r="DI1" s="3" t="s">
        <v>624</v>
      </c>
      <c r="DJ1" s="3" t="s">
        <v>625</v>
      </c>
      <c r="DK1" s="3" t="s">
        <v>626</v>
      </c>
      <c r="DL1" s="3" t="s">
        <v>627</v>
      </c>
      <c r="DM1" s="3" t="s">
        <v>628</v>
      </c>
      <c r="DN1" s="3" t="s">
        <v>629</v>
      </c>
      <c r="DO1" s="3" t="s">
        <v>630</v>
      </c>
      <c r="DP1" s="3" t="s">
        <v>631</v>
      </c>
      <c r="DQ1" s="3" t="s">
        <v>632</v>
      </c>
      <c r="DR1" s="3" t="s">
        <v>633</v>
      </c>
      <c r="DS1" s="3" t="s">
        <v>634</v>
      </c>
      <c r="DT1" s="3" t="s">
        <v>635</v>
      </c>
      <c r="DU1" s="3" t="s">
        <v>636</v>
      </c>
      <c r="DV1" s="3" t="s">
        <v>637</v>
      </c>
      <c r="DW1" s="3" t="s">
        <v>638</v>
      </c>
      <c r="DX1" s="3" t="s">
        <v>639</v>
      </c>
      <c r="DY1" s="3" t="s">
        <v>640</v>
      </c>
      <c r="DZ1" s="3" t="s">
        <v>641</v>
      </c>
      <c r="EA1" s="3" t="s">
        <v>642</v>
      </c>
      <c r="EB1" s="3" t="s">
        <v>643</v>
      </c>
      <c r="EC1" s="3" t="s">
        <v>644</v>
      </c>
      <c r="ED1" s="3" t="s">
        <v>645</v>
      </c>
      <c r="EE1" s="3" t="s">
        <v>646</v>
      </c>
      <c r="EF1" s="3" t="s">
        <v>647</v>
      </c>
      <c r="EG1" s="3" t="s">
        <v>648</v>
      </c>
      <c r="EH1" s="3" t="s">
        <v>649</v>
      </c>
      <c r="EI1" s="3" t="s">
        <v>650</v>
      </c>
      <c r="EJ1" s="3" t="s">
        <v>651</v>
      </c>
      <c r="EK1" s="3" t="s">
        <v>652</v>
      </c>
      <c r="EL1" s="3" t="s">
        <v>653</v>
      </c>
      <c r="EM1" s="3" t="s">
        <v>654</v>
      </c>
      <c r="EN1" s="3" t="s">
        <v>655</v>
      </c>
      <c r="EO1" s="3" t="s">
        <v>656</v>
      </c>
      <c r="EP1" s="3" t="s">
        <v>657</v>
      </c>
      <c r="EQ1" s="3" t="s">
        <v>658</v>
      </c>
      <c r="ER1" s="3" t="s">
        <v>659</v>
      </c>
      <c r="ES1" s="3" t="s">
        <v>660</v>
      </c>
      <c r="ET1" s="3" t="s">
        <v>661</v>
      </c>
      <c r="EU1" s="3" t="s">
        <v>662</v>
      </c>
      <c r="EV1" s="3" t="s">
        <v>663</v>
      </c>
      <c r="EW1" s="3" t="s">
        <v>664</v>
      </c>
      <c r="EX1" s="3" t="s">
        <v>665</v>
      </c>
      <c r="EY1" s="3" t="s">
        <v>666</v>
      </c>
      <c r="EZ1" s="3" t="s">
        <v>667</v>
      </c>
      <c r="FA1" s="3" t="s">
        <v>668</v>
      </c>
      <c r="FB1" s="3" t="s">
        <v>669</v>
      </c>
      <c r="FC1" s="3" t="s">
        <v>670</v>
      </c>
      <c r="FD1" s="3" t="s">
        <v>671</v>
      </c>
      <c r="FE1" s="3" t="s">
        <v>672</v>
      </c>
      <c r="FF1" s="3" t="s">
        <v>673</v>
      </c>
      <c r="FG1" s="3" t="s">
        <v>674</v>
      </c>
      <c r="FH1" s="3" t="s">
        <v>675</v>
      </c>
      <c r="FI1" s="3" t="s">
        <v>676</v>
      </c>
      <c r="FJ1" s="3" t="s">
        <v>677</v>
      </c>
      <c r="FK1" s="3" t="s">
        <v>678</v>
      </c>
      <c r="FL1" s="3" t="s">
        <v>679</v>
      </c>
      <c r="FM1" s="3" t="s">
        <v>680</v>
      </c>
      <c r="FN1" s="3" t="s">
        <v>681</v>
      </c>
      <c r="FO1" s="3" t="s">
        <v>682</v>
      </c>
      <c r="FP1" s="3" t="s">
        <v>683</v>
      </c>
      <c r="FQ1" s="3" t="s">
        <v>684</v>
      </c>
      <c r="FR1" s="3" t="s">
        <v>685</v>
      </c>
      <c r="FS1" s="3" t="s">
        <v>686</v>
      </c>
      <c r="FT1" s="3" t="s">
        <v>687</v>
      </c>
      <c r="FU1" s="3" t="s">
        <v>688</v>
      </c>
      <c r="FV1" s="3" t="s">
        <v>689</v>
      </c>
      <c r="FW1" s="3" t="s">
        <v>690</v>
      </c>
      <c r="FX1" s="3" t="s">
        <v>691</v>
      </c>
      <c r="FY1" s="3" t="s">
        <v>692</v>
      </c>
      <c r="FZ1" s="3" t="s">
        <v>693</v>
      </c>
      <c r="GA1" s="3" t="s">
        <v>694</v>
      </c>
      <c r="GB1" s="3" t="s">
        <v>695</v>
      </c>
      <c r="GC1" s="3" t="s">
        <v>696</v>
      </c>
      <c r="GD1" s="3" t="s">
        <v>697</v>
      </c>
      <c r="GE1" s="3" t="s">
        <v>698</v>
      </c>
      <c r="GF1" s="3" t="s">
        <v>699</v>
      </c>
      <c r="GG1" s="3" t="s">
        <v>700</v>
      </c>
      <c r="GH1" s="3" t="s">
        <v>701</v>
      </c>
      <c r="GI1" s="3" t="s">
        <v>702</v>
      </c>
      <c r="GJ1" s="3" t="s">
        <v>703</v>
      </c>
      <c r="GK1" s="3" t="s">
        <v>704</v>
      </c>
      <c r="GL1" s="3" t="s">
        <v>705</v>
      </c>
      <c r="GM1" s="3" t="s">
        <v>706</v>
      </c>
      <c r="GN1" s="3" t="s">
        <v>707</v>
      </c>
      <c r="GO1" s="3" t="s">
        <v>708</v>
      </c>
      <c r="GP1" s="3" t="s">
        <v>709</v>
      </c>
      <c r="GQ1" s="3" t="s">
        <v>710</v>
      </c>
      <c r="GR1" s="3" t="s">
        <v>711</v>
      </c>
      <c r="GS1" s="3" t="s">
        <v>712</v>
      </c>
      <c r="GT1" s="3" t="s">
        <v>713</v>
      </c>
      <c r="GU1" s="3" t="s">
        <v>714</v>
      </c>
      <c r="GV1" s="3" t="s">
        <v>715</v>
      </c>
      <c r="GW1" s="3" t="s">
        <v>716</v>
      </c>
      <c r="GX1" s="3" t="s">
        <v>717</v>
      </c>
      <c r="GY1" s="3" t="s">
        <v>718</v>
      </c>
      <c r="GZ1" s="3" t="s">
        <v>719</v>
      </c>
      <c r="HA1" s="3" t="s">
        <v>720</v>
      </c>
      <c r="HB1" s="3" t="s">
        <v>721</v>
      </c>
      <c r="HC1" s="3" t="s">
        <v>722</v>
      </c>
      <c r="HD1" s="3" t="s">
        <v>723</v>
      </c>
      <c r="HE1" s="3" t="s">
        <v>724</v>
      </c>
      <c r="HF1" s="3" t="s">
        <v>725</v>
      </c>
      <c r="HG1" s="3" t="s">
        <v>726</v>
      </c>
      <c r="HH1" s="3" t="s">
        <v>727</v>
      </c>
      <c r="HI1" s="3" t="s">
        <v>728</v>
      </c>
      <c r="HJ1" s="3" t="s">
        <v>729</v>
      </c>
      <c r="HK1" s="3" t="s">
        <v>730</v>
      </c>
      <c r="HL1" s="3" t="s">
        <v>731</v>
      </c>
      <c r="HM1" s="3" t="s">
        <v>732</v>
      </c>
      <c r="HN1" s="3" t="s">
        <v>733</v>
      </c>
      <c r="HO1" s="3" t="s">
        <v>734</v>
      </c>
      <c r="HP1" s="3" t="s">
        <v>735</v>
      </c>
      <c r="HQ1" s="3" t="s">
        <v>736</v>
      </c>
      <c r="HR1" s="3" t="s">
        <v>737</v>
      </c>
      <c r="HS1" s="3" t="s">
        <v>738</v>
      </c>
      <c r="HT1" s="3" t="s">
        <v>739</v>
      </c>
      <c r="HU1" s="3" t="s">
        <v>740</v>
      </c>
      <c r="HV1" s="3" t="s">
        <v>741</v>
      </c>
      <c r="HW1" s="3" t="s">
        <v>742</v>
      </c>
      <c r="HX1" s="3" t="s">
        <v>743</v>
      </c>
      <c r="HY1" s="3" t="s">
        <v>744</v>
      </c>
      <c r="HZ1" s="3" t="s">
        <v>745</v>
      </c>
      <c r="IA1" s="3" t="s">
        <v>746</v>
      </c>
      <c r="IB1" s="3" t="s">
        <v>747</v>
      </c>
      <c r="IC1" s="3" t="s">
        <v>748</v>
      </c>
      <c r="ID1" s="3" t="s">
        <v>749</v>
      </c>
      <c r="IE1" s="3" t="s">
        <v>750</v>
      </c>
      <c r="IF1" s="3" t="s">
        <v>751</v>
      </c>
      <c r="IG1" s="3" t="s">
        <v>752</v>
      </c>
      <c r="IH1" s="3" t="s">
        <v>753</v>
      </c>
      <c r="II1" s="3" t="s">
        <v>754</v>
      </c>
      <c r="IJ1" s="3" t="s">
        <v>755</v>
      </c>
      <c r="IK1" s="3" t="s">
        <v>756</v>
      </c>
      <c r="IL1" s="3" t="s">
        <v>757</v>
      </c>
      <c r="IM1" s="3" t="s">
        <v>758</v>
      </c>
      <c r="IN1" s="3" t="s">
        <v>759</v>
      </c>
      <c r="IO1" s="3" t="s">
        <v>760</v>
      </c>
      <c r="IP1" s="3" t="s">
        <v>761</v>
      </c>
      <c r="IQ1" s="3" t="s">
        <v>762</v>
      </c>
    </row>
    <row r="2" spans="1:251">
      <c r="A2" s="4" t="s">
        <v>250</v>
      </c>
      <c r="B2" s="7" t="s">
        <v>259</v>
      </c>
      <c r="C2" s="8" t="s">
        <v>267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8" t="s">
        <v>267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8" t="s">
        <v>267</v>
      </c>
      <c r="P2" s="7" t="s">
        <v>259</v>
      </c>
      <c r="Q2" s="7" t="s">
        <v>259</v>
      </c>
      <c r="R2" s="7" t="s">
        <v>259</v>
      </c>
      <c r="S2" s="7" t="s">
        <v>259</v>
      </c>
      <c r="T2" s="7" t="s">
        <v>259</v>
      </c>
      <c r="U2" s="8" t="s">
        <v>267</v>
      </c>
      <c r="V2" s="7" t="s">
        <v>259</v>
      </c>
      <c r="W2" s="7" t="s">
        <v>259</v>
      </c>
      <c r="X2" s="7" t="s">
        <v>259</v>
      </c>
      <c r="Y2" s="7" t="s">
        <v>259</v>
      </c>
      <c r="Z2" s="7" t="s">
        <v>259</v>
      </c>
      <c r="AA2" s="8" t="s">
        <v>267</v>
      </c>
      <c r="AB2" s="7" t="s">
        <v>259</v>
      </c>
      <c r="AC2" s="7" t="s">
        <v>259</v>
      </c>
      <c r="AD2" s="7" t="s">
        <v>259</v>
      </c>
      <c r="AE2" s="7" t="s">
        <v>259</v>
      </c>
      <c r="AF2" s="7" t="s">
        <v>259</v>
      </c>
      <c r="AG2" s="8" t="s">
        <v>267</v>
      </c>
      <c r="AH2" s="7" t="s">
        <v>259</v>
      </c>
      <c r="AI2" s="7" t="s">
        <v>259</v>
      </c>
      <c r="AJ2" s="7" t="s">
        <v>259</v>
      </c>
      <c r="AK2" s="7" t="s">
        <v>259</v>
      </c>
      <c r="AL2" s="7" t="s">
        <v>259</v>
      </c>
      <c r="AM2" s="8" t="s">
        <v>267</v>
      </c>
      <c r="AN2" s="7" t="s">
        <v>259</v>
      </c>
      <c r="AO2" s="7" t="s">
        <v>259</v>
      </c>
      <c r="AP2" s="7" t="s">
        <v>259</v>
      </c>
      <c r="AQ2" s="7" t="s">
        <v>259</v>
      </c>
      <c r="AR2" s="7" t="s">
        <v>259</v>
      </c>
      <c r="AS2" s="8" t="s">
        <v>267</v>
      </c>
      <c r="AT2" s="7" t="s">
        <v>259</v>
      </c>
      <c r="AU2" s="7" t="s">
        <v>259</v>
      </c>
      <c r="AV2" s="7" t="s">
        <v>259</v>
      </c>
      <c r="AW2" s="7" t="s">
        <v>259</v>
      </c>
      <c r="AX2" s="7" t="s">
        <v>259</v>
      </c>
      <c r="AY2" s="8" t="s">
        <v>267</v>
      </c>
      <c r="AZ2" s="7" t="s">
        <v>259</v>
      </c>
      <c r="BA2" s="7" t="s">
        <v>259</v>
      </c>
      <c r="BB2" s="7" t="s">
        <v>259</v>
      </c>
      <c r="BC2" s="7" t="s">
        <v>259</v>
      </c>
      <c r="BD2" s="7" t="s">
        <v>259</v>
      </c>
      <c r="BE2" s="8" t="s">
        <v>267</v>
      </c>
      <c r="BF2" s="7" t="s">
        <v>259</v>
      </c>
      <c r="BG2" s="7" t="s">
        <v>259</v>
      </c>
      <c r="BH2" s="7" t="s">
        <v>259</v>
      </c>
      <c r="BI2" s="7" t="s">
        <v>259</v>
      </c>
      <c r="BJ2" s="7" t="s">
        <v>259</v>
      </c>
      <c r="BK2" s="8" t="s">
        <v>267</v>
      </c>
      <c r="BL2" s="7" t="s">
        <v>259</v>
      </c>
      <c r="BM2" s="7" t="s">
        <v>259</v>
      </c>
      <c r="BN2" s="7" t="s">
        <v>259</v>
      </c>
      <c r="BO2" s="7" t="s">
        <v>259</v>
      </c>
      <c r="BP2" s="7" t="s">
        <v>259</v>
      </c>
      <c r="BQ2" s="8" t="s">
        <v>267</v>
      </c>
      <c r="BR2" s="7" t="s">
        <v>259</v>
      </c>
      <c r="BS2" s="7" t="s">
        <v>259</v>
      </c>
      <c r="BT2" s="7" t="s">
        <v>259</v>
      </c>
      <c r="BU2" s="7" t="s">
        <v>259</v>
      </c>
      <c r="BV2" s="7" t="s">
        <v>259</v>
      </c>
      <c r="BW2" s="8" t="s">
        <v>267</v>
      </c>
      <c r="BX2" s="7" t="s">
        <v>259</v>
      </c>
      <c r="BY2" s="7" t="s">
        <v>259</v>
      </c>
      <c r="BZ2" s="7" t="s">
        <v>259</v>
      </c>
      <c r="CA2" s="7" t="s">
        <v>259</v>
      </c>
      <c r="CB2" s="7" t="s">
        <v>259</v>
      </c>
      <c r="CC2" s="8" t="s">
        <v>267</v>
      </c>
      <c r="CD2" s="7" t="s">
        <v>259</v>
      </c>
      <c r="CE2" s="7" t="s">
        <v>259</v>
      </c>
      <c r="CF2" s="7" t="s">
        <v>259</v>
      </c>
      <c r="CG2" s="7" t="s">
        <v>259</v>
      </c>
      <c r="CH2" s="7" t="s">
        <v>259</v>
      </c>
      <c r="CI2" s="8" t="s">
        <v>267</v>
      </c>
      <c r="CJ2" s="7" t="s">
        <v>259</v>
      </c>
      <c r="CK2" s="7" t="s">
        <v>259</v>
      </c>
      <c r="CL2" s="7" t="s">
        <v>259</v>
      </c>
      <c r="CM2" s="7" t="s">
        <v>259</v>
      </c>
      <c r="CN2" s="7" t="s">
        <v>259</v>
      </c>
      <c r="CO2" s="8" t="s">
        <v>267</v>
      </c>
      <c r="CP2" s="7" t="s">
        <v>259</v>
      </c>
      <c r="CQ2" s="7" t="s">
        <v>259</v>
      </c>
      <c r="CR2" s="7" t="s">
        <v>259</v>
      </c>
      <c r="CS2" s="7" t="s">
        <v>259</v>
      </c>
      <c r="CT2" s="7" t="s">
        <v>259</v>
      </c>
      <c r="CU2" s="8" t="s">
        <v>267</v>
      </c>
      <c r="CV2" s="7" t="s">
        <v>259</v>
      </c>
      <c r="CW2" s="7" t="s">
        <v>259</v>
      </c>
      <c r="CX2" s="7" t="s">
        <v>259</v>
      </c>
      <c r="CY2" s="7" t="s">
        <v>259</v>
      </c>
      <c r="CZ2" s="7" t="s">
        <v>259</v>
      </c>
      <c r="DA2" s="8" t="s">
        <v>267</v>
      </c>
      <c r="DB2" s="7" t="s">
        <v>259</v>
      </c>
      <c r="DC2" s="7" t="s">
        <v>259</v>
      </c>
      <c r="DD2" s="7" t="s">
        <v>259</v>
      </c>
      <c r="DE2" s="7" t="s">
        <v>259</v>
      </c>
      <c r="DF2" s="7" t="s">
        <v>259</v>
      </c>
      <c r="DG2" s="8" t="s">
        <v>267</v>
      </c>
      <c r="DH2" s="7" t="s">
        <v>259</v>
      </c>
      <c r="DI2" s="7" t="s">
        <v>259</v>
      </c>
      <c r="DJ2" s="7" t="s">
        <v>259</v>
      </c>
      <c r="DK2" s="7" t="s">
        <v>259</v>
      </c>
      <c r="DL2" s="7" t="s">
        <v>259</v>
      </c>
      <c r="DM2" s="8" t="s">
        <v>267</v>
      </c>
      <c r="DN2" s="7" t="s">
        <v>259</v>
      </c>
      <c r="DO2" s="7" t="s">
        <v>259</v>
      </c>
      <c r="DP2" s="7" t="s">
        <v>259</v>
      </c>
      <c r="DQ2" s="7" t="s">
        <v>259</v>
      </c>
      <c r="DR2" s="7" t="s">
        <v>259</v>
      </c>
      <c r="DS2" s="8" t="s">
        <v>267</v>
      </c>
      <c r="DT2" s="7" t="s">
        <v>259</v>
      </c>
      <c r="DU2" s="7" t="s">
        <v>259</v>
      </c>
      <c r="DV2" s="7" t="s">
        <v>259</v>
      </c>
      <c r="DW2" s="7" t="s">
        <v>259</v>
      </c>
      <c r="DX2" s="7" t="s">
        <v>259</v>
      </c>
      <c r="DY2" s="8" t="s">
        <v>267</v>
      </c>
      <c r="DZ2" s="7" t="s">
        <v>259</v>
      </c>
      <c r="EA2" s="7" t="s">
        <v>259</v>
      </c>
      <c r="EB2" s="7" t="s">
        <v>259</v>
      </c>
      <c r="EC2" s="7" t="s">
        <v>259</v>
      </c>
      <c r="ED2" s="7" t="s">
        <v>259</v>
      </c>
      <c r="EE2" s="8" t="s">
        <v>267</v>
      </c>
      <c r="EF2" s="7" t="s">
        <v>259</v>
      </c>
      <c r="EG2" s="7" t="s">
        <v>259</v>
      </c>
      <c r="EH2" s="7" t="s">
        <v>259</v>
      </c>
      <c r="EI2" s="7" t="s">
        <v>259</v>
      </c>
      <c r="EJ2" s="7" t="s">
        <v>259</v>
      </c>
      <c r="EK2" s="8" t="s">
        <v>267</v>
      </c>
      <c r="EL2" s="7" t="s">
        <v>259</v>
      </c>
      <c r="EM2" s="7" t="s">
        <v>259</v>
      </c>
      <c r="EN2" s="7" t="s">
        <v>259</v>
      </c>
      <c r="EO2" s="7" t="s">
        <v>259</v>
      </c>
      <c r="EP2" s="7" t="s">
        <v>259</v>
      </c>
      <c r="EQ2" s="8" t="s">
        <v>267</v>
      </c>
      <c r="ER2" s="7" t="s">
        <v>259</v>
      </c>
      <c r="ES2" s="7" t="s">
        <v>259</v>
      </c>
      <c r="ET2" s="7" t="s">
        <v>259</v>
      </c>
      <c r="EU2" s="7" t="s">
        <v>259</v>
      </c>
      <c r="EV2" s="7" t="s">
        <v>259</v>
      </c>
      <c r="EW2" s="8" t="s">
        <v>267</v>
      </c>
      <c r="EX2" s="7" t="s">
        <v>259</v>
      </c>
      <c r="EY2" s="7" t="s">
        <v>259</v>
      </c>
      <c r="EZ2" s="7" t="s">
        <v>259</v>
      </c>
      <c r="FA2" s="7" t="s">
        <v>259</v>
      </c>
      <c r="FB2" s="7" t="s">
        <v>259</v>
      </c>
      <c r="FC2" s="8" t="s">
        <v>267</v>
      </c>
      <c r="FD2" s="7" t="s">
        <v>259</v>
      </c>
      <c r="FE2" s="7" t="s">
        <v>259</v>
      </c>
      <c r="FF2" s="7" t="s">
        <v>259</v>
      </c>
      <c r="FG2" s="7" t="s">
        <v>259</v>
      </c>
      <c r="FH2" s="7" t="s">
        <v>259</v>
      </c>
      <c r="FI2" s="8" t="s">
        <v>267</v>
      </c>
      <c r="FJ2" s="7" t="s">
        <v>259</v>
      </c>
      <c r="FK2" s="7" t="s">
        <v>259</v>
      </c>
      <c r="FL2" s="7" t="s">
        <v>259</v>
      </c>
      <c r="FM2" s="7" t="s">
        <v>259</v>
      </c>
      <c r="FN2" s="7" t="s">
        <v>259</v>
      </c>
      <c r="FO2" s="8" t="s">
        <v>267</v>
      </c>
      <c r="FP2" s="7" t="s">
        <v>259</v>
      </c>
      <c r="FQ2" s="7" t="s">
        <v>259</v>
      </c>
      <c r="FR2" s="7" t="s">
        <v>259</v>
      </c>
      <c r="FS2" s="7" t="s">
        <v>259</v>
      </c>
      <c r="FT2" s="7" t="s">
        <v>259</v>
      </c>
      <c r="FU2" s="8" t="s">
        <v>267</v>
      </c>
      <c r="FV2" s="7" t="s">
        <v>259</v>
      </c>
      <c r="FW2" s="7" t="s">
        <v>259</v>
      </c>
      <c r="FX2" s="7" t="s">
        <v>259</v>
      </c>
      <c r="FY2" s="7" t="s">
        <v>259</v>
      </c>
      <c r="FZ2" s="7" t="s">
        <v>259</v>
      </c>
      <c r="GA2" s="8" t="s">
        <v>267</v>
      </c>
      <c r="GB2" s="7" t="s">
        <v>259</v>
      </c>
      <c r="GC2" s="7" t="s">
        <v>259</v>
      </c>
      <c r="GD2" s="7" t="s">
        <v>259</v>
      </c>
      <c r="GE2" s="7" t="s">
        <v>259</v>
      </c>
      <c r="GF2" s="7" t="s">
        <v>259</v>
      </c>
      <c r="GG2" s="8" t="s">
        <v>267</v>
      </c>
      <c r="GH2" s="7" t="s">
        <v>259</v>
      </c>
      <c r="GI2" s="7" t="s">
        <v>259</v>
      </c>
      <c r="GJ2" s="7" t="s">
        <v>259</v>
      </c>
      <c r="GK2" s="7" t="s">
        <v>259</v>
      </c>
      <c r="GL2" s="7" t="s">
        <v>259</v>
      </c>
      <c r="GM2" s="8" t="s">
        <v>267</v>
      </c>
      <c r="GN2" s="7" t="s">
        <v>259</v>
      </c>
      <c r="GO2" s="7" t="s">
        <v>259</v>
      </c>
      <c r="GP2" s="7" t="s">
        <v>259</v>
      </c>
      <c r="GQ2" s="7" t="s">
        <v>259</v>
      </c>
      <c r="GR2" s="7" t="s">
        <v>259</v>
      </c>
      <c r="GS2" s="8" t="s">
        <v>267</v>
      </c>
      <c r="GT2" s="7" t="s">
        <v>259</v>
      </c>
      <c r="GU2" s="7" t="s">
        <v>259</v>
      </c>
      <c r="GV2" s="7" t="s">
        <v>259</v>
      </c>
      <c r="GW2" s="7" t="s">
        <v>259</v>
      </c>
      <c r="GX2" s="7" t="s">
        <v>259</v>
      </c>
      <c r="GY2" s="8" t="s">
        <v>267</v>
      </c>
      <c r="GZ2" s="7" t="s">
        <v>259</v>
      </c>
      <c r="HA2" s="7" t="s">
        <v>259</v>
      </c>
      <c r="HB2" s="7" t="s">
        <v>259</v>
      </c>
      <c r="HC2" s="7" t="s">
        <v>259</v>
      </c>
      <c r="HD2" s="7" t="s">
        <v>259</v>
      </c>
      <c r="HE2" s="8" t="s">
        <v>267</v>
      </c>
      <c r="HF2" s="7" t="s">
        <v>259</v>
      </c>
      <c r="HG2" s="7" t="s">
        <v>259</v>
      </c>
      <c r="HH2" s="7" t="s">
        <v>259</v>
      </c>
      <c r="HI2" s="7" t="s">
        <v>259</v>
      </c>
      <c r="HJ2" s="7" t="s">
        <v>259</v>
      </c>
      <c r="HK2" s="8" t="s">
        <v>267</v>
      </c>
      <c r="HL2" s="7" t="s">
        <v>259</v>
      </c>
      <c r="HM2" s="7" t="s">
        <v>259</v>
      </c>
      <c r="HN2" s="7" t="s">
        <v>259</v>
      </c>
      <c r="HO2" s="7" t="s">
        <v>259</v>
      </c>
      <c r="HP2" s="7" t="s">
        <v>259</v>
      </c>
      <c r="HQ2" s="8" t="s">
        <v>267</v>
      </c>
      <c r="HR2" s="7" t="s">
        <v>259</v>
      </c>
      <c r="HS2" s="7" t="s">
        <v>259</v>
      </c>
      <c r="HT2" s="7" t="s">
        <v>259</v>
      </c>
      <c r="HU2" s="7" t="s">
        <v>259</v>
      </c>
      <c r="HV2" s="7" t="s">
        <v>259</v>
      </c>
      <c r="HW2" s="8" t="s">
        <v>267</v>
      </c>
      <c r="HX2" s="7" t="s">
        <v>259</v>
      </c>
      <c r="HY2" s="7" t="s">
        <v>259</v>
      </c>
      <c r="HZ2" s="7" t="s">
        <v>259</v>
      </c>
      <c r="IA2" s="7" t="s">
        <v>259</v>
      </c>
      <c r="IB2" s="7" t="s">
        <v>259</v>
      </c>
      <c r="IC2" s="8" t="s">
        <v>267</v>
      </c>
      <c r="ID2" s="7" t="s">
        <v>259</v>
      </c>
      <c r="IE2" s="7" t="s">
        <v>259</v>
      </c>
      <c r="IF2" s="7" t="s">
        <v>259</v>
      </c>
      <c r="IG2" s="7" t="s">
        <v>259</v>
      </c>
      <c r="IH2" s="7" t="s">
        <v>259</v>
      </c>
      <c r="II2" s="8" t="s">
        <v>267</v>
      </c>
      <c r="IJ2" s="7" t="s">
        <v>259</v>
      </c>
      <c r="IK2" s="7" t="s">
        <v>259</v>
      </c>
      <c r="IL2" s="7" t="s">
        <v>259</v>
      </c>
      <c r="IM2" s="7" t="s">
        <v>259</v>
      </c>
      <c r="IN2" s="7" t="s">
        <v>259</v>
      </c>
      <c r="IO2" s="8" t="s">
        <v>267</v>
      </c>
      <c r="IP2" s="7" t="s">
        <v>259</v>
      </c>
      <c r="IQ2" s="7" t="s">
        <v>259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1642</v>
      </c>
      <c r="C5" s="8" t="s">
        <v>1642</v>
      </c>
      <c r="D5" s="8" t="s">
        <v>1642</v>
      </c>
      <c r="E5" s="8" t="s">
        <v>1642</v>
      </c>
      <c r="F5" s="8" t="s">
        <v>1642</v>
      </c>
      <c r="G5" s="8" t="s">
        <v>1642</v>
      </c>
      <c r="H5" s="8" t="s">
        <v>1642</v>
      </c>
      <c r="I5" s="8" t="s">
        <v>1642</v>
      </c>
      <c r="J5" s="8" t="s">
        <v>1642</v>
      </c>
      <c r="K5" s="8" t="s">
        <v>1642</v>
      </c>
      <c r="L5" s="8" t="s">
        <v>1642</v>
      </c>
      <c r="M5" s="8" t="s">
        <v>1642</v>
      </c>
      <c r="N5" s="8" t="s">
        <v>1642</v>
      </c>
      <c r="O5" s="8" t="s">
        <v>1642</v>
      </c>
      <c r="P5" s="8" t="s">
        <v>1642</v>
      </c>
      <c r="Q5" s="8" t="s">
        <v>1642</v>
      </c>
      <c r="R5" s="8" t="s">
        <v>1642</v>
      </c>
      <c r="S5" s="8" t="s">
        <v>1642</v>
      </c>
      <c r="T5" s="8" t="s">
        <v>1642</v>
      </c>
      <c r="U5" s="8" t="s">
        <v>1642</v>
      </c>
      <c r="V5" s="8" t="s">
        <v>1642</v>
      </c>
      <c r="W5" s="8" t="s">
        <v>1642</v>
      </c>
      <c r="X5" s="8" t="s">
        <v>1642</v>
      </c>
      <c r="Y5" s="8" t="s">
        <v>1642</v>
      </c>
      <c r="Z5" s="8" t="s">
        <v>1642</v>
      </c>
      <c r="AA5" s="8" t="s">
        <v>1642</v>
      </c>
      <c r="AB5" s="8" t="s">
        <v>1642</v>
      </c>
      <c r="AC5" s="8" t="s">
        <v>1642</v>
      </c>
      <c r="AD5" s="8" t="s">
        <v>1642</v>
      </c>
      <c r="AE5" s="8" t="s">
        <v>1642</v>
      </c>
      <c r="AF5" s="8" t="s">
        <v>1642</v>
      </c>
      <c r="AG5" s="8" t="s">
        <v>1642</v>
      </c>
      <c r="AH5" s="8" t="s">
        <v>1642</v>
      </c>
      <c r="AI5" s="8" t="s">
        <v>1642</v>
      </c>
      <c r="AJ5" s="8" t="s">
        <v>1642</v>
      </c>
      <c r="AK5" s="8" t="s">
        <v>1642</v>
      </c>
      <c r="AL5" s="8" t="s">
        <v>1642</v>
      </c>
      <c r="AM5" s="8" t="s">
        <v>1642</v>
      </c>
      <c r="AN5" s="8" t="s">
        <v>1642</v>
      </c>
      <c r="AO5" s="8" t="s">
        <v>1642</v>
      </c>
      <c r="AP5" s="8" t="s">
        <v>1642</v>
      </c>
      <c r="AQ5" s="8" t="s">
        <v>1642</v>
      </c>
      <c r="AR5" s="8" t="s">
        <v>1642</v>
      </c>
      <c r="AS5" s="8" t="s">
        <v>1642</v>
      </c>
      <c r="AT5" s="8" t="s">
        <v>1642</v>
      </c>
      <c r="AU5" s="8" t="s">
        <v>1642</v>
      </c>
      <c r="AV5" s="8" t="s">
        <v>1642</v>
      </c>
      <c r="AW5" s="8" t="s">
        <v>1642</v>
      </c>
      <c r="AX5" s="8" t="s">
        <v>1642</v>
      </c>
      <c r="AY5" s="8" t="s">
        <v>1642</v>
      </c>
      <c r="AZ5" s="8" t="s">
        <v>1642</v>
      </c>
      <c r="BA5" s="8" t="s">
        <v>1642</v>
      </c>
      <c r="BB5" s="8" t="s">
        <v>1642</v>
      </c>
      <c r="BC5" s="8" t="s">
        <v>1642</v>
      </c>
      <c r="BD5" s="8" t="s">
        <v>1642</v>
      </c>
      <c r="BE5" s="8" t="s">
        <v>1642</v>
      </c>
      <c r="BF5" s="8" t="s">
        <v>1642</v>
      </c>
      <c r="BG5" s="8" t="s">
        <v>1642</v>
      </c>
      <c r="BH5" s="8" t="s">
        <v>1642</v>
      </c>
      <c r="BI5" s="8" t="s">
        <v>1642</v>
      </c>
      <c r="BJ5" s="8" t="s">
        <v>1642</v>
      </c>
      <c r="BK5" s="8" t="s">
        <v>1642</v>
      </c>
      <c r="BL5" s="8" t="s">
        <v>1642</v>
      </c>
      <c r="BM5" s="8" t="s">
        <v>1642</v>
      </c>
      <c r="BN5" s="8" t="s">
        <v>1642</v>
      </c>
      <c r="BO5" s="8" t="s">
        <v>1642</v>
      </c>
      <c r="BP5" s="8" t="s">
        <v>1642</v>
      </c>
      <c r="BQ5" s="8" t="s">
        <v>1642</v>
      </c>
      <c r="BR5" s="8" t="s">
        <v>1642</v>
      </c>
      <c r="BS5" s="8" t="s">
        <v>1642</v>
      </c>
      <c r="BT5" s="8" t="s">
        <v>1642</v>
      </c>
      <c r="BU5" s="8" t="s">
        <v>1642</v>
      </c>
      <c r="BV5" s="8" t="s">
        <v>1642</v>
      </c>
      <c r="BW5" s="8" t="s">
        <v>1642</v>
      </c>
      <c r="BX5" s="8" t="s">
        <v>1642</v>
      </c>
      <c r="BY5" s="8" t="s">
        <v>1642</v>
      </c>
      <c r="BZ5" s="8" t="s">
        <v>1642</v>
      </c>
      <c r="CA5" s="8" t="s">
        <v>1642</v>
      </c>
      <c r="CB5" s="8" t="s">
        <v>1642</v>
      </c>
      <c r="CC5" s="8" t="s">
        <v>1642</v>
      </c>
      <c r="CD5" s="8" t="s">
        <v>1642</v>
      </c>
      <c r="CE5" s="8" t="s">
        <v>1642</v>
      </c>
      <c r="CF5" s="8" t="s">
        <v>1642</v>
      </c>
      <c r="CG5" s="8" t="s">
        <v>1642</v>
      </c>
      <c r="CH5" s="8" t="s">
        <v>1642</v>
      </c>
      <c r="CI5" s="8" t="s">
        <v>1642</v>
      </c>
      <c r="CJ5" s="8" t="s">
        <v>1642</v>
      </c>
      <c r="CK5" s="8" t="s">
        <v>1642</v>
      </c>
      <c r="CL5" s="8" t="s">
        <v>1642</v>
      </c>
      <c r="CM5" s="8" t="s">
        <v>1642</v>
      </c>
      <c r="CN5" s="8" t="s">
        <v>1642</v>
      </c>
      <c r="CO5" s="8" t="s">
        <v>1642</v>
      </c>
      <c r="CP5" s="8" t="s">
        <v>1642</v>
      </c>
      <c r="CQ5" s="8" t="s">
        <v>1642</v>
      </c>
      <c r="CR5" s="8" t="s">
        <v>1642</v>
      </c>
      <c r="CS5" s="8" t="s">
        <v>1642</v>
      </c>
      <c r="CT5" s="8" t="s">
        <v>1642</v>
      </c>
      <c r="CU5" s="8" t="s">
        <v>1642</v>
      </c>
      <c r="CV5" s="8" t="s">
        <v>1642</v>
      </c>
      <c r="CW5" s="8" t="s">
        <v>1642</v>
      </c>
      <c r="CX5" s="8" t="s">
        <v>1642</v>
      </c>
      <c r="CY5" s="8" t="s">
        <v>1642</v>
      </c>
      <c r="CZ5" s="8" t="s">
        <v>1642</v>
      </c>
      <c r="DA5" s="8" t="s">
        <v>1642</v>
      </c>
      <c r="DB5" s="8" t="s">
        <v>1642</v>
      </c>
      <c r="DC5" s="8" t="s">
        <v>1642</v>
      </c>
      <c r="DD5" s="8" t="s">
        <v>1642</v>
      </c>
      <c r="DE5" s="8" t="s">
        <v>1642</v>
      </c>
      <c r="DF5" s="8" t="s">
        <v>1642</v>
      </c>
      <c r="DG5" s="8" t="s">
        <v>1642</v>
      </c>
      <c r="DH5" s="8" t="s">
        <v>1642</v>
      </c>
      <c r="DI5" s="8" t="s">
        <v>1642</v>
      </c>
      <c r="DJ5" s="8" t="s">
        <v>1642</v>
      </c>
      <c r="DK5" s="8" t="s">
        <v>1642</v>
      </c>
      <c r="DL5" s="8" t="s">
        <v>1642</v>
      </c>
      <c r="DM5" s="8" t="s">
        <v>1642</v>
      </c>
      <c r="DN5" s="8" t="s">
        <v>1642</v>
      </c>
      <c r="DO5" s="8" t="s">
        <v>1642</v>
      </c>
      <c r="DP5" s="8" t="s">
        <v>1642</v>
      </c>
      <c r="DQ5" s="8" t="s">
        <v>1642</v>
      </c>
      <c r="DR5" s="8" t="s">
        <v>1642</v>
      </c>
      <c r="DS5" s="8" t="s">
        <v>1642</v>
      </c>
      <c r="DT5" s="8" t="s">
        <v>1642</v>
      </c>
      <c r="DU5" s="8" t="s">
        <v>1642</v>
      </c>
      <c r="DV5" s="8" t="s">
        <v>1642</v>
      </c>
      <c r="DW5" s="8" t="s">
        <v>1642</v>
      </c>
      <c r="DX5" s="8" t="s">
        <v>1642</v>
      </c>
      <c r="DY5" s="8" t="s">
        <v>1642</v>
      </c>
      <c r="DZ5" s="8" t="s">
        <v>1642</v>
      </c>
      <c r="EA5" s="8" t="s">
        <v>1642</v>
      </c>
      <c r="EB5" s="8" t="s">
        <v>1642</v>
      </c>
      <c r="EC5" s="8" t="s">
        <v>1642</v>
      </c>
      <c r="ED5" s="8" t="s">
        <v>1642</v>
      </c>
      <c r="EE5" s="8" t="s">
        <v>1642</v>
      </c>
      <c r="EF5" s="8" t="s">
        <v>1642</v>
      </c>
      <c r="EG5" s="8" t="s">
        <v>1642</v>
      </c>
      <c r="EH5" s="8" t="s">
        <v>1642</v>
      </c>
      <c r="EI5" s="8" t="s">
        <v>1642</v>
      </c>
      <c r="EJ5" s="8" t="s">
        <v>1642</v>
      </c>
      <c r="EK5" s="8" t="s">
        <v>1642</v>
      </c>
      <c r="EL5" s="8" t="s">
        <v>1642</v>
      </c>
      <c r="EM5" s="8" t="s">
        <v>1642</v>
      </c>
      <c r="EN5" s="8" t="s">
        <v>1642</v>
      </c>
      <c r="EO5" s="8" t="s">
        <v>1642</v>
      </c>
      <c r="EP5" s="8" t="s">
        <v>1642</v>
      </c>
      <c r="EQ5" s="8" t="s">
        <v>1642</v>
      </c>
      <c r="ER5" s="8" t="s">
        <v>1642</v>
      </c>
      <c r="ES5" s="8" t="s">
        <v>1642</v>
      </c>
      <c r="ET5" s="8" t="s">
        <v>1642</v>
      </c>
      <c r="EU5" s="8" t="s">
        <v>1642</v>
      </c>
      <c r="EV5" s="8" t="s">
        <v>1642</v>
      </c>
      <c r="EW5" s="8" t="s">
        <v>1642</v>
      </c>
      <c r="EX5" s="8" t="s">
        <v>1642</v>
      </c>
      <c r="EY5" s="8" t="s">
        <v>1642</v>
      </c>
      <c r="EZ5" s="8" t="s">
        <v>1642</v>
      </c>
      <c r="FA5" s="8" t="s">
        <v>1642</v>
      </c>
      <c r="FB5" s="8" t="s">
        <v>1642</v>
      </c>
      <c r="FC5" s="8" t="s">
        <v>1642</v>
      </c>
      <c r="FD5" s="8" t="s">
        <v>1642</v>
      </c>
      <c r="FE5" s="8" t="s">
        <v>1642</v>
      </c>
      <c r="FF5" s="8" t="s">
        <v>1642</v>
      </c>
      <c r="FG5" s="8" t="s">
        <v>1642</v>
      </c>
      <c r="FH5" s="8" t="s">
        <v>1642</v>
      </c>
      <c r="FI5" s="8" t="s">
        <v>1642</v>
      </c>
      <c r="FJ5" s="8" t="s">
        <v>1642</v>
      </c>
      <c r="FK5" s="8" t="s">
        <v>1642</v>
      </c>
      <c r="FL5" s="8" t="s">
        <v>1642</v>
      </c>
      <c r="FM5" s="8" t="s">
        <v>1642</v>
      </c>
      <c r="FN5" s="8" t="s">
        <v>1642</v>
      </c>
      <c r="FO5" s="8" t="s">
        <v>1642</v>
      </c>
      <c r="FP5" s="8" t="s">
        <v>1642</v>
      </c>
      <c r="FQ5" s="8" t="s">
        <v>1642</v>
      </c>
      <c r="FR5" s="8" t="s">
        <v>1642</v>
      </c>
      <c r="FS5" s="8" t="s">
        <v>1642</v>
      </c>
      <c r="FT5" s="8" t="s">
        <v>1642</v>
      </c>
      <c r="FU5" s="8" t="s">
        <v>1642</v>
      </c>
      <c r="FV5" s="8" t="s">
        <v>1642</v>
      </c>
      <c r="FW5" s="8" t="s">
        <v>1642</v>
      </c>
      <c r="FX5" s="8" t="s">
        <v>1642</v>
      </c>
      <c r="FY5" s="8" t="s">
        <v>1642</v>
      </c>
      <c r="FZ5" s="8" t="s">
        <v>1642</v>
      </c>
      <c r="GA5" s="8" t="s">
        <v>1642</v>
      </c>
      <c r="GB5" s="8" t="s">
        <v>1642</v>
      </c>
      <c r="GC5" s="8" t="s">
        <v>1642</v>
      </c>
      <c r="GD5" s="8" t="s">
        <v>1642</v>
      </c>
      <c r="GE5" s="8" t="s">
        <v>1642</v>
      </c>
      <c r="GF5" s="8" t="s">
        <v>1642</v>
      </c>
      <c r="GG5" s="8" t="s">
        <v>1642</v>
      </c>
      <c r="GH5" s="8" t="s">
        <v>1642</v>
      </c>
      <c r="GI5" s="8" t="s">
        <v>1642</v>
      </c>
      <c r="GJ5" s="8" t="s">
        <v>1642</v>
      </c>
      <c r="GK5" s="8" t="s">
        <v>1642</v>
      </c>
      <c r="GL5" s="8" t="s">
        <v>1642</v>
      </c>
      <c r="GM5" s="8" t="s">
        <v>1642</v>
      </c>
      <c r="GN5" s="8" t="s">
        <v>1642</v>
      </c>
      <c r="GO5" s="8" t="s">
        <v>1642</v>
      </c>
      <c r="GP5" s="8" t="s">
        <v>1642</v>
      </c>
      <c r="GQ5" s="8" t="s">
        <v>1642</v>
      </c>
      <c r="GR5" s="8" t="s">
        <v>1642</v>
      </c>
      <c r="GS5" s="8" t="s">
        <v>1642</v>
      </c>
      <c r="GT5" s="8" t="s">
        <v>1642</v>
      </c>
      <c r="GU5" s="8" t="s">
        <v>1642</v>
      </c>
      <c r="GV5" s="8" t="s">
        <v>1642</v>
      </c>
      <c r="GW5" s="8" t="s">
        <v>1642</v>
      </c>
      <c r="GX5" s="8" t="s">
        <v>1642</v>
      </c>
      <c r="GY5" s="8" t="s">
        <v>1642</v>
      </c>
      <c r="GZ5" s="8" t="s">
        <v>1642</v>
      </c>
      <c r="HA5" s="8" t="s">
        <v>1642</v>
      </c>
      <c r="HB5" s="8" t="s">
        <v>1642</v>
      </c>
      <c r="HC5" s="8" t="s">
        <v>1642</v>
      </c>
      <c r="HD5" s="8" t="s">
        <v>1642</v>
      </c>
      <c r="HE5" s="8" t="s">
        <v>1642</v>
      </c>
      <c r="HF5" s="8" t="s">
        <v>1642</v>
      </c>
      <c r="HG5" s="8" t="s">
        <v>1642</v>
      </c>
      <c r="HH5" s="8" t="s">
        <v>1642</v>
      </c>
      <c r="HI5" s="8" t="s">
        <v>1642</v>
      </c>
      <c r="HJ5" s="8" t="s">
        <v>1642</v>
      </c>
      <c r="HK5" s="8" t="s">
        <v>1642</v>
      </c>
      <c r="HL5" s="8" t="s">
        <v>1642</v>
      </c>
      <c r="HM5" s="8" t="s">
        <v>1642</v>
      </c>
      <c r="HN5" s="8" t="s">
        <v>1642</v>
      </c>
      <c r="HO5" s="8" t="s">
        <v>1642</v>
      </c>
      <c r="HP5" s="8" t="s">
        <v>1642</v>
      </c>
      <c r="HQ5" s="8" t="s">
        <v>1642</v>
      </c>
      <c r="HR5" s="8" t="s">
        <v>1642</v>
      </c>
      <c r="HS5" s="8" t="s">
        <v>1642</v>
      </c>
      <c r="HT5" s="8" t="s">
        <v>1642</v>
      </c>
      <c r="HU5" s="8" t="s">
        <v>1642</v>
      </c>
      <c r="HV5" s="8" t="s">
        <v>1642</v>
      </c>
      <c r="HW5" s="8" t="s">
        <v>1642</v>
      </c>
      <c r="HX5" s="8" t="s">
        <v>1642</v>
      </c>
      <c r="HY5" s="8" t="s">
        <v>1642</v>
      </c>
      <c r="HZ5" s="8" t="s">
        <v>1642</v>
      </c>
      <c r="IA5" s="8" t="s">
        <v>1642</v>
      </c>
      <c r="IB5" s="8" t="s">
        <v>1642</v>
      </c>
      <c r="IC5" s="8" t="s">
        <v>1642</v>
      </c>
      <c r="ID5" s="8" t="s">
        <v>1642</v>
      </c>
      <c r="IE5" s="8" t="s">
        <v>1642</v>
      </c>
      <c r="IF5" s="8" t="s">
        <v>1642</v>
      </c>
      <c r="IG5" s="8" t="s">
        <v>1642</v>
      </c>
      <c r="IH5" s="8" t="s">
        <v>1642</v>
      </c>
      <c r="II5" s="8" t="s">
        <v>1642</v>
      </c>
      <c r="IJ5" s="8" t="s">
        <v>1642</v>
      </c>
      <c r="IK5" s="8" t="s">
        <v>1642</v>
      </c>
      <c r="IL5" s="8" t="s">
        <v>1642</v>
      </c>
      <c r="IM5" s="8" t="s">
        <v>1642</v>
      </c>
      <c r="IN5" s="8" t="s">
        <v>1642</v>
      </c>
      <c r="IO5" s="8" t="s">
        <v>1642</v>
      </c>
      <c r="IP5" s="8" t="s">
        <v>1642</v>
      </c>
      <c r="IQ5" s="8" t="s">
        <v>1642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763</v>
      </c>
      <c r="C10" s="8" t="s">
        <v>764</v>
      </c>
      <c r="D10" s="8" t="s">
        <v>765</v>
      </c>
      <c r="E10" s="8" t="s">
        <v>766</v>
      </c>
      <c r="F10" s="8" t="s">
        <v>767</v>
      </c>
      <c r="G10" s="8" t="s">
        <v>768</v>
      </c>
      <c r="H10" s="8" t="s">
        <v>769</v>
      </c>
      <c r="I10" s="8" t="s">
        <v>770</v>
      </c>
      <c r="J10" s="8" t="s">
        <v>771</v>
      </c>
      <c r="K10" s="8" t="s">
        <v>772</v>
      </c>
      <c r="L10" s="8" t="s">
        <v>773</v>
      </c>
      <c r="M10" s="8" t="s">
        <v>774</v>
      </c>
      <c r="N10" s="8" t="s">
        <v>775</v>
      </c>
      <c r="O10" s="8" t="s">
        <v>776</v>
      </c>
      <c r="P10" s="8" t="s">
        <v>777</v>
      </c>
      <c r="Q10" s="8" t="s">
        <v>778</v>
      </c>
      <c r="R10" s="8" t="s">
        <v>779</v>
      </c>
      <c r="S10" s="8" t="s">
        <v>780</v>
      </c>
      <c r="T10" s="8" t="s">
        <v>781</v>
      </c>
      <c r="U10" s="8" t="s">
        <v>782</v>
      </c>
      <c r="V10" s="8" t="s">
        <v>783</v>
      </c>
      <c r="W10" s="8" t="s">
        <v>784</v>
      </c>
      <c r="X10" s="8" t="s">
        <v>785</v>
      </c>
      <c r="Y10" s="8" t="s">
        <v>786</v>
      </c>
      <c r="Z10" s="8" t="s">
        <v>787</v>
      </c>
      <c r="AA10" s="8" t="s">
        <v>788</v>
      </c>
      <c r="AB10" s="8" t="s">
        <v>789</v>
      </c>
      <c r="AC10" s="8" t="s">
        <v>790</v>
      </c>
      <c r="AD10" s="8" t="s">
        <v>791</v>
      </c>
      <c r="AE10" s="8" t="s">
        <v>792</v>
      </c>
      <c r="AF10" s="8" t="s">
        <v>793</v>
      </c>
      <c r="AG10" s="8" t="s">
        <v>794</v>
      </c>
      <c r="AH10" s="8" t="s">
        <v>795</v>
      </c>
      <c r="AI10" s="8" t="s">
        <v>796</v>
      </c>
      <c r="AJ10" s="8" t="s">
        <v>797</v>
      </c>
      <c r="AK10" s="8" t="s">
        <v>798</v>
      </c>
      <c r="AL10" s="8" t="s">
        <v>799</v>
      </c>
      <c r="AM10" s="8" t="s">
        <v>800</v>
      </c>
      <c r="AN10" s="8" t="s">
        <v>801</v>
      </c>
      <c r="AO10" s="8" t="s">
        <v>802</v>
      </c>
      <c r="AP10" s="8" t="s">
        <v>803</v>
      </c>
      <c r="AQ10" s="8" t="s">
        <v>804</v>
      </c>
      <c r="AR10" s="8" t="s">
        <v>805</v>
      </c>
      <c r="AS10" s="8" t="s">
        <v>806</v>
      </c>
      <c r="AT10" s="8" t="s">
        <v>807</v>
      </c>
      <c r="AU10" s="8" t="s">
        <v>808</v>
      </c>
      <c r="AV10" s="8" t="s">
        <v>809</v>
      </c>
      <c r="AW10" s="8" t="s">
        <v>810</v>
      </c>
      <c r="AX10" s="8" t="s">
        <v>811</v>
      </c>
      <c r="AY10" s="8" t="s">
        <v>812</v>
      </c>
      <c r="AZ10" s="8" t="s">
        <v>813</v>
      </c>
      <c r="BA10" s="8" t="s">
        <v>814</v>
      </c>
      <c r="BB10" s="8" t="s">
        <v>815</v>
      </c>
      <c r="BC10" s="8" t="s">
        <v>816</v>
      </c>
      <c r="BD10" s="8" t="s">
        <v>817</v>
      </c>
      <c r="BE10" s="8" t="s">
        <v>818</v>
      </c>
      <c r="BF10" s="8" t="s">
        <v>819</v>
      </c>
      <c r="BG10" s="8" t="s">
        <v>820</v>
      </c>
      <c r="BH10" s="8" t="s">
        <v>821</v>
      </c>
      <c r="BI10" s="8" t="s">
        <v>822</v>
      </c>
      <c r="BJ10" s="8" t="s">
        <v>823</v>
      </c>
      <c r="BK10" s="8" t="s">
        <v>824</v>
      </c>
      <c r="BL10" s="8" t="s">
        <v>825</v>
      </c>
      <c r="BM10" s="8" t="s">
        <v>826</v>
      </c>
      <c r="BN10" s="8" t="s">
        <v>827</v>
      </c>
      <c r="BO10" s="8" t="s">
        <v>828</v>
      </c>
      <c r="BP10" s="8" t="s">
        <v>829</v>
      </c>
      <c r="BQ10" s="8" t="s">
        <v>830</v>
      </c>
      <c r="BR10" s="8" t="s">
        <v>831</v>
      </c>
      <c r="BS10" s="8" t="s">
        <v>832</v>
      </c>
      <c r="BT10" s="8" t="s">
        <v>833</v>
      </c>
      <c r="BU10" s="8" t="s">
        <v>834</v>
      </c>
      <c r="BV10" s="8" t="s">
        <v>835</v>
      </c>
      <c r="BW10" s="8" t="s">
        <v>836</v>
      </c>
      <c r="BX10" s="8" t="s">
        <v>837</v>
      </c>
      <c r="BY10" s="8" t="s">
        <v>838</v>
      </c>
      <c r="BZ10" s="8" t="s">
        <v>839</v>
      </c>
      <c r="CA10" s="8" t="s">
        <v>840</v>
      </c>
      <c r="CB10" s="8" t="s">
        <v>841</v>
      </c>
      <c r="CC10" s="8" t="s">
        <v>842</v>
      </c>
      <c r="CD10" s="8" t="s">
        <v>843</v>
      </c>
      <c r="CE10" s="8" t="s">
        <v>844</v>
      </c>
      <c r="CF10" s="8" t="s">
        <v>845</v>
      </c>
      <c r="CG10" s="8" t="s">
        <v>846</v>
      </c>
      <c r="CH10" s="8" t="s">
        <v>847</v>
      </c>
      <c r="CI10" s="8" t="s">
        <v>848</v>
      </c>
      <c r="CJ10" s="8" t="s">
        <v>849</v>
      </c>
      <c r="CK10" s="8" t="s">
        <v>850</v>
      </c>
      <c r="CL10" s="8" t="s">
        <v>851</v>
      </c>
      <c r="CM10" s="8" t="s">
        <v>852</v>
      </c>
      <c r="CN10" s="8" t="s">
        <v>853</v>
      </c>
      <c r="CO10" s="8" t="s">
        <v>854</v>
      </c>
      <c r="CP10" s="8" t="s">
        <v>855</v>
      </c>
      <c r="CQ10" s="8" t="s">
        <v>856</v>
      </c>
      <c r="CR10" s="8" t="s">
        <v>857</v>
      </c>
      <c r="CS10" s="8" t="s">
        <v>858</v>
      </c>
      <c r="CT10" s="8" t="s">
        <v>859</v>
      </c>
      <c r="CU10" s="8" t="s">
        <v>860</v>
      </c>
      <c r="CV10" s="8" t="s">
        <v>861</v>
      </c>
      <c r="CW10" s="8" t="s">
        <v>862</v>
      </c>
      <c r="CX10" s="8" t="s">
        <v>863</v>
      </c>
      <c r="CY10" s="8" t="s">
        <v>864</v>
      </c>
      <c r="CZ10" s="8" t="s">
        <v>865</v>
      </c>
      <c r="DA10" s="8" t="s">
        <v>866</v>
      </c>
      <c r="DB10" s="8" t="s">
        <v>867</v>
      </c>
      <c r="DC10" s="8" t="s">
        <v>868</v>
      </c>
      <c r="DD10" s="8" t="s">
        <v>869</v>
      </c>
      <c r="DE10" s="8" t="s">
        <v>870</v>
      </c>
      <c r="DF10" s="8" t="s">
        <v>871</v>
      </c>
      <c r="DG10" s="8" t="s">
        <v>872</v>
      </c>
      <c r="DH10" s="8" t="s">
        <v>873</v>
      </c>
      <c r="DI10" s="8" t="s">
        <v>874</v>
      </c>
      <c r="DJ10" s="8" t="s">
        <v>875</v>
      </c>
      <c r="DK10" s="8" t="s">
        <v>876</v>
      </c>
      <c r="DL10" s="8" t="s">
        <v>877</v>
      </c>
      <c r="DM10" s="8" t="s">
        <v>878</v>
      </c>
      <c r="DN10" s="8" t="s">
        <v>879</v>
      </c>
      <c r="DO10" s="8" t="s">
        <v>880</v>
      </c>
      <c r="DP10" s="8" t="s">
        <v>881</v>
      </c>
      <c r="DQ10" s="8" t="s">
        <v>882</v>
      </c>
      <c r="DR10" s="8" t="s">
        <v>883</v>
      </c>
      <c r="DS10" s="8" t="s">
        <v>884</v>
      </c>
      <c r="DT10" s="8" t="s">
        <v>885</v>
      </c>
      <c r="DU10" s="8" t="s">
        <v>886</v>
      </c>
      <c r="DV10" s="8" t="s">
        <v>887</v>
      </c>
      <c r="DW10" s="8" t="s">
        <v>888</v>
      </c>
      <c r="DX10" s="8" t="s">
        <v>889</v>
      </c>
      <c r="DY10" s="8" t="s">
        <v>890</v>
      </c>
      <c r="DZ10" s="8" t="s">
        <v>891</v>
      </c>
      <c r="EA10" s="8" t="s">
        <v>892</v>
      </c>
      <c r="EB10" s="8" t="s">
        <v>893</v>
      </c>
      <c r="EC10" s="8" t="s">
        <v>894</v>
      </c>
      <c r="ED10" s="8" t="s">
        <v>895</v>
      </c>
      <c r="EE10" s="8" t="s">
        <v>896</v>
      </c>
      <c r="EF10" s="8" t="s">
        <v>897</v>
      </c>
      <c r="EG10" s="8" t="s">
        <v>898</v>
      </c>
      <c r="EH10" s="8" t="s">
        <v>899</v>
      </c>
      <c r="EI10" s="8" t="s">
        <v>900</v>
      </c>
      <c r="EJ10" s="8" t="s">
        <v>901</v>
      </c>
      <c r="EK10" s="8" t="s">
        <v>902</v>
      </c>
      <c r="EL10" s="8" t="s">
        <v>903</v>
      </c>
      <c r="EM10" s="8" t="s">
        <v>904</v>
      </c>
      <c r="EN10" s="8" t="s">
        <v>905</v>
      </c>
      <c r="EO10" s="8" t="s">
        <v>906</v>
      </c>
      <c r="EP10" s="8" t="s">
        <v>907</v>
      </c>
      <c r="EQ10" s="8" t="s">
        <v>908</v>
      </c>
      <c r="ER10" s="8" t="s">
        <v>909</v>
      </c>
      <c r="ES10" s="8" t="s">
        <v>910</v>
      </c>
      <c r="ET10" s="8" t="s">
        <v>911</v>
      </c>
      <c r="EU10" s="8" t="s">
        <v>912</v>
      </c>
      <c r="EV10" s="8" t="s">
        <v>913</v>
      </c>
      <c r="EW10" s="8" t="s">
        <v>914</v>
      </c>
      <c r="EX10" s="8" t="s">
        <v>915</v>
      </c>
      <c r="EY10" s="8" t="s">
        <v>916</v>
      </c>
      <c r="EZ10" s="8" t="s">
        <v>917</v>
      </c>
      <c r="FA10" s="8" t="s">
        <v>918</v>
      </c>
      <c r="FB10" s="8" t="s">
        <v>919</v>
      </c>
      <c r="FC10" s="8" t="s">
        <v>920</v>
      </c>
      <c r="FD10" s="8" t="s">
        <v>921</v>
      </c>
      <c r="FE10" s="8" t="s">
        <v>922</v>
      </c>
      <c r="FF10" s="8" t="s">
        <v>923</v>
      </c>
      <c r="FG10" s="8" t="s">
        <v>924</v>
      </c>
      <c r="FH10" s="8" t="s">
        <v>925</v>
      </c>
      <c r="FI10" s="8" t="s">
        <v>926</v>
      </c>
      <c r="FJ10" s="8" t="s">
        <v>927</v>
      </c>
      <c r="FK10" s="8" t="s">
        <v>928</v>
      </c>
      <c r="FL10" s="8" t="s">
        <v>929</v>
      </c>
      <c r="FM10" s="8" t="s">
        <v>930</v>
      </c>
      <c r="FN10" s="8" t="s">
        <v>931</v>
      </c>
      <c r="FO10" s="8" t="s">
        <v>932</v>
      </c>
      <c r="FP10" s="8" t="s">
        <v>933</v>
      </c>
      <c r="FQ10" s="8" t="s">
        <v>934</v>
      </c>
      <c r="FR10" s="8" t="s">
        <v>935</v>
      </c>
      <c r="FS10" s="8" t="s">
        <v>936</v>
      </c>
      <c r="FT10" s="8" t="s">
        <v>937</v>
      </c>
      <c r="FU10" s="8" t="s">
        <v>938</v>
      </c>
      <c r="FV10" s="8" t="s">
        <v>939</v>
      </c>
      <c r="FW10" s="8" t="s">
        <v>940</v>
      </c>
      <c r="FX10" s="8" t="s">
        <v>941</v>
      </c>
      <c r="FY10" s="8" t="s">
        <v>942</v>
      </c>
      <c r="FZ10" s="8" t="s">
        <v>943</v>
      </c>
      <c r="GA10" s="8" t="s">
        <v>944</v>
      </c>
      <c r="GB10" s="8" t="s">
        <v>945</v>
      </c>
      <c r="GC10" s="8" t="s">
        <v>946</v>
      </c>
      <c r="GD10" s="8" t="s">
        <v>947</v>
      </c>
      <c r="GE10" s="8" t="s">
        <v>948</v>
      </c>
      <c r="GF10" s="8" t="s">
        <v>949</v>
      </c>
      <c r="GG10" s="8" t="s">
        <v>950</v>
      </c>
      <c r="GH10" s="8" t="s">
        <v>951</v>
      </c>
      <c r="GI10" s="8" t="s">
        <v>952</v>
      </c>
      <c r="GJ10" s="8" t="s">
        <v>953</v>
      </c>
      <c r="GK10" s="8" t="s">
        <v>954</v>
      </c>
      <c r="GL10" s="8" t="s">
        <v>955</v>
      </c>
      <c r="GM10" s="8" t="s">
        <v>956</v>
      </c>
      <c r="GN10" s="8" t="s">
        <v>957</v>
      </c>
      <c r="GO10" s="8" t="s">
        <v>958</v>
      </c>
      <c r="GP10" s="8" t="s">
        <v>959</v>
      </c>
      <c r="GQ10" s="8" t="s">
        <v>960</v>
      </c>
      <c r="GR10" s="8" t="s">
        <v>961</v>
      </c>
      <c r="GS10" s="8" t="s">
        <v>962</v>
      </c>
      <c r="GT10" s="8" t="s">
        <v>963</v>
      </c>
      <c r="GU10" s="8" t="s">
        <v>964</v>
      </c>
      <c r="GV10" s="8" t="s">
        <v>965</v>
      </c>
      <c r="GW10" s="8" t="s">
        <v>966</v>
      </c>
      <c r="GX10" s="8" t="s">
        <v>967</v>
      </c>
      <c r="GY10" s="8" t="s">
        <v>968</v>
      </c>
      <c r="GZ10" s="8" t="s">
        <v>969</v>
      </c>
      <c r="HA10" s="8" t="s">
        <v>970</v>
      </c>
      <c r="HB10" s="8" t="s">
        <v>971</v>
      </c>
      <c r="HC10" s="8" t="s">
        <v>972</v>
      </c>
      <c r="HD10" s="8" t="s">
        <v>973</v>
      </c>
      <c r="HE10" s="8" t="s">
        <v>974</v>
      </c>
      <c r="HF10" s="8" t="s">
        <v>975</v>
      </c>
      <c r="HG10" s="8" t="s">
        <v>976</v>
      </c>
      <c r="HH10" s="8" t="s">
        <v>977</v>
      </c>
      <c r="HI10" s="8" t="s">
        <v>978</v>
      </c>
      <c r="HJ10" s="8" t="s">
        <v>979</v>
      </c>
      <c r="HK10" s="8" t="s">
        <v>980</v>
      </c>
      <c r="HL10" s="8" t="s">
        <v>981</v>
      </c>
      <c r="HM10" s="8" t="s">
        <v>982</v>
      </c>
      <c r="HN10" s="8" t="s">
        <v>983</v>
      </c>
      <c r="HO10" s="8" t="s">
        <v>984</v>
      </c>
      <c r="HP10" s="8" t="s">
        <v>985</v>
      </c>
      <c r="HQ10" s="8" t="s">
        <v>986</v>
      </c>
      <c r="HR10" s="8" t="s">
        <v>987</v>
      </c>
      <c r="HS10" s="8" t="s">
        <v>988</v>
      </c>
      <c r="HT10" s="8" t="s">
        <v>989</v>
      </c>
      <c r="HU10" s="8" t="s">
        <v>990</v>
      </c>
      <c r="HV10" s="8" t="s">
        <v>991</v>
      </c>
      <c r="HW10" s="8" t="s">
        <v>992</v>
      </c>
      <c r="HX10" s="8" t="s">
        <v>993</v>
      </c>
      <c r="HY10" s="8" t="s">
        <v>994</v>
      </c>
      <c r="HZ10" s="8" t="s">
        <v>995</v>
      </c>
      <c r="IA10" s="8" t="s">
        <v>996</v>
      </c>
      <c r="IB10" s="8" t="s">
        <v>997</v>
      </c>
      <c r="IC10" s="8" t="s">
        <v>998</v>
      </c>
      <c r="ID10" s="8" t="s">
        <v>999</v>
      </c>
      <c r="IE10" s="8" t="s">
        <v>1000</v>
      </c>
      <c r="IF10" s="8" t="s">
        <v>1001</v>
      </c>
      <c r="IG10" s="8" t="s">
        <v>1002</v>
      </c>
      <c r="IH10" s="8" t="s">
        <v>1003</v>
      </c>
      <c r="II10" s="8" t="s">
        <v>1004</v>
      </c>
      <c r="IJ10" s="8" t="s">
        <v>1005</v>
      </c>
      <c r="IK10" s="8" t="s">
        <v>1006</v>
      </c>
      <c r="IL10" s="8" t="s">
        <v>1007</v>
      </c>
      <c r="IM10" s="8" t="s">
        <v>1008</v>
      </c>
      <c r="IN10" s="8" t="s">
        <v>1009</v>
      </c>
      <c r="IO10" s="8" t="s">
        <v>1010</v>
      </c>
      <c r="IP10" s="8" t="s">
        <v>1011</v>
      </c>
      <c r="IQ10" s="8" t="s">
        <v>1012</v>
      </c>
    </row>
    <row r="11" spans="1:251">
      <c r="A11" s="10">
        <v>42036</v>
      </c>
      <c r="B11" s="9">
        <v>0.42</v>
      </c>
      <c r="C11" s="9">
        <v>10</v>
      </c>
      <c r="D11" s="9">
        <v>20.585999999999999</v>
      </c>
      <c r="E11" s="9">
        <v>10.505000000000001</v>
      </c>
      <c r="F11" s="9">
        <v>6.53</v>
      </c>
      <c r="G11" s="9">
        <v>3.1930000000000001</v>
      </c>
      <c r="H11" s="9">
        <v>0.35899999999999999</v>
      </c>
      <c r="I11" s="9">
        <v>9.2029999999999994</v>
      </c>
      <c r="J11" s="9">
        <v>12.868</v>
      </c>
      <c r="K11" s="9">
        <v>5.2210000000000001</v>
      </c>
      <c r="L11" s="9">
        <v>4.4539999999999997</v>
      </c>
      <c r="M11" s="9">
        <v>3.1930000000000001</v>
      </c>
      <c r="N11" s="9">
        <v>0</v>
      </c>
      <c r="O11" s="9">
        <v>10</v>
      </c>
      <c r="P11" s="9">
        <v>7.718</v>
      </c>
      <c r="Q11" s="9">
        <v>5.2830000000000004</v>
      </c>
      <c r="R11" s="9">
        <v>2.0760000000000001</v>
      </c>
      <c r="S11" s="9">
        <v>0</v>
      </c>
      <c r="T11" s="9">
        <v>0.35899999999999999</v>
      </c>
      <c r="U11" s="9">
        <v>7.3689999999999998</v>
      </c>
      <c r="V11" s="9">
        <v>843.53700000000003</v>
      </c>
      <c r="W11" s="9">
        <v>292.51299999999998</v>
      </c>
      <c r="X11" s="9">
        <v>347.34899999999999</v>
      </c>
      <c r="Y11" s="9">
        <v>147.88200000000001</v>
      </c>
      <c r="Z11" s="9">
        <v>55.793999999999997</v>
      </c>
      <c r="AA11" s="9">
        <v>12</v>
      </c>
      <c r="AB11" s="9">
        <v>305.19200000000001</v>
      </c>
      <c r="AC11" s="9">
        <v>82.236000000000004</v>
      </c>
      <c r="AD11" s="9">
        <v>123.42400000000001</v>
      </c>
      <c r="AE11" s="9">
        <v>65.674000000000007</v>
      </c>
      <c r="AF11" s="9">
        <v>33.857999999999997</v>
      </c>
      <c r="AG11" s="9">
        <v>14</v>
      </c>
      <c r="AH11" s="9">
        <v>538.34500000000003</v>
      </c>
      <c r="AI11" s="9">
        <v>210.27699999999999</v>
      </c>
      <c r="AJ11" s="9">
        <v>223.92400000000001</v>
      </c>
      <c r="AK11" s="9">
        <v>82.207999999999998</v>
      </c>
      <c r="AL11" s="9">
        <v>21.936</v>
      </c>
      <c r="AM11" s="9">
        <v>10</v>
      </c>
      <c r="AN11" s="9">
        <v>264.65199999999999</v>
      </c>
      <c r="AO11" s="9">
        <v>105.762</v>
      </c>
      <c r="AP11" s="9">
        <v>121.61799999999999</v>
      </c>
      <c r="AQ11" s="9">
        <v>30.215</v>
      </c>
      <c r="AR11" s="9">
        <v>7.0570000000000004</v>
      </c>
      <c r="AS11" s="9">
        <v>10</v>
      </c>
      <c r="AT11" s="9">
        <v>68.224000000000004</v>
      </c>
      <c r="AU11" s="9">
        <v>16.901</v>
      </c>
      <c r="AV11" s="9">
        <v>37.545000000000002</v>
      </c>
      <c r="AW11" s="9">
        <v>10.705</v>
      </c>
      <c r="AX11" s="9">
        <v>3.0720000000000001</v>
      </c>
      <c r="AY11" s="9">
        <v>13</v>
      </c>
      <c r="AZ11" s="9">
        <v>196.428</v>
      </c>
      <c r="BA11" s="9">
        <v>88.861000000000004</v>
      </c>
      <c r="BB11" s="9">
        <v>84.072999999999993</v>
      </c>
      <c r="BC11" s="9">
        <v>19.510000000000002</v>
      </c>
      <c r="BD11" s="9">
        <v>3.9849999999999999</v>
      </c>
      <c r="BE11" s="9">
        <v>10</v>
      </c>
      <c r="BF11" s="9">
        <v>578.88599999999997</v>
      </c>
      <c r="BG11" s="9">
        <v>186.751</v>
      </c>
      <c r="BH11" s="9">
        <v>225.73099999999999</v>
      </c>
      <c r="BI11" s="9">
        <v>117.667</v>
      </c>
      <c r="BJ11" s="9">
        <v>48.738</v>
      </c>
      <c r="BK11" s="9">
        <v>13</v>
      </c>
      <c r="BL11" s="9">
        <v>236.96899999999999</v>
      </c>
      <c r="BM11" s="9">
        <v>65.334999999999994</v>
      </c>
      <c r="BN11" s="9">
        <v>85.879000000000005</v>
      </c>
      <c r="BO11" s="9">
        <v>54.969000000000001</v>
      </c>
      <c r="BP11" s="9">
        <v>30.786000000000001</v>
      </c>
      <c r="BQ11" s="9">
        <v>15</v>
      </c>
      <c r="BR11" s="9">
        <v>341.91699999999997</v>
      </c>
      <c r="BS11" s="9">
        <v>121.416</v>
      </c>
      <c r="BT11" s="9">
        <v>139.851</v>
      </c>
      <c r="BU11" s="9">
        <v>62.698</v>
      </c>
      <c r="BV11" s="9">
        <v>17.951000000000001</v>
      </c>
      <c r="BW11" s="9">
        <v>11.736000000000001</v>
      </c>
      <c r="BX11" s="9">
        <v>137.155</v>
      </c>
      <c r="BY11" s="9">
        <v>37.496000000000002</v>
      </c>
      <c r="BZ11" s="9">
        <v>61.44</v>
      </c>
      <c r="CA11" s="9">
        <v>24.292999999999999</v>
      </c>
      <c r="CB11" s="9">
        <v>13.927</v>
      </c>
      <c r="CC11" s="9">
        <v>13</v>
      </c>
      <c r="CD11" s="9">
        <v>73.111999999999995</v>
      </c>
      <c r="CE11" s="9">
        <v>19.122</v>
      </c>
      <c r="CF11" s="9">
        <v>30.326000000000001</v>
      </c>
      <c r="CG11" s="9">
        <v>13.407999999999999</v>
      </c>
      <c r="CH11" s="9">
        <v>10.257</v>
      </c>
      <c r="CI11" s="9">
        <v>15</v>
      </c>
      <c r="CJ11" s="9">
        <v>64.043000000000006</v>
      </c>
      <c r="CK11" s="9">
        <v>18.373999999999999</v>
      </c>
      <c r="CL11" s="9">
        <v>31.114000000000001</v>
      </c>
      <c r="CM11" s="9">
        <v>10.885</v>
      </c>
      <c r="CN11" s="9">
        <v>3.67</v>
      </c>
      <c r="CO11" s="9">
        <v>12.956</v>
      </c>
      <c r="CP11" s="9">
        <v>16.468</v>
      </c>
      <c r="CQ11" s="9">
        <v>0.61899999999999999</v>
      </c>
      <c r="CR11" s="9">
        <v>2.278</v>
      </c>
      <c r="CS11" s="9">
        <v>2.8639999999999999</v>
      </c>
      <c r="CT11" s="9">
        <v>10.708</v>
      </c>
      <c r="CU11" s="9">
        <v>38</v>
      </c>
      <c r="CV11" s="9">
        <v>10.944000000000001</v>
      </c>
      <c r="CW11" s="9">
        <v>0</v>
      </c>
      <c r="CX11" s="9">
        <v>0.84499999999999997</v>
      </c>
      <c r="CY11" s="9">
        <v>2.3479999999999999</v>
      </c>
      <c r="CZ11" s="9">
        <v>7.7510000000000003</v>
      </c>
      <c r="DA11" s="9">
        <v>39.054000000000002</v>
      </c>
      <c r="DB11" s="9">
        <v>5.524</v>
      </c>
      <c r="DC11" s="9">
        <v>0.61899999999999999</v>
      </c>
      <c r="DD11" s="9">
        <v>1.4330000000000001</v>
      </c>
      <c r="DE11" s="9">
        <v>0.51600000000000001</v>
      </c>
      <c r="DF11" s="9">
        <v>2.9569999999999999</v>
      </c>
      <c r="DG11" s="9">
        <v>36.177999999999997</v>
      </c>
      <c r="DH11" s="9">
        <v>206.57499999999999</v>
      </c>
      <c r="DI11" s="9">
        <v>76.477000000000004</v>
      </c>
      <c r="DJ11" s="9">
        <v>64.013000000000005</v>
      </c>
      <c r="DK11" s="9">
        <v>25.367000000000001</v>
      </c>
      <c r="DL11" s="9">
        <v>40.718000000000004</v>
      </c>
      <c r="DM11" s="9">
        <v>13</v>
      </c>
      <c r="DN11" s="9">
        <v>81.457999999999998</v>
      </c>
      <c r="DO11" s="9">
        <v>28.004000000000001</v>
      </c>
      <c r="DP11" s="9">
        <v>21.427</v>
      </c>
      <c r="DQ11" s="9">
        <v>7.9729999999999999</v>
      </c>
      <c r="DR11" s="9">
        <v>24.053999999999998</v>
      </c>
      <c r="DS11" s="9">
        <v>14</v>
      </c>
      <c r="DT11" s="9">
        <v>125.117</v>
      </c>
      <c r="DU11" s="9">
        <v>48.472999999999999</v>
      </c>
      <c r="DV11" s="9">
        <v>42.585999999999999</v>
      </c>
      <c r="DW11" s="9">
        <v>17.393999999999998</v>
      </c>
      <c r="DX11" s="9">
        <v>16.664999999999999</v>
      </c>
      <c r="DY11" s="9">
        <v>12</v>
      </c>
      <c r="DZ11" s="9">
        <v>319.851</v>
      </c>
      <c r="EA11" s="9">
        <v>107.623</v>
      </c>
      <c r="EB11" s="9">
        <v>97.406999999999996</v>
      </c>
      <c r="EC11" s="9">
        <v>103.875</v>
      </c>
      <c r="ED11" s="9">
        <v>10.946</v>
      </c>
      <c r="EE11" s="9">
        <v>14</v>
      </c>
      <c r="EF11" s="9">
        <v>112.339</v>
      </c>
      <c r="EG11" s="9">
        <v>30.309000000000001</v>
      </c>
      <c r="EH11" s="9">
        <v>28.17</v>
      </c>
      <c r="EI11" s="9">
        <v>47.100999999999999</v>
      </c>
      <c r="EJ11" s="9">
        <v>6.76</v>
      </c>
      <c r="EK11" s="9">
        <v>18.276</v>
      </c>
      <c r="EL11" s="9">
        <v>207.512</v>
      </c>
      <c r="EM11" s="9">
        <v>77.313999999999993</v>
      </c>
      <c r="EN11" s="9">
        <v>69.236999999999995</v>
      </c>
      <c r="EO11" s="9">
        <v>56.774000000000001</v>
      </c>
      <c r="EP11" s="9">
        <v>4.1859999999999999</v>
      </c>
      <c r="EQ11" s="9">
        <v>12</v>
      </c>
      <c r="ER11" s="9">
        <v>320.64499999999998</v>
      </c>
      <c r="ES11" s="9">
        <v>82.22</v>
      </c>
      <c r="ET11" s="9">
        <v>200.267</v>
      </c>
      <c r="EU11" s="9">
        <v>34.68</v>
      </c>
      <c r="EV11" s="9">
        <v>3.4769999999999999</v>
      </c>
      <c r="EW11" s="9">
        <v>13</v>
      </c>
      <c r="EX11" s="9">
        <v>121.24299999999999</v>
      </c>
      <c r="EY11" s="9">
        <v>19.978000000000002</v>
      </c>
      <c r="EZ11" s="9">
        <v>81.13</v>
      </c>
      <c r="FA11" s="9">
        <v>17.867999999999999</v>
      </c>
      <c r="FB11" s="9">
        <v>2.2650000000000001</v>
      </c>
      <c r="FC11" s="9">
        <v>14</v>
      </c>
      <c r="FD11" s="9">
        <v>199.40299999999999</v>
      </c>
      <c r="FE11" s="9">
        <v>62.241999999999997</v>
      </c>
      <c r="FF11" s="9">
        <v>119.137</v>
      </c>
      <c r="FG11" s="9">
        <v>16.812000000000001</v>
      </c>
      <c r="FH11" s="9">
        <v>1.212</v>
      </c>
      <c r="FI11" s="9">
        <v>11</v>
      </c>
      <c r="FJ11" s="9">
        <v>117.15300000000001</v>
      </c>
      <c r="FK11" s="9">
        <v>63.069000000000003</v>
      </c>
      <c r="FL11" s="9">
        <v>44.823999999999998</v>
      </c>
      <c r="FM11" s="9">
        <v>5.3879999999999999</v>
      </c>
      <c r="FN11" s="9">
        <v>3.871</v>
      </c>
      <c r="FO11" s="9">
        <v>8</v>
      </c>
      <c r="FP11" s="9">
        <v>52.320999999999998</v>
      </c>
      <c r="FQ11" s="9">
        <v>23.067</v>
      </c>
      <c r="FR11" s="9">
        <v>22.177</v>
      </c>
      <c r="FS11" s="9">
        <v>3.7919999999999998</v>
      </c>
      <c r="FT11" s="9">
        <v>3.2850000000000001</v>
      </c>
      <c r="FU11" s="9">
        <v>10</v>
      </c>
      <c r="FV11" s="9">
        <v>64.831999999999994</v>
      </c>
      <c r="FW11" s="9">
        <v>40.003</v>
      </c>
      <c r="FX11" s="9">
        <v>22.646999999999998</v>
      </c>
      <c r="FY11" s="9">
        <v>1.597</v>
      </c>
      <c r="FZ11" s="9">
        <v>0.58599999999999997</v>
      </c>
      <c r="GA11" s="9">
        <v>8</v>
      </c>
      <c r="GB11" s="9">
        <v>176.28200000000001</v>
      </c>
      <c r="GC11" s="9">
        <v>37.299999999999997</v>
      </c>
      <c r="GD11" s="9">
        <v>77.899000000000001</v>
      </c>
      <c r="GE11" s="9">
        <v>45.046999999999997</v>
      </c>
      <c r="GF11" s="9">
        <v>16.036000000000001</v>
      </c>
      <c r="GG11" s="9">
        <v>15</v>
      </c>
      <c r="GH11" s="9">
        <v>85.622</v>
      </c>
      <c r="GI11" s="9">
        <v>15.185</v>
      </c>
      <c r="GJ11" s="9">
        <v>33.31</v>
      </c>
      <c r="GK11" s="9">
        <v>23.077000000000002</v>
      </c>
      <c r="GL11" s="9">
        <v>14.05</v>
      </c>
      <c r="GM11" s="9">
        <v>16</v>
      </c>
      <c r="GN11" s="9">
        <v>90.66</v>
      </c>
      <c r="GO11" s="9">
        <v>22.114999999999998</v>
      </c>
      <c r="GP11" s="9">
        <v>44.588000000000001</v>
      </c>
      <c r="GQ11" s="9">
        <v>21.97</v>
      </c>
      <c r="GR11" s="9">
        <v>1.986</v>
      </c>
      <c r="GS11" s="9">
        <v>13</v>
      </c>
      <c r="GT11" s="9">
        <v>634.33399999999995</v>
      </c>
      <c r="GU11" s="9">
        <v>247.59399999999999</v>
      </c>
      <c r="GV11" s="9">
        <v>258.60500000000002</v>
      </c>
      <c r="GW11" s="9">
        <v>90.171999999999997</v>
      </c>
      <c r="GX11" s="9">
        <v>37.963000000000001</v>
      </c>
      <c r="GY11" s="9">
        <v>10</v>
      </c>
      <c r="GZ11" s="9">
        <v>213.39</v>
      </c>
      <c r="HA11" s="9">
        <v>69.808999999999997</v>
      </c>
      <c r="HB11" s="9">
        <v>88.076999999999998</v>
      </c>
      <c r="HC11" s="9">
        <v>35.756</v>
      </c>
      <c r="HD11" s="9">
        <v>19.748999999999999</v>
      </c>
      <c r="HE11" s="9">
        <v>12</v>
      </c>
      <c r="HF11" s="9">
        <v>420.94400000000002</v>
      </c>
      <c r="HG11" s="9">
        <v>177.785</v>
      </c>
      <c r="HH11" s="9">
        <v>170.52799999999999</v>
      </c>
      <c r="HI11" s="9">
        <v>54.415999999999997</v>
      </c>
      <c r="HJ11" s="9">
        <v>18.213999999999999</v>
      </c>
      <c r="HK11" s="9">
        <v>10</v>
      </c>
      <c r="HL11" s="9">
        <v>114.229</v>
      </c>
      <c r="HM11" s="9">
        <v>32.497999999999998</v>
      </c>
      <c r="HN11" s="9">
        <v>48.658999999999999</v>
      </c>
      <c r="HO11" s="9">
        <v>25.891999999999999</v>
      </c>
      <c r="HP11" s="9">
        <v>7.18</v>
      </c>
      <c r="HQ11" s="9">
        <v>14</v>
      </c>
      <c r="HR11" s="9">
        <v>49.777999999999999</v>
      </c>
      <c r="HS11" s="9">
        <v>10.852</v>
      </c>
      <c r="HT11" s="9">
        <v>20.309000000000001</v>
      </c>
      <c r="HU11" s="9">
        <v>14.191000000000001</v>
      </c>
      <c r="HV11" s="9">
        <v>4.4260000000000002</v>
      </c>
      <c r="HW11" s="9">
        <v>15.414999999999999</v>
      </c>
      <c r="HX11" s="9">
        <v>64.450999999999993</v>
      </c>
      <c r="HY11" s="9">
        <v>21.646000000000001</v>
      </c>
      <c r="HZ11" s="9">
        <v>28.35</v>
      </c>
      <c r="IA11" s="9">
        <v>11.701000000000001</v>
      </c>
      <c r="IB11" s="9">
        <v>2.754</v>
      </c>
      <c r="IC11" s="9">
        <v>10</v>
      </c>
      <c r="ID11" s="9">
        <v>55.847000000000001</v>
      </c>
      <c r="IE11" s="9">
        <v>12.616</v>
      </c>
      <c r="IF11" s="9">
        <v>23.626000000000001</v>
      </c>
      <c r="IG11" s="9">
        <v>11.063000000000001</v>
      </c>
      <c r="IH11" s="9">
        <v>8.5419999999999998</v>
      </c>
      <c r="II11" s="9">
        <v>14</v>
      </c>
      <c r="IJ11" s="9">
        <v>29.513999999999999</v>
      </c>
      <c r="IK11" s="9">
        <v>5.5119999999999996</v>
      </c>
      <c r="IL11" s="9">
        <v>12.053000000000001</v>
      </c>
      <c r="IM11" s="9">
        <v>6.0579999999999998</v>
      </c>
      <c r="IN11" s="9">
        <v>5.891</v>
      </c>
      <c r="IO11" s="9">
        <v>16</v>
      </c>
      <c r="IP11" s="9">
        <v>26.332999999999998</v>
      </c>
      <c r="IQ11" s="9">
        <v>7.1040000000000001</v>
      </c>
    </row>
    <row r="12" spans="1:251">
      <c r="A12" s="10">
        <v>42401</v>
      </c>
      <c r="B12" s="9">
        <v>1.173</v>
      </c>
      <c r="C12" s="9">
        <v>9</v>
      </c>
      <c r="D12" s="9">
        <v>20.013999999999999</v>
      </c>
      <c r="E12" s="9">
        <v>8.3699999999999992</v>
      </c>
      <c r="F12" s="9">
        <v>7.3380000000000001</v>
      </c>
      <c r="G12" s="9">
        <v>3.4809999999999999</v>
      </c>
      <c r="H12" s="9">
        <v>0.82499999999999996</v>
      </c>
      <c r="I12" s="9">
        <v>10</v>
      </c>
      <c r="J12" s="9">
        <v>13.542</v>
      </c>
      <c r="K12" s="9">
        <v>4.2709999999999999</v>
      </c>
      <c r="L12" s="9">
        <v>5.8280000000000003</v>
      </c>
      <c r="M12" s="9">
        <v>2.6179999999999999</v>
      </c>
      <c r="N12" s="9">
        <v>0.82499999999999996</v>
      </c>
      <c r="O12" s="9">
        <v>13.743</v>
      </c>
      <c r="P12" s="9">
        <v>6.4720000000000004</v>
      </c>
      <c r="Q12" s="9">
        <v>4.0990000000000002</v>
      </c>
      <c r="R12" s="9">
        <v>1.51</v>
      </c>
      <c r="S12" s="9">
        <v>0.86299999999999999</v>
      </c>
      <c r="T12" s="9">
        <v>0</v>
      </c>
      <c r="U12" s="9">
        <v>7</v>
      </c>
      <c r="V12" s="9">
        <v>842.95899999999995</v>
      </c>
      <c r="W12" s="9">
        <v>308.08300000000003</v>
      </c>
      <c r="X12" s="9">
        <v>363.69799999999998</v>
      </c>
      <c r="Y12" s="9">
        <v>127.77200000000001</v>
      </c>
      <c r="Z12" s="9">
        <v>43.406999999999996</v>
      </c>
      <c r="AA12" s="9">
        <v>11</v>
      </c>
      <c r="AB12" s="9">
        <v>319.85700000000003</v>
      </c>
      <c r="AC12" s="9">
        <v>95.590999999999994</v>
      </c>
      <c r="AD12" s="9">
        <v>144.36799999999999</v>
      </c>
      <c r="AE12" s="9">
        <v>56.031999999999996</v>
      </c>
      <c r="AF12" s="9">
        <v>23.866</v>
      </c>
      <c r="AG12" s="9">
        <v>13</v>
      </c>
      <c r="AH12" s="9">
        <v>523.10199999999998</v>
      </c>
      <c r="AI12" s="9">
        <v>212.49199999999999</v>
      </c>
      <c r="AJ12" s="9">
        <v>219.33</v>
      </c>
      <c r="AK12" s="9">
        <v>71.739999999999995</v>
      </c>
      <c r="AL12" s="9">
        <v>19.541</v>
      </c>
      <c r="AM12" s="9">
        <v>10</v>
      </c>
      <c r="AN12" s="9">
        <v>280.29000000000002</v>
      </c>
      <c r="AO12" s="9">
        <v>112.41200000000001</v>
      </c>
      <c r="AP12" s="9">
        <v>132.255</v>
      </c>
      <c r="AQ12" s="9">
        <v>30.085000000000001</v>
      </c>
      <c r="AR12" s="9">
        <v>5.5369999999999999</v>
      </c>
      <c r="AS12" s="9">
        <v>10</v>
      </c>
      <c r="AT12" s="9">
        <v>84.766000000000005</v>
      </c>
      <c r="AU12" s="9">
        <v>26.212</v>
      </c>
      <c r="AV12" s="9">
        <v>46.265000000000001</v>
      </c>
      <c r="AW12" s="9">
        <v>9.8019999999999996</v>
      </c>
      <c r="AX12" s="9">
        <v>2.4870000000000001</v>
      </c>
      <c r="AY12" s="9">
        <v>11</v>
      </c>
      <c r="AZ12" s="9">
        <v>195.524</v>
      </c>
      <c r="BA12" s="9">
        <v>86.2</v>
      </c>
      <c r="BB12" s="9">
        <v>85.99</v>
      </c>
      <c r="BC12" s="9">
        <v>20.283000000000001</v>
      </c>
      <c r="BD12" s="9">
        <v>3.05</v>
      </c>
      <c r="BE12" s="9">
        <v>10</v>
      </c>
      <c r="BF12" s="9">
        <v>562.66999999999996</v>
      </c>
      <c r="BG12" s="9">
        <v>195.67099999999999</v>
      </c>
      <c r="BH12" s="9">
        <v>231.44200000000001</v>
      </c>
      <c r="BI12" s="9">
        <v>97.686999999999998</v>
      </c>
      <c r="BJ12" s="9">
        <v>37.869999999999997</v>
      </c>
      <c r="BK12" s="9">
        <v>12</v>
      </c>
      <c r="BL12" s="9">
        <v>235.09100000000001</v>
      </c>
      <c r="BM12" s="9">
        <v>69.379000000000005</v>
      </c>
      <c r="BN12" s="9">
        <v>98.102000000000004</v>
      </c>
      <c r="BO12" s="9">
        <v>46.231000000000002</v>
      </c>
      <c r="BP12" s="9">
        <v>21.379000000000001</v>
      </c>
      <c r="BQ12" s="9">
        <v>14</v>
      </c>
      <c r="BR12" s="9">
        <v>327.57900000000001</v>
      </c>
      <c r="BS12" s="9">
        <v>126.292</v>
      </c>
      <c r="BT12" s="9">
        <v>133.34</v>
      </c>
      <c r="BU12" s="9">
        <v>51.456000000000003</v>
      </c>
      <c r="BV12" s="9">
        <v>16.491</v>
      </c>
      <c r="BW12" s="9">
        <v>10</v>
      </c>
      <c r="BX12" s="9">
        <v>135.48500000000001</v>
      </c>
      <c r="BY12" s="9">
        <v>34.091000000000001</v>
      </c>
      <c r="BZ12" s="9">
        <v>64.781000000000006</v>
      </c>
      <c r="CA12" s="9">
        <v>21.939</v>
      </c>
      <c r="CB12" s="9">
        <v>14.673999999999999</v>
      </c>
      <c r="CC12" s="9">
        <v>12.759</v>
      </c>
      <c r="CD12" s="9">
        <v>68.793000000000006</v>
      </c>
      <c r="CE12" s="9">
        <v>13.21</v>
      </c>
      <c r="CF12" s="9">
        <v>33.228999999999999</v>
      </c>
      <c r="CG12" s="9">
        <v>12.342000000000001</v>
      </c>
      <c r="CH12" s="9">
        <v>10.013</v>
      </c>
      <c r="CI12" s="9">
        <v>15</v>
      </c>
      <c r="CJ12" s="9">
        <v>66.691999999999993</v>
      </c>
      <c r="CK12" s="9">
        <v>20.881</v>
      </c>
      <c r="CL12" s="9">
        <v>31.552</v>
      </c>
      <c r="CM12" s="9">
        <v>9.5969999999999995</v>
      </c>
      <c r="CN12" s="9">
        <v>4.6609999999999996</v>
      </c>
      <c r="CO12" s="9">
        <v>10</v>
      </c>
      <c r="CP12" s="9">
        <v>11.705</v>
      </c>
      <c r="CQ12" s="9">
        <v>1.4039999999999999</v>
      </c>
      <c r="CR12" s="9">
        <v>2.415</v>
      </c>
      <c r="CS12" s="9">
        <v>1.2050000000000001</v>
      </c>
      <c r="CT12" s="9">
        <v>6.68</v>
      </c>
      <c r="CU12" s="9">
        <v>35</v>
      </c>
      <c r="CV12" s="9">
        <v>6.867</v>
      </c>
      <c r="CW12" s="9">
        <v>1.234</v>
      </c>
      <c r="CX12" s="9">
        <v>1.554</v>
      </c>
      <c r="CY12" s="9">
        <v>0</v>
      </c>
      <c r="CZ12" s="9">
        <v>4.0789999999999997</v>
      </c>
      <c r="DA12" s="9">
        <v>38</v>
      </c>
      <c r="DB12" s="9">
        <v>4.8390000000000004</v>
      </c>
      <c r="DC12" s="9">
        <v>0.17100000000000001</v>
      </c>
      <c r="DD12" s="9">
        <v>0.86099999999999999</v>
      </c>
      <c r="DE12" s="9">
        <v>1.2050000000000001</v>
      </c>
      <c r="DF12" s="9">
        <v>2.601</v>
      </c>
      <c r="DG12" s="9">
        <v>30.408999999999999</v>
      </c>
      <c r="DH12" s="9">
        <v>190.56100000000001</v>
      </c>
      <c r="DI12" s="9">
        <v>72.16</v>
      </c>
      <c r="DJ12" s="9">
        <v>66.018000000000001</v>
      </c>
      <c r="DK12" s="9">
        <v>16.95</v>
      </c>
      <c r="DL12" s="9">
        <v>35.433</v>
      </c>
      <c r="DM12" s="9">
        <v>12</v>
      </c>
      <c r="DN12" s="9">
        <v>82.498000000000005</v>
      </c>
      <c r="DO12" s="9">
        <v>29.79</v>
      </c>
      <c r="DP12" s="9">
        <v>27.523</v>
      </c>
      <c r="DQ12" s="9">
        <v>5.0720000000000001</v>
      </c>
      <c r="DR12" s="9">
        <v>20.113</v>
      </c>
      <c r="DS12" s="9">
        <v>13</v>
      </c>
      <c r="DT12" s="9">
        <v>108.063</v>
      </c>
      <c r="DU12" s="9">
        <v>42.37</v>
      </c>
      <c r="DV12" s="9">
        <v>38.494999999999997</v>
      </c>
      <c r="DW12" s="9">
        <v>11.878</v>
      </c>
      <c r="DX12" s="9">
        <v>15.32</v>
      </c>
      <c r="DY12" s="9">
        <v>11.113</v>
      </c>
      <c r="DZ12" s="9">
        <v>324.32</v>
      </c>
      <c r="EA12" s="9">
        <v>107.77800000000001</v>
      </c>
      <c r="EB12" s="9">
        <v>108.246</v>
      </c>
      <c r="EC12" s="9">
        <v>97.308999999999997</v>
      </c>
      <c r="ED12" s="9">
        <v>10.986000000000001</v>
      </c>
      <c r="EE12" s="9">
        <v>13</v>
      </c>
      <c r="EF12" s="9">
        <v>107.526</v>
      </c>
      <c r="EG12" s="9">
        <v>24.722999999999999</v>
      </c>
      <c r="EH12" s="9">
        <v>33.488</v>
      </c>
      <c r="EI12" s="9">
        <v>44.015000000000001</v>
      </c>
      <c r="EJ12" s="9">
        <v>5.3</v>
      </c>
      <c r="EK12" s="9">
        <v>18</v>
      </c>
      <c r="EL12" s="9">
        <v>216.79300000000001</v>
      </c>
      <c r="EM12" s="9">
        <v>83.055999999999997</v>
      </c>
      <c r="EN12" s="9">
        <v>74.757999999999996</v>
      </c>
      <c r="EO12" s="9">
        <v>53.293999999999997</v>
      </c>
      <c r="EP12" s="9">
        <v>5.6859999999999999</v>
      </c>
      <c r="EQ12" s="9">
        <v>10</v>
      </c>
      <c r="ER12" s="9">
        <v>323.43599999999998</v>
      </c>
      <c r="ES12" s="9">
        <v>86.153999999999996</v>
      </c>
      <c r="ET12" s="9">
        <v>201.50299999999999</v>
      </c>
      <c r="EU12" s="9">
        <v>30.99</v>
      </c>
      <c r="EV12" s="9">
        <v>4.79</v>
      </c>
      <c r="EW12" s="9">
        <v>13</v>
      </c>
      <c r="EX12" s="9">
        <v>138.01400000000001</v>
      </c>
      <c r="EY12" s="9">
        <v>26.757000000000001</v>
      </c>
      <c r="EZ12" s="9">
        <v>89.564999999999998</v>
      </c>
      <c r="FA12" s="9">
        <v>17.498999999999999</v>
      </c>
      <c r="FB12" s="9">
        <v>4.194</v>
      </c>
      <c r="FC12" s="9">
        <v>14</v>
      </c>
      <c r="FD12" s="9">
        <v>185.422</v>
      </c>
      <c r="FE12" s="9">
        <v>59.398000000000003</v>
      </c>
      <c r="FF12" s="9">
        <v>111.938</v>
      </c>
      <c r="FG12" s="9">
        <v>13.491</v>
      </c>
      <c r="FH12" s="9">
        <v>0.59499999999999997</v>
      </c>
      <c r="FI12" s="9">
        <v>11</v>
      </c>
      <c r="FJ12" s="9">
        <v>128.422</v>
      </c>
      <c r="FK12" s="9">
        <v>74.677000000000007</v>
      </c>
      <c r="FL12" s="9">
        <v>50.295999999999999</v>
      </c>
      <c r="FM12" s="9">
        <v>3.2559999999999998</v>
      </c>
      <c r="FN12" s="9">
        <v>0.192</v>
      </c>
      <c r="FO12" s="9">
        <v>8</v>
      </c>
      <c r="FP12" s="9">
        <v>53.744999999999997</v>
      </c>
      <c r="FQ12" s="9">
        <v>26.297999999999998</v>
      </c>
      <c r="FR12" s="9">
        <v>25.466999999999999</v>
      </c>
      <c r="FS12" s="9">
        <v>1.788</v>
      </c>
      <c r="FT12" s="9">
        <v>0.192</v>
      </c>
      <c r="FU12" s="9">
        <v>10</v>
      </c>
      <c r="FV12" s="9">
        <v>74.677000000000007</v>
      </c>
      <c r="FW12" s="9">
        <v>48.378999999999998</v>
      </c>
      <c r="FX12" s="9">
        <v>24.83</v>
      </c>
      <c r="FY12" s="9">
        <v>1.468</v>
      </c>
      <c r="FZ12" s="9">
        <v>0</v>
      </c>
      <c r="GA12" s="9">
        <v>8</v>
      </c>
      <c r="GB12" s="9">
        <v>177.76</v>
      </c>
      <c r="GC12" s="9">
        <v>44.51</v>
      </c>
      <c r="GD12" s="9">
        <v>82.808000000000007</v>
      </c>
      <c r="GE12" s="9">
        <v>34.478000000000002</v>
      </c>
      <c r="GF12" s="9">
        <v>15.964</v>
      </c>
      <c r="GG12" s="9">
        <v>14</v>
      </c>
      <c r="GH12" s="9">
        <v>90.495000000000005</v>
      </c>
      <c r="GI12" s="9">
        <v>20.655000000000001</v>
      </c>
      <c r="GJ12" s="9">
        <v>41.19</v>
      </c>
      <c r="GK12" s="9">
        <v>17.786000000000001</v>
      </c>
      <c r="GL12" s="9">
        <v>10.863</v>
      </c>
      <c r="GM12" s="9">
        <v>15</v>
      </c>
      <c r="GN12" s="9">
        <v>87.265000000000001</v>
      </c>
      <c r="GO12" s="9">
        <v>23.853999999999999</v>
      </c>
      <c r="GP12" s="9">
        <v>41.618000000000002</v>
      </c>
      <c r="GQ12" s="9">
        <v>16.692</v>
      </c>
      <c r="GR12" s="9">
        <v>5.0999999999999996</v>
      </c>
      <c r="GS12" s="9">
        <v>12</v>
      </c>
      <c r="GT12" s="9">
        <v>644.73599999999999</v>
      </c>
      <c r="GU12" s="9">
        <v>252.001</v>
      </c>
      <c r="GV12" s="9">
        <v>270.10599999999999</v>
      </c>
      <c r="GW12" s="9">
        <v>90.793000000000006</v>
      </c>
      <c r="GX12" s="9">
        <v>31.835000000000001</v>
      </c>
      <c r="GY12" s="9">
        <v>10</v>
      </c>
      <c r="GZ12" s="9">
        <v>230.18</v>
      </c>
      <c r="HA12" s="9">
        <v>72.311999999999998</v>
      </c>
      <c r="HB12" s="9">
        <v>103.943</v>
      </c>
      <c r="HC12" s="9">
        <v>37.421999999999997</v>
      </c>
      <c r="HD12" s="9">
        <v>16.501999999999999</v>
      </c>
      <c r="HE12" s="9">
        <v>13</v>
      </c>
      <c r="HF12" s="9">
        <v>414.55599999999998</v>
      </c>
      <c r="HG12" s="9">
        <v>179.68899999999999</v>
      </c>
      <c r="HH12" s="9">
        <v>166.16300000000001</v>
      </c>
      <c r="HI12" s="9">
        <v>53.371000000000002</v>
      </c>
      <c r="HJ12" s="9">
        <v>15.333</v>
      </c>
      <c r="HK12" s="9">
        <v>10</v>
      </c>
      <c r="HL12" s="9">
        <v>103.511</v>
      </c>
      <c r="HM12" s="9">
        <v>28.018999999999998</v>
      </c>
      <c r="HN12" s="9">
        <v>49.222999999999999</v>
      </c>
      <c r="HO12" s="9">
        <v>18.178000000000001</v>
      </c>
      <c r="HP12" s="9">
        <v>8.0909999999999993</v>
      </c>
      <c r="HQ12" s="9">
        <v>13</v>
      </c>
      <c r="HR12" s="9">
        <v>46.024999999999999</v>
      </c>
      <c r="HS12" s="9">
        <v>9.8810000000000002</v>
      </c>
      <c r="HT12" s="9">
        <v>22.187000000000001</v>
      </c>
      <c r="HU12" s="9">
        <v>9.1549999999999994</v>
      </c>
      <c r="HV12" s="9">
        <v>4.8019999999999996</v>
      </c>
      <c r="HW12" s="9">
        <v>14.961</v>
      </c>
      <c r="HX12" s="9">
        <v>57.485999999999997</v>
      </c>
      <c r="HY12" s="9">
        <v>18.138000000000002</v>
      </c>
      <c r="HZ12" s="9">
        <v>27.036000000000001</v>
      </c>
      <c r="IA12" s="9">
        <v>9.0229999999999997</v>
      </c>
      <c r="IB12" s="9">
        <v>3.2890000000000001</v>
      </c>
      <c r="IC12" s="9">
        <v>11</v>
      </c>
      <c r="ID12" s="9">
        <v>52.438000000000002</v>
      </c>
      <c r="IE12" s="9">
        <v>17.643999999999998</v>
      </c>
      <c r="IF12" s="9">
        <v>26.341000000000001</v>
      </c>
      <c r="IG12" s="9">
        <v>6.2619999999999996</v>
      </c>
      <c r="IH12" s="9">
        <v>2.1909999999999998</v>
      </c>
      <c r="II12" s="9">
        <v>10</v>
      </c>
      <c r="IJ12" s="9">
        <v>21.95</v>
      </c>
      <c r="IK12" s="9">
        <v>5.9530000000000003</v>
      </c>
      <c r="IL12" s="9">
        <v>10.276</v>
      </c>
      <c r="IM12" s="9">
        <v>4.0110000000000001</v>
      </c>
      <c r="IN12" s="9">
        <v>1.7110000000000001</v>
      </c>
      <c r="IO12" s="9">
        <v>10</v>
      </c>
      <c r="IP12" s="9">
        <v>30.486999999999998</v>
      </c>
      <c r="IQ12" s="9">
        <v>11.692</v>
      </c>
    </row>
    <row r="13" spans="1:251">
      <c r="A13" s="10">
        <v>42767</v>
      </c>
      <c r="B13" s="9">
        <v>1.5680000000000001</v>
      </c>
      <c r="C13" s="9">
        <v>9</v>
      </c>
      <c r="D13" s="9">
        <v>18.03</v>
      </c>
      <c r="E13" s="9">
        <v>9.0519999999999996</v>
      </c>
      <c r="F13" s="9">
        <v>6.2229999999999999</v>
      </c>
      <c r="G13" s="9">
        <v>2.343</v>
      </c>
      <c r="H13" s="9">
        <v>0.41299999999999998</v>
      </c>
      <c r="I13" s="9">
        <v>9.2289999999999992</v>
      </c>
      <c r="J13" s="9">
        <v>11.041</v>
      </c>
      <c r="K13" s="9">
        <v>4.7629999999999999</v>
      </c>
      <c r="L13" s="9">
        <v>3.9359999999999999</v>
      </c>
      <c r="M13" s="9">
        <v>2.343</v>
      </c>
      <c r="N13" s="9">
        <v>0</v>
      </c>
      <c r="O13" s="9">
        <v>10</v>
      </c>
      <c r="P13" s="9">
        <v>6.9889999999999999</v>
      </c>
      <c r="Q13" s="9">
        <v>4.2889999999999997</v>
      </c>
      <c r="R13" s="9">
        <v>2.2869999999999999</v>
      </c>
      <c r="S13" s="9">
        <v>0</v>
      </c>
      <c r="T13" s="9">
        <v>0.41299999999999998</v>
      </c>
      <c r="U13" s="9">
        <v>7</v>
      </c>
      <c r="V13" s="9">
        <v>913.77099999999996</v>
      </c>
      <c r="W13" s="9">
        <v>329.40600000000001</v>
      </c>
      <c r="X13" s="9">
        <v>391.012</v>
      </c>
      <c r="Y13" s="9">
        <v>154.18199999999999</v>
      </c>
      <c r="Z13" s="9">
        <v>39.170999999999999</v>
      </c>
      <c r="AA13" s="9">
        <v>11</v>
      </c>
      <c r="AB13" s="9">
        <v>331.13799999999998</v>
      </c>
      <c r="AC13" s="9">
        <v>99.914000000000001</v>
      </c>
      <c r="AD13" s="9">
        <v>139.624</v>
      </c>
      <c r="AE13" s="9">
        <v>73.575999999999993</v>
      </c>
      <c r="AF13" s="9">
        <v>18.024000000000001</v>
      </c>
      <c r="AG13" s="9">
        <v>13</v>
      </c>
      <c r="AH13" s="9">
        <v>582.63300000000004</v>
      </c>
      <c r="AI13" s="9">
        <v>229.49199999999999</v>
      </c>
      <c r="AJ13" s="9">
        <v>251.38800000000001</v>
      </c>
      <c r="AK13" s="9">
        <v>80.605999999999995</v>
      </c>
      <c r="AL13" s="9">
        <v>21.146999999999998</v>
      </c>
      <c r="AM13" s="9">
        <v>10</v>
      </c>
      <c r="AN13" s="9">
        <v>293.04300000000001</v>
      </c>
      <c r="AO13" s="9">
        <v>126.43</v>
      </c>
      <c r="AP13" s="9">
        <v>121.932</v>
      </c>
      <c r="AQ13" s="9">
        <v>39.253</v>
      </c>
      <c r="AR13" s="9">
        <v>5.4290000000000003</v>
      </c>
      <c r="AS13" s="9">
        <v>10</v>
      </c>
      <c r="AT13" s="9">
        <v>77.424999999999997</v>
      </c>
      <c r="AU13" s="9">
        <v>26.3</v>
      </c>
      <c r="AV13" s="9">
        <v>33.110999999999997</v>
      </c>
      <c r="AW13" s="9">
        <v>15.781000000000001</v>
      </c>
      <c r="AX13" s="9">
        <v>2.2320000000000002</v>
      </c>
      <c r="AY13" s="9">
        <v>12</v>
      </c>
      <c r="AZ13" s="9">
        <v>215.61799999999999</v>
      </c>
      <c r="BA13" s="9">
        <v>100.129</v>
      </c>
      <c r="BB13" s="9">
        <v>88.820999999999998</v>
      </c>
      <c r="BC13" s="9">
        <v>23.472000000000001</v>
      </c>
      <c r="BD13" s="9">
        <v>3.1970000000000001</v>
      </c>
      <c r="BE13" s="9">
        <v>10</v>
      </c>
      <c r="BF13" s="9">
        <v>620.72799999999995</v>
      </c>
      <c r="BG13" s="9">
        <v>202.976</v>
      </c>
      <c r="BH13" s="9">
        <v>269.08100000000002</v>
      </c>
      <c r="BI13" s="9">
        <v>114.929</v>
      </c>
      <c r="BJ13" s="9">
        <v>33.741999999999997</v>
      </c>
      <c r="BK13" s="9">
        <v>12</v>
      </c>
      <c r="BL13" s="9">
        <v>253.714</v>
      </c>
      <c r="BM13" s="9">
        <v>73.613</v>
      </c>
      <c r="BN13" s="9">
        <v>106.514</v>
      </c>
      <c r="BO13" s="9">
        <v>57.795000000000002</v>
      </c>
      <c r="BP13" s="9">
        <v>15.792</v>
      </c>
      <c r="BQ13" s="9">
        <v>14</v>
      </c>
      <c r="BR13" s="9">
        <v>367.01400000000001</v>
      </c>
      <c r="BS13" s="9">
        <v>129.363</v>
      </c>
      <c r="BT13" s="9">
        <v>162.56700000000001</v>
      </c>
      <c r="BU13" s="9">
        <v>57.134</v>
      </c>
      <c r="BV13" s="9">
        <v>17.95</v>
      </c>
      <c r="BW13" s="9">
        <v>10</v>
      </c>
      <c r="BX13" s="9">
        <v>148.67400000000001</v>
      </c>
      <c r="BY13" s="9">
        <v>38.503</v>
      </c>
      <c r="BZ13" s="9">
        <v>71.716999999999999</v>
      </c>
      <c r="CA13" s="9">
        <v>24.550999999999998</v>
      </c>
      <c r="CB13" s="9">
        <v>13.903</v>
      </c>
      <c r="CC13" s="9">
        <v>12</v>
      </c>
      <c r="CD13" s="9">
        <v>83.692999999999998</v>
      </c>
      <c r="CE13" s="9">
        <v>16.687000000000001</v>
      </c>
      <c r="CF13" s="9">
        <v>40.03</v>
      </c>
      <c r="CG13" s="9">
        <v>15.308</v>
      </c>
      <c r="CH13" s="9">
        <v>11.667999999999999</v>
      </c>
      <c r="CI13" s="9">
        <v>14.448</v>
      </c>
      <c r="CJ13" s="9">
        <v>64.980999999999995</v>
      </c>
      <c r="CK13" s="9">
        <v>21.815999999999999</v>
      </c>
      <c r="CL13" s="9">
        <v>31.686</v>
      </c>
      <c r="CM13" s="9">
        <v>9.2439999999999998</v>
      </c>
      <c r="CN13" s="9">
        <v>2.2349999999999999</v>
      </c>
      <c r="CO13" s="9">
        <v>10</v>
      </c>
      <c r="CP13" s="9">
        <v>9.2759999999999998</v>
      </c>
      <c r="CQ13" s="9">
        <v>1.0880000000000001</v>
      </c>
      <c r="CR13" s="9">
        <v>0.66700000000000004</v>
      </c>
      <c r="CS13" s="9">
        <v>0.47</v>
      </c>
      <c r="CT13" s="9">
        <v>7.0510000000000002</v>
      </c>
      <c r="CU13" s="9">
        <v>35.44</v>
      </c>
      <c r="CV13" s="9">
        <v>5.0830000000000002</v>
      </c>
      <c r="CW13" s="9">
        <v>1.0880000000000001</v>
      </c>
      <c r="CX13" s="9">
        <v>0.17199999999999999</v>
      </c>
      <c r="CY13" s="9">
        <v>0</v>
      </c>
      <c r="CZ13" s="9">
        <v>3.823</v>
      </c>
      <c r="DA13" s="9">
        <v>40</v>
      </c>
      <c r="DB13" s="9">
        <v>4.1929999999999996</v>
      </c>
      <c r="DC13" s="9">
        <v>0</v>
      </c>
      <c r="DD13" s="9">
        <v>0.495</v>
      </c>
      <c r="DE13" s="9">
        <v>0.47</v>
      </c>
      <c r="DF13" s="9">
        <v>3.2280000000000002</v>
      </c>
      <c r="DG13" s="9">
        <v>32.74</v>
      </c>
      <c r="DH13" s="9">
        <v>209.04300000000001</v>
      </c>
      <c r="DI13" s="9">
        <v>80.087999999999994</v>
      </c>
      <c r="DJ13" s="9">
        <v>68.613</v>
      </c>
      <c r="DK13" s="9">
        <v>27.076000000000001</v>
      </c>
      <c r="DL13" s="9">
        <v>33.265999999999998</v>
      </c>
      <c r="DM13" s="9">
        <v>12</v>
      </c>
      <c r="DN13" s="9">
        <v>82.085999999999999</v>
      </c>
      <c r="DO13" s="9">
        <v>34.597999999999999</v>
      </c>
      <c r="DP13" s="9">
        <v>21.216999999999999</v>
      </c>
      <c r="DQ13" s="9">
        <v>11.426</v>
      </c>
      <c r="DR13" s="9">
        <v>14.845000000000001</v>
      </c>
      <c r="DS13" s="9">
        <v>11</v>
      </c>
      <c r="DT13" s="9">
        <v>126.95699999999999</v>
      </c>
      <c r="DU13" s="9">
        <v>45.49</v>
      </c>
      <c r="DV13" s="9">
        <v>47.396000000000001</v>
      </c>
      <c r="DW13" s="9">
        <v>15.65</v>
      </c>
      <c r="DX13" s="9">
        <v>18.420000000000002</v>
      </c>
      <c r="DY13" s="9">
        <v>12</v>
      </c>
      <c r="DZ13" s="9">
        <v>335.61</v>
      </c>
      <c r="EA13" s="9">
        <v>104.08</v>
      </c>
      <c r="EB13" s="9">
        <v>117.236</v>
      </c>
      <c r="EC13" s="9">
        <v>103.881</v>
      </c>
      <c r="ED13" s="9">
        <v>10.413</v>
      </c>
      <c r="EE13" s="9">
        <v>14</v>
      </c>
      <c r="EF13" s="9">
        <v>115.813</v>
      </c>
      <c r="EG13" s="9">
        <v>25.771000000000001</v>
      </c>
      <c r="EH13" s="9">
        <v>34.71</v>
      </c>
      <c r="EI13" s="9">
        <v>46.652000000000001</v>
      </c>
      <c r="EJ13" s="9">
        <v>8.6790000000000003</v>
      </c>
      <c r="EK13" s="9">
        <v>18</v>
      </c>
      <c r="EL13" s="9">
        <v>219.798</v>
      </c>
      <c r="EM13" s="9">
        <v>78.308999999999997</v>
      </c>
      <c r="EN13" s="9">
        <v>82.525999999999996</v>
      </c>
      <c r="EO13" s="9">
        <v>57.228999999999999</v>
      </c>
      <c r="EP13" s="9">
        <v>1.734</v>
      </c>
      <c r="EQ13" s="9">
        <v>12</v>
      </c>
      <c r="ER13" s="9">
        <v>370.30900000000003</v>
      </c>
      <c r="ES13" s="9">
        <v>99.85</v>
      </c>
      <c r="ET13" s="9">
        <v>226.29900000000001</v>
      </c>
      <c r="EU13" s="9">
        <v>42.253999999999998</v>
      </c>
      <c r="EV13" s="9">
        <v>1.9059999999999999</v>
      </c>
      <c r="EW13" s="9">
        <v>12</v>
      </c>
      <c r="EX13" s="9">
        <v>147.18</v>
      </c>
      <c r="EY13" s="9">
        <v>22.404</v>
      </c>
      <c r="EZ13" s="9">
        <v>96.572999999999993</v>
      </c>
      <c r="FA13" s="9">
        <v>26.297999999999998</v>
      </c>
      <c r="FB13" s="9">
        <v>1.9059999999999999</v>
      </c>
      <c r="FC13" s="9">
        <v>15</v>
      </c>
      <c r="FD13" s="9">
        <v>223.12899999999999</v>
      </c>
      <c r="FE13" s="9">
        <v>77.445999999999998</v>
      </c>
      <c r="FF13" s="9">
        <v>129.726</v>
      </c>
      <c r="FG13" s="9">
        <v>15.957000000000001</v>
      </c>
      <c r="FH13" s="9">
        <v>0</v>
      </c>
      <c r="FI13" s="9">
        <v>10</v>
      </c>
      <c r="FJ13" s="9">
        <v>138.20699999999999</v>
      </c>
      <c r="FK13" s="9">
        <v>82.802000000000007</v>
      </c>
      <c r="FL13" s="9">
        <v>49.914999999999999</v>
      </c>
      <c r="FM13" s="9">
        <v>5.0519999999999996</v>
      </c>
      <c r="FN13" s="9">
        <v>0.439</v>
      </c>
      <c r="FO13" s="9">
        <v>8</v>
      </c>
      <c r="FP13" s="9">
        <v>64.67</v>
      </c>
      <c r="FQ13" s="9">
        <v>32.738999999999997</v>
      </c>
      <c r="FR13" s="9">
        <v>26.984000000000002</v>
      </c>
      <c r="FS13" s="9">
        <v>4.508</v>
      </c>
      <c r="FT13" s="9">
        <v>0.439</v>
      </c>
      <c r="FU13" s="9">
        <v>8.94</v>
      </c>
      <c r="FV13" s="9">
        <v>73.537000000000006</v>
      </c>
      <c r="FW13" s="9">
        <v>50.061999999999998</v>
      </c>
      <c r="FX13" s="9">
        <v>22.931000000000001</v>
      </c>
      <c r="FY13" s="9">
        <v>0.54400000000000004</v>
      </c>
      <c r="FZ13" s="9">
        <v>0</v>
      </c>
      <c r="GA13" s="9">
        <v>8</v>
      </c>
      <c r="GB13" s="9">
        <v>178.107</v>
      </c>
      <c r="GC13" s="9">
        <v>45.052999999999997</v>
      </c>
      <c r="GD13" s="9">
        <v>82.929000000000002</v>
      </c>
      <c r="GE13" s="9">
        <v>35.253999999999998</v>
      </c>
      <c r="GF13" s="9">
        <v>14.871</v>
      </c>
      <c r="GG13" s="9">
        <v>13</v>
      </c>
      <c r="GH13" s="9">
        <v>97.45</v>
      </c>
      <c r="GI13" s="9">
        <v>20.408999999999999</v>
      </c>
      <c r="GJ13" s="9">
        <v>43.088000000000001</v>
      </c>
      <c r="GK13" s="9">
        <v>23.405999999999999</v>
      </c>
      <c r="GL13" s="9">
        <v>10.545999999999999</v>
      </c>
      <c r="GM13" s="9">
        <v>15</v>
      </c>
      <c r="GN13" s="9">
        <v>80.658000000000001</v>
      </c>
      <c r="GO13" s="9">
        <v>24.643999999999998</v>
      </c>
      <c r="GP13" s="9">
        <v>39.841000000000001</v>
      </c>
      <c r="GQ13" s="9">
        <v>11.848000000000001</v>
      </c>
      <c r="GR13" s="9">
        <v>4.3250000000000002</v>
      </c>
      <c r="GS13" s="9">
        <v>11</v>
      </c>
      <c r="GT13" s="9">
        <v>705.68</v>
      </c>
      <c r="GU13" s="9">
        <v>267.71100000000001</v>
      </c>
      <c r="GV13" s="9">
        <v>298.452</v>
      </c>
      <c r="GW13" s="9">
        <v>112.96299999999999</v>
      </c>
      <c r="GX13" s="9">
        <v>26.553999999999998</v>
      </c>
      <c r="GY13" s="9">
        <v>10</v>
      </c>
      <c r="GZ13" s="9">
        <v>239.70400000000001</v>
      </c>
      <c r="HA13" s="9">
        <v>75.89</v>
      </c>
      <c r="HB13" s="9">
        <v>100.77500000000001</v>
      </c>
      <c r="HC13" s="9">
        <v>50.414999999999999</v>
      </c>
      <c r="HD13" s="9">
        <v>12.625</v>
      </c>
      <c r="HE13" s="9">
        <v>13</v>
      </c>
      <c r="HF13" s="9">
        <v>465.976</v>
      </c>
      <c r="HG13" s="9">
        <v>191.821</v>
      </c>
      <c r="HH13" s="9">
        <v>197.67699999999999</v>
      </c>
      <c r="HI13" s="9">
        <v>62.548999999999999</v>
      </c>
      <c r="HJ13" s="9">
        <v>13.929</v>
      </c>
      <c r="HK13" s="9">
        <v>10</v>
      </c>
      <c r="HL13" s="9">
        <v>128.55699999999999</v>
      </c>
      <c r="HM13" s="9">
        <v>40.386000000000003</v>
      </c>
      <c r="HN13" s="9">
        <v>58.621000000000002</v>
      </c>
      <c r="HO13" s="9">
        <v>22.266999999999999</v>
      </c>
      <c r="HP13" s="9">
        <v>7.2839999999999998</v>
      </c>
      <c r="HQ13" s="9">
        <v>13</v>
      </c>
      <c r="HR13" s="9">
        <v>57.484999999999999</v>
      </c>
      <c r="HS13" s="9">
        <v>15.398</v>
      </c>
      <c r="HT13" s="9">
        <v>25.085999999999999</v>
      </c>
      <c r="HU13" s="9">
        <v>12.391</v>
      </c>
      <c r="HV13" s="9">
        <v>4.609</v>
      </c>
      <c r="HW13" s="9">
        <v>15</v>
      </c>
      <c r="HX13" s="9">
        <v>71.072000000000003</v>
      </c>
      <c r="HY13" s="9">
        <v>24.988</v>
      </c>
      <c r="HZ13" s="9">
        <v>33.534999999999997</v>
      </c>
      <c r="IA13" s="9">
        <v>9.875</v>
      </c>
      <c r="IB13" s="9">
        <v>2.6739999999999999</v>
      </c>
      <c r="IC13" s="9">
        <v>10</v>
      </c>
      <c r="ID13" s="9">
        <v>50.1</v>
      </c>
      <c r="IE13" s="9">
        <v>14.757999999999999</v>
      </c>
      <c r="IF13" s="9">
        <v>22.727</v>
      </c>
      <c r="IG13" s="9">
        <v>8.2490000000000006</v>
      </c>
      <c r="IH13" s="9">
        <v>4.3650000000000002</v>
      </c>
      <c r="II13" s="9">
        <v>12</v>
      </c>
      <c r="IJ13" s="9">
        <v>20.192</v>
      </c>
      <c r="IK13" s="9">
        <v>4.9029999999999996</v>
      </c>
      <c r="IL13" s="9">
        <v>10.706</v>
      </c>
      <c r="IM13" s="9">
        <v>2.6720000000000002</v>
      </c>
      <c r="IN13" s="9">
        <v>1.911</v>
      </c>
      <c r="IO13" s="9">
        <v>12</v>
      </c>
      <c r="IP13" s="9">
        <v>29.908000000000001</v>
      </c>
      <c r="IQ13" s="9">
        <v>9.8550000000000004</v>
      </c>
    </row>
    <row r="14" spans="1:251">
      <c r="A14" s="10">
        <v>43132</v>
      </c>
      <c r="B14" s="9">
        <v>1.732</v>
      </c>
      <c r="C14" s="9">
        <v>10</v>
      </c>
      <c r="D14" s="9">
        <v>23.631</v>
      </c>
      <c r="E14" s="9">
        <v>10.314</v>
      </c>
      <c r="F14" s="9">
        <v>9.3160000000000007</v>
      </c>
      <c r="G14" s="9">
        <v>2.6560000000000001</v>
      </c>
      <c r="H14" s="9">
        <v>1.345</v>
      </c>
      <c r="I14" s="9">
        <v>10</v>
      </c>
      <c r="J14" s="9">
        <v>15.166</v>
      </c>
      <c r="K14" s="9">
        <v>6.0410000000000004</v>
      </c>
      <c r="L14" s="9">
        <v>6.1539999999999999</v>
      </c>
      <c r="M14" s="9">
        <v>2.2469999999999999</v>
      </c>
      <c r="N14" s="9">
        <v>0.72299999999999998</v>
      </c>
      <c r="O14" s="9">
        <v>10</v>
      </c>
      <c r="P14" s="9">
        <v>8.4649999999999999</v>
      </c>
      <c r="Q14" s="9">
        <v>4.2720000000000002</v>
      </c>
      <c r="R14" s="9">
        <v>3.161</v>
      </c>
      <c r="S14" s="9">
        <v>0.40899999999999997</v>
      </c>
      <c r="T14" s="9">
        <v>0.622</v>
      </c>
      <c r="U14" s="9">
        <v>9.69</v>
      </c>
      <c r="V14" s="9">
        <v>890.51099999999997</v>
      </c>
      <c r="W14" s="9">
        <v>330.81799999999998</v>
      </c>
      <c r="X14" s="9">
        <v>370.81700000000001</v>
      </c>
      <c r="Y14" s="9">
        <v>156.74100000000001</v>
      </c>
      <c r="Z14" s="9">
        <v>32.136000000000003</v>
      </c>
      <c r="AA14" s="9">
        <v>11</v>
      </c>
      <c r="AB14" s="9">
        <v>323.11399999999998</v>
      </c>
      <c r="AC14" s="9">
        <v>99.840999999999994</v>
      </c>
      <c r="AD14" s="9">
        <v>139.33699999999999</v>
      </c>
      <c r="AE14" s="9">
        <v>68.471000000000004</v>
      </c>
      <c r="AF14" s="9">
        <v>15.465999999999999</v>
      </c>
      <c r="AG14" s="9">
        <v>12</v>
      </c>
      <c r="AH14" s="9">
        <v>567.39700000000005</v>
      </c>
      <c r="AI14" s="9">
        <v>230.977</v>
      </c>
      <c r="AJ14" s="9">
        <v>231.48</v>
      </c>
      <c r="AK14" s="9">
        <v>88.27</v>
      </c>
      <c r="AL14" s="9">
        <v>16.670000000000002</v>
      </c>
      <c r="AM14" s="9">
        <v>10</v>
      </c>
      <c r="AN14" s="9">
        <v>288.25700000000001</v>
      </c>
      <c r="AO14" s="9">
        <v>126.899</v>
      </c>
      <c r="AP14" s="9">
        <v>120.27</v>
      </c>
      <c r="AQ14" s="9">
        <v>37.023000000000003</v>
      </c>
      <c r="AR14" s="9">
        <v>4.0640000000000001</v>
      </c>
      <c r="AS14" s="9">
        <v>10</v>
      </c>
      <c r="AT14" s="9">
        <v>85.650999999999996</v>
      </c>
      <c r="AU14" s="9">
        <v>30.25</v>
      </c>
      <c r="AV14" s="9">
        <v>38.402999999999999</v>
      </c>
      <c r="AW14" s="9">
        <v>14.202</v>
      </c>
      <c r="AX14" s="9">
        <v>2.7959999999999998</v>
      </c>
      <c r="AY14" s="9">
        <v>10</v>
      </c>
      <c r="AZ14" s="9">
        <v>202.60599999999999</v>
      </c>
      <c r="BA14" s="9">
        <v>96.649000000000001</v>
      </c>
      <c r="BB14" s="9">
        <v>81.867999999999995</v>
      </c>
      <c r="BC14" s="9">
        <v>22.821000000000002</v>
      </c>
      <c r="BD14" s="9">
        <v>1.268</v>
      </c>
      <c r="BE14" s="9">
        <v>10</v>
      </c>
      <c r="BF14" s="9">
        <v>602.25400000000002</v>
      </c>
      <c r="BG14" s="9">
        <v>203.91800000000001</v>
      </c>
      <c r="BH14" s="9">
        <v>250.54599999999999</v>
      </c>
      <c r="BI14" s="9">
        <v>119.718</v>
      </c>
      <c r="BJ14" s="9">
        <v>28.071999999999999</v>
      </c>
      <c r="BK14" s="9">
        <v>12</v>
      </c>
      <c r="BL14" s="9">
        <v>237.46299999999999</v>
      </c>
      <c r="BM14" s="9">
        <v>69.590999999999994</v>
      </c>
      <c r="BN14" s="9">
        <v>100.934</v>
      </c>
      <c r="BO14" s="9">
        <v>54.268999999999998</v>
      </c>
      <c r="BP14" s="9">
        <v>12.67</v>
      </c>
      <c r="BQ14" s="9">
        <v>13</v>
      </c>
      <c r="BR14" s="9">
        <v>364.791</v>
      </c>
      <c r="BS14" s="9">
        <v>134.328</v>
      </c>
      <c r="BT14" s="9">
        <v>149.61199999999999</v>
      </c>
      <c r="BU14" s="9">
        <v>65.448999999999998</v>
      </c>
      <c r="BV14" s="9">
        <v>15.401999999999999</v>
      </c>
      <c r="BW14" s="9">
        <v>11</v>
      </c>
      <c r="BX14" s="9">
        <v>150.40199999999999</v>
      </c>
      <c r="BY14" s="9">
        <v>44.23</v>
      </c>
      <c r="BZ14" s="9">
        <v>66.897999999999996</v>
      </c>
      <c r="CA14" s="9">
        <v>26.849</v>
      </c>
      <c r="CB14" s="9">
        <v>12.423999999999999</v>
      </c>
      <c r="CC14" s="9">
        <v>12</v>
      </c>
      <c r="CD14" s="9">
        <v>83.016999999999996</v>
      </c>
      <c r="CE14" s="9">
        <v>20.893000000000001</v>
      </c>
      <c r="CF14" s="9">
        <v>40.659999999999997</v>
      </c>
      <c r="CG14" s="9">
        <v>15.048999999999999</v>
      </c>
      <c r="CH14" s="9">
        <v>6.415</v>
      </c>
      <c r="CI14" s="9">
        <v>12</v>
      </c>
      <c r="CJ14" s="9">
        <v>67.385000000000005</v>
      </c>
      <c r="CK14" s="9">
        <v>23.338000000000001</v>
      </c>
      <c r="CL14" s="9">
        <v>26.239000000000001</v>
      </c>
      <c r="CM14" s="9">
        <v>11.8</v>
      </c>
      <c r="CN14" s="9">
        <v>6.0090000000000003</v>
      </c>
      <c r="CO14" s="9">
        <v>11</v>
      </c>
      <c r="CP14" s="9">
        <v>9.4169999999999998</v>
      </c>
      <c r="CQ14" s="9">
        <v>1.7110000000000001</v>
      </c>
      <c r="CR14" s="9">
        <v>0.16700000000000001</v>
      </c>
      <c r="CS14" s="9">
        <v>2.0659999999999998</v>
      </c>
      <c r="CT14" s="9">
        <v>5.4729999999999999</v>
      </c>
      <c r="CU14" s="9">
        <v>30</v>
      </c>
      <c r="CV14" s="9">
        <v>2.8879999999999999</v>
      </c>
      <c r="CW14" s="9">
        <v>0.63600000000000001</v>
      </c>
      <c r="CX14" s="9">
        <v>0</v>
      </c>
      <c r="CY14" s="9">
        <v>0.47599999999999998</v>
      </c>
      <c r="CZ14" s="9">
        <v>1.776</v>
      </c>
      <c r="DA14" s="9">
        <v>37.94</v>
      </c>
      <c r="DB14" s="9">
        <v>6.5289999999999999</v>
      </c>
      <c r="DC14" s="9">
        <v>1.075</v>
      </c>
      <c r="DD14" s="9">
        <v>0.16700000000000001</v>
      </c>
      <c r="DE14" s="9">
        <v>1.589</v>
      </c>
      <c r="DF14" s="9">
        <v>3.6970000000000001</v>
      </c>
      <c r="DG14" s="9">
        <v>30</v>
      </c>
      <c r="DH14" s="9">
        <v>193.25200000000001</v>
      </c>
      <c r="DI14" s="9">
        <v>75.331000000000003</v>
      </c>
      <c r="DJ14" s="9">
        <v>67.132999999999996</v>
      </c>
      <c r="DK14" s="9">
        <v>22.431999999999999</v>
      </c>
      <c r="DL14" s="9">
        <v>28.356000000000002</v>
      </c>
      <c r="DM14" s="9">
        <v>12</v>
      </c>
      <c r="DN14" s="9">
        <v>80.013000000000005</v>
      </c>
      <c r="DO14" s="9">
        <v>33.206000000000003</v>
      </c>
      <c r="DP14" s="9">
        <v>26.413</v>
      </c>
      <c r="DQ14" s="9">
        <v>7.2869999999999999</v>
      </c>
      <c r="DR14" s="9">
        <v>13.106999999999999</v>
      </c>
      <c r="DS14" s="9">
        <v>12</v>
      </c>
      <c r="DT14" s="9">
        <v>113.239</v>
      </c>
      <c r="DU14" s="9">
        <v>42.125999999999998</v>
      </c>
      <c r="DV14" s="9">
        <v>40.72</v>
      </c>
      <c r="DW14" s="9">
        <v>15.145</v>
      </c>
      <c r="DX14" s="9">
        <v>15.247999999999999</v>
      </c>
      <c r="DY14" s="9">
        <v>13</v>
      </c>
      <c r="DZ14" s="9">
        <v>341.53199999999998</v>
      </c>
      <c r="EA14" s="9">
        <v>114.319</v>
      </c>
      <c r="EB14" s="9">
        <v>112.268</v>
      </c>
      <c r="EC14" s="9">
        <v>105.944</v>
      </c>
      <c r="ED14" s="9">
        <v>9.0009999999999994</v>
      </c>
      <c r="EE14" s="9">
        <v>13</v>
      </c>
      <c r="EF14" s="9">
        <v>124.583</v>
      </c>
      <c r="EG14" s="9">
        <v>30.059000000000001</v>
      </c>
      <c r="EH14" s="9">
        <v>38.412999999999997</v>
      </c>
      <c r="EI14" s="9">
        <v>50.843000000000004</v>
      </c>
      <c r="EJ14" s="9">
        <v>5.2679999999999998</v>
      </c>
      <c r="EK14" s="9">
        <v>18</v>
      </c>
      <c r="EL14" s="9">
        <v>216.94900000000001</v>
      </c>
      <c r="EM14" s="9">
        <v>84.260999999999996</v>
      </c>
      <c r="EN14" s="9">
        <v>73.855000000000004</v>
      </c>
      <c r="EO14" s="9">
        <v>55.100999999999999</v>
      </c>
      <c r="EP14" s="9">
        <v>3.7330000000000001</v>
      </c>
      <c r="EQ14" s="9">
        <v>10</v>
      </c>
      <c r="ER14" s="9">
        <v>355.76100000000002</v>
      </c>
      <c r="ES14" s="9">
        <v>97.019000000000005</v>
      </c>
      <c r="ET14" s="9">
        <v>208.67099999999999</v>
      </c>
      <c r="EU14" s="9">
        <v>48.813000000000002</v>
      </c>
      <c r="EV14" s="9">
        <v>1.2589999999999999</v>
      </c>
      <c r="EW14" s="9">
        <v>12</v>
      </c>
      <c r="EX14" s="9">
        <v>138.40899999999999</v>
      </c>
      <c r="EY14" s="9">
        <v>28.155999999999999</v>
      </c>
      <c r="EZ14" s="9">
        <v>86.361000000000004</v>
      </c>
      <c r="FA14" s="9">
        <v>22.634</v>
      </c>
      <c r="FB14" s="9">
        <v>1.2589999999999999</v>
      </c>
      <c r="FC14" s="9">
        <v>13</v>
      </c>
      <c r="FD14" s="9">
        <v>217.352</v>
      </c>
      <c r="FE14" s="9">
        <v>68.863</v>
      </c>
      <c r="FF14" s="9">
        <v>122.31</v>
      </c>
      <c r="FG14" s="9">
        <v>26.178999999999998</v>
      </c>
      <c r="FH14" s="9">
        <v>0</v>
      </c>
      <c r="FI14" s="9">
        <v>12</v>
      </c>
      <c r="FJ14" s="9">
        <v>140.94999999999999</v>
      </c>
      <c r="FK14" s="9">
        <v>86.668000000000006</v>
      </c>
      <c r="FL14" s="9">
        <v>49.475999999999999</v>
      </c>
      <c r="FM14" s="9">
        <v>4.3360000000000003</v>
      </c>
      <c r="FN14" s="9">
        <v>0.47099999999999997</v>
      </c>
      <c r="FO14" s="9">
        <v>8</v>
      </c>
      <c r="FP14" s="9">
        <v>60.238</v>
      </c>
      <c r="FQ14" s="9">
        <v>28.677</v>
      </c>
      <c r="FR14" s="9">
        <v>28.809000000000001</v>
      </c>
      <c r="FS14" s="9">
        <v>2.2799999999999998</v>
      </c>
      <c r="FT14" s="9">
        <v>0.47099999999999997</v>
      </c>
      <c r="FU14" s="9">
        <v>10</v>
      </c>
      <c r="FV14" s="9">
        <v>80.712000000000003</v>
      </c>
      <c r="FW14" s="9">
        <v>57.99</v>
      </c>
      <c r="FX14" s="9">
        <v>20.667000000000002</v>
      </c>
      <c r="FY14" s="9">
        <v>2.0550000000000002</v>
      </c>
      <c r="FZ14" s="9">
        <v>0</v>
      </c>
      <c r="GA14" s="9">
        <v>8</v>
      </c>
      <c r="GB14" s="9">
        <v>186.34800000000001</v>
      </c>
      <c r="GC14" s="9">
        <v>53.969000000000001</v>
      </c>
      <c r="GD14" s="9">
        <v>83.945999999999998</v>
      </c>
      <c r="GE14" s="9">
        <v>37.792999999999999</v>
      </c>
      <c r="GF14" s="9">
        <v>10.64</v>
      </c>
      <c r="GG14" s="9">
        <v>13</v>
      </c>
      <c r="GH14" s="9">
        <v>85.906000000000006</v>
      </c>
      <c r="GI14" s="9">
        <v>20.721</v>
      </c>
      <c r="GJ14" s="9">
        <v>38.420999999999999</v>
      </c>
      <c r="GK14" s="9">
        <v>20.53</v>
      </c>
      <c r="GL14" s="9">
        <v>6.2350000000000003</v>
      </c>
      <c r="GM14" s="9">
        <v>14</v>
      </c>
      <c r="GN14" s="9">
        <v>100.44199999999999</v>
      </c>
      <c r="GO14" s="9">
        <v>33.247999999999998</v>
      </c>
      <c r="GP14" s="9">
        <v>45.526000000000003</v>
      </c>
      <c r="GQ14" s="9">
        <v>17.262</v>
      </c>
      <c r="GR14" s="9">
        <v>4.4059999999999997</v>
      </c>
      <c r="GS14" s="9">
        <v>12</v>
      </c>
      <c r="GT14" s="9">
        <v>695.10199999999998</v>
      </c>
      <c r="GU14" s="9">
        <v>271.68700000000001</v>
      </c>
      <c r="GV14" s="9">
        <v>288.05900000000003</v>
      </c>
      <c r="GW14" s="9">
        <v>109.517</v>
      </c>
      <c r="GX14" s="9">
        <v>25.838999999999999</v>
      </c>
      <c r="GY14" s="9">
        <v>10</v>
      </c>
      <c r="GZ14" s="9">
        <v>248.46700000000001</v>
      </c>
      <c r="HA14" s="9">
        <v>81.965000000000003</v>
      </c>
      <c r="HB14" s="9">
        <v>109.075</v>
      </c>
      <c r="HC14" s="9">
        <v>46.661000000000001</v>
      </c>
      <c r="HD14" s="9">
        <v>10.766</v>
      </c>
      <c r="HE14" s="9">
        <v>11</v>
      </c>
      <c r="HF14" s="9">
        <v>446.63499999999999</v>
      </c>
      <c r="HG14" s="9">
        <v>189.721</v>
      </c>
      <c r="HH14" s="9">
        <v>178.98400000000001</v>
      </c>
      <c r="HI14" s="9">
        <v>62.856000000000002</v>
      </c>
      <c r="HJ14" s="9">
        <v>15.073</v>
      </c>
      <c r="HK14" s="9">
        <v>10</v>
      </c>
      <c r="HL14" s="9">
        <v>109.911</v>
      </c>
      <c r="HM14" s="9">
        <v>35.290999999999997</v>
      </c>
      <c r="HN14" s="9">
        <v>44.835000000000001</v>
      </c>
      <c r="HO14" s="9">
        <v>24.834</v>
      </c>
      <c r="HP14" s="9">
        <v>4.9509999999999996</v>
      </c>
      <c r="HQ14" s="9">
        <v>11</v>
      </c>
      <c r="HR14" s="9">
        <v>44.526000000000003</v>
      </c>
      <c r="HS14" s="9">
        <v>10.923999999999999</v>
      </c>
      <c r="HT14" s="9">
        <v>20.643999999999998</v>
      </c>
      <c r="HU14" s="9">
        <v>9.6910000000000007</v>
      </c>
      <c r="HV14" s="9">
        <v>3.2669999999999999</v>
      </c>
      <c r="HW14" s="9">
        <v>12</v>
      </c>
      <c r="HX14" s="9">
        <v>65.384</v>
      </c>
      <c r="HY14" s="9">
        <v>24.367000000000001</v>
      </c>
      <c r="HZ14" s="9">
        <v>24.190999999999999</v>
      </c>
      <c r="IA14" s="9">
        <v>15.144</v>
      </c>
      <c r="IB14" s="9">
        <v>1.6830000000000001</v>
      </c>
      <c r="IC14" s="9">
        <v>10</v>
      </c>
      <c r="ID14" s="9">
        <v>49.552999999999997</v>
      </c>
      <c r="IE14" s="9">
        <v>14.102</v>
      </c>
      <c r="IF14" s="9">
        <v>20.875</v>
      </c>
      <c r="IG14" s="9">
        <v>11.446</v>
      </c>
      <c r="IH14" s="9">
        <v>3.13</v>
      </c>
      <c r="II14" s="9">
        <v>12</v>
      </c>
      <c r="IJ14" s="9">
        <v>27.231999999999999</v>
      </c>
      <c r="IK14" s="9">
        <v>7.1239999999999997</v>
      </c>
      <c r="IL14" s="9">
        <v>11.856999999999999</v>
      </c>
      <c r="IM14" s="9">
        <v>6.6379999999999999</v>
      </c>
      <c r="IN14" s="9">
        <v>1.613</v>
      </c>
      <c r="IO14" s="9">
        <v>13</v>
      </c>
      <c r="IP14" s="9">
        <v>22.321000000000002</v>
      </c>
      <c r="IQ14" s="9">
        <v>6.9779999999999998</v>
      </c>
    </row>
    <row r="15" spans="1:251">
      <c r="A15" s="10">
        <v>43497</v>
      </c>
      <c r="B15" s="9">
        <v>3.976</v>
      </c>
      <c r="C15" s="9">
        <v>10</v>
      </c>
      <c r="D15" s="9">
        <v>22.481000000000002</v>
      </c>
      <c r="E15" s="9">
        <v>7.0170000000000003</v>
      </c>
      <c r="F15" s="9">
        <v>11.05</v>
      </c>
      <c r="G15" s="9">
        <v>1.7130000000000001</v>
      </c>
      <c r="H15" s="9">
        <v>2.7010000000000001</v>
      </c>
      <c r="I15" s="9">
        <v>10.032</v>
      </c>
      <c r="J15" s="9">
        <v>15.064</v>
      </c>
      <c r="K15" s="9">
        <v>4.2380000000000004</v>
      </c>
      <c r="L15" s="9">
        <v>6.8810000000000002</v>
      </c>
      <c r="M15" s="9">
        <v>1.244</v>
      </c>
      <c r="N15" s="9">
        <v>2.7010000000000001</v>
      </c>
      <c r="O15" s="9">
        <v>11</v>
      </c>
      <c r="P15" s="9">
        <v>7.4169999999999998</v>
      </c>
      <c r="Q15" s="9">
        <v>2.7789999999999999</v>
      </c>
      <c r="R15" s="9">
        <v>4.1689999999999996</v>
      </c>
      <c r="S15" s="9">
        <v>0.46899999999999997</v>
      </c>
      <c r="T15" s="9">
        <v>0</v>
      </c>
      <c r="U15" s="9">
        <v>10</v>
      </c>
      <c r="V15" s="9">
        <v>831.88400000000001</v>
      </c>
      <c r="W15" s="9">
        <v>309.80799999999999</v>
      </c>
      <c r="X15" s="9">
        <v>351.40199999999999</v>
      </c>
      <c r="Y15" s="9">
        <v>124.782</v>
      </c>
      <c r="Z15" s="9">
        <v>45.892000000000003</v>
      </c>
      <c r="AA15" s="9">
        <v>10</v>
      </c>
      <c r="AB15" s="9">
        <v>295.06799999999998</v>
      </c>
      <c r="AC15" s="9">
        <v>99.281000000000006</v>
      </c>
      <c r="AD15" s="9">
        <v>122.66800000000001</v>
      </c>
      <c r="AE15" s="9">
        <v>49.673999999999999</v>
      </c>
      <c r="AF15" s="9">
        <v>23.446000000000002</v>
      </c>
      <c r="AG15" s="9">
        <v>12</v>
      </c>
      <c r="AH15" s="9">
        <v>536.81600000000003</v>
      </c>
      <c r="AI15" s="9">
        <v>210.52600000000001</v>
      </c>
      <c r="AJ15" s="9">
        <v>228.73400000000001</v>
      </c>
      <c r="AK15" s="9">
        <v>75.108999999999995</v>
      </c>
      <c r="AL15" s="9">
        <v>22.446000000000002</v>
      </c>
      <c r="AM15" s="9">
        <v>10</v>
      </c>
      <c r="AN15" s="9">
        <v>260.072</v>
      </c>
      <c r="AO15" s="9">
        <v>109.601</v>
      </c>
      <c r="AP15" s="9">
        <v>121.38500000000001</v>
      </c>
      <c r="AQ15" s="9">
        <v>26.274999999999999</v>
      </c>
      <c r="AR15" s="9">
        <v>2.8109999999999999</v>
      </c>
      <c r="AS15" s="9">
        <v>10</v>
      </c>
      <c r="AT15" s="9">
        <v>75.653999999999996</v>
      </c>
      <c r="AU15" s="9">
        <v>26.672000000000001</v>
      </c>
      <c r="AV15" s="9">
        <v>37.984999999999999</v>
      </c>
      <c r="AW15" s="9">
        <v>9.0250000000000004</v>
      </c>
      <c r="AX15" s="9">
        <v>1.972</v>
      </c>
      <c r="AY15" s="9">
        <v>11</v>
      </c>
      <c r="AZ15" s="9">
        <v>184.41800000000001</v>
      </c>
      <c r="BA15" s="9">
        <v>82.929000000000002</v>
      </c>
      <c r="BB15" s="9">
        <v>83.399000000000001</v>
      </c>
      <c r="BC15" s="9">
        <v>17.251000000000001</v>
      </c>
      <c r="BD15" s="9">
        <v>0.83899999999999997</v>
      </c>
      <c r="BE15" s="9">
        <v>10</v>
      </c>
      <c r="BF15" s="9">
        <v>571.81200000000001</v>
      </c>
      <c r="BG15" s="9">
        <v>200.20699999999999</v>
      </c>
      <c r="BH15" s="9">
        <v>230.017</v>
      </c>
      <c r="BI15" s="9">
        <v>98.507000000000005</v>
      </c>
      <c r="BJ15" s="9">
        <v>43.081000000000003</v>
      </c>
      <c r="BK15" s="9">
        <v>12</v>
      </c>
      <c r="BL15" s="9">
        <v>219.41499999999999</v>
      </c>
      <c r="BM15" s="9">
        <v>72.61</v>
      </c>
      <c r="BN15" s="9">
        <v>84.682000000000002</v>
      </c>
      <c r="BO15" s="9">
        <v>40.649000000000001</v>
      </c>
      <c r="BP15" s="9">
        <v>21.474</v>
      </c>
      <c r="BQ15" s="9">
        <v>12</v>
      </c>
      <c r="BR15" s="9">
        <v>352.39800000000002</v>
      </c>
      <c r="BS15" s="9">
        <v>127.59699999999999</v>
      </c>
      <c r="BT15" s="9">
        <v>145.33500000000001</v>
      </c>
      <c r="BU15" s="9">
        <v>57.857999999999997</v>
      </c>
      <c r="BV15" s="9">
        <v>21.606999999999999</v>
      </c>
      <c r="BW15" s="9">
        <v>11</v>
      </c>
      <c r="BX15" s="9">
        <v>165.30500000000001</v>
      </c>
      <c r="BY15" s="9">
        <v>45.042000000000002</v>
      </c>
      <c r="BZ15" s="9">
        <v>73.852000000000004</v>
      </c>
      <c r="CA15" s="9">
        <v>33.423000000000002</v>
      </c>
      <c r="CB15" s="9">
        <v>12.989000000000001</v>
      </c>
      <c r="CC15" s="9">
        <v>11</v>
      </c>
      <c r="CD15" s="9">
        <v>93.209000000000003</v>
      </c>
      <c r="CE15" s="9">
        <v>21.306999999999999</v>
      </c>
      <c r="CF15" s="9">
        <v>41.634</v>
      </c>
      <c r="CG15" s="9">
        <v>23.21</v>
      </c>
      <c r="CH15" s="9">
        <v>7.0579999999999998</v>
      </c>
      <c r="CI15" s="9">
        <v>12</v>
      </c>
      <c r="CJ15" s="9">
        <v>72.096999999999994</v>
      </c>
      <c r="CK15" s="9">
        <v>23.734000000000002</v>
      </c>
      <c r="CL15" s="9">
        <v>32.216999999999999</v>
      </c>
      <c r="CM15" s="9">
        <v>10.212999999999999</v>
      </c>
      <c r="CN15" s="9">
        <v>5.9320000000000004</v>
      </c>
      <c r="CO15" s="9">
        <v>10</v>
      </c>
      <c r="CP15" s="9">
        <v>10.808</v>
      </c>
      <c r="CQ15" s="9">
        <v>1.488</v>
      </c>
      <c r="CR15" s="9">
        <v>2.198</v>
      </c>
      <c r="CS15" s="9">
        <v>1.3540000000000001</v>
      </c>
      <c r="CT15" s="9">
        <v>5.7690000000000001</v>
      </c>
      <c r="CU15" s="9">
        <v>28.076000000000001</v>
      </c>
      <c r="CV15" s="9">
        <v>3.4289999999999998</v>
      </c>
      <c r="CW15" s="9">
        <v>0</v>
      </c>
      <c r="CX15" s="9">
        <v>1.331</v>
      </c>
      <c r="CY15" s="9">
        <v>0</v>
      </c>
      <c r="CZ15" s="9">
        <v>2.0979999999999999</v>
      </c>
      <c r="DA15" s="9">
        <v>26.768000000000001</v>
      </c>
      <c r="DB15" s="9">
        <v>7.3789999999999996</v>
      </c>
      <c r="DC15" s="9">
        <v>1.488</v>
      </c>
      <c r="DD15" s="9">
        <v>0.86699999999999999</v>
      </c>
      <c r="DE15" s="9">
        <v>1.3540000000000001</v>
      </c>
      <c r="DF15" s="9">
        <v>3.6709999999999998</v>
      </c>
      <c r="DG15" s="9">
        <v>26.44</v>
      </c>
      <c r="DH15" s="9">
        <v>196.917</v>
      </c>
      <c r="DI15" s="9">
        <v>73.748999999999995</v>
      </c>
      <c r="DJ15" s="9">
        <v>59.783000000000001</v>
      </c>
      <c r="DK15" s="9">
        <v>23.722000000000001</v>
      </c>
      <c r="DL15" s="9">
        <v>39.661999999999999</v>
      </c>
      <c r="DM15" s="9">
        <v>12</v>
      </c>
      <c r="DN15" s="9">
        <v>77.715000000000003</v>
      </c>
      <c r="DO15" s="9">
        <v>25.154</v>
      </c>
      <c r="DP15" s="9">
        <v>23.405000000000001</v>
      </c>
      <c r="DQ15" s="9">
        <v>12.441000000000001</v>
      </c>
      <c r="DR15" s="9">
        <v>16.715</v>
      </c>
      <c r="DS15" s="9">
        <v>14</v>
      </c>
      <c r="DT15" s="9">
        <v>119.202</v>
      </c>
      <c r="DU15" s="9">
        <v>48.594999999999999</v>
      </c>
      <c r="DV15" s="9">
        <v>36.378</v>
      </c>
      <c r="DW15" s="9">
        <v>11.281000000000001</v>
      </c>
      <c r="DX15" s="9">
        <v>22.946999999999999</v>
      </c>
      <c r="DY15" s="9">
        <v>12</v>
      </c>
      <c r="DZ15" s="9">
        <v>348.267</v>
      </c>
      <c r="EA15" s="9">
        <v>117.708</v>
      </c>
      <c r="EB15" s="9">
        <v>118.208</v>
      </c>
      <c r="EC15" s="9">
        <v>102.14700000000001</v>
      </c>
      <c r="ED15" s="9">
        <v>10.204000000000001</v>
      </c>
      <c r="EE15" s="9">
        <v>12</v>
      </c>
      <c r="EF15" s="9">
        <v>122.15900000000001</v>
      </c>
      <c r="EG15" s="9">
        <v>36.052</v>
      </c>
      <c r="EH15" s="9">
        <v>35.168999999999997</v>
      </c>
      <c r="EI15" s="9">
        <v>41.893999999999998</v>
      </c>
      <c r="EJ15" s="9">
        <v>9.0429999999999993</v>
      </c>
      <c r="EK15" s="9">
        <v>15</v>
      </c>
      <c r="EL15" s="9">
        <v>226.108</v>
      </c>
      <c r="EM15" s="9">
        <v>81.656000000000006</v>
      </c>
      <c r="EN15" s="9">
        <v>83.039000000000001</v>
      </c>
      <c r="EO15" s="9">
        <v>60.253</v>
      </c>
      <c r="EP15" s="9">
        <v>1.161</v>
      </c>
      <c r="EQ15" s="9">
        <v>11</v>
      </c>
      <c r="ER15" s="9">
        <v>310.67200000000003</v>
      </c>
      <c r="ES15" s="9">
        <v>89.695999999999998</v>
      </c>
      <c r="ET15" s="9">
        <v>188.77799999999999</v>
      </c>
      <c r="EU15" s="9">
        <v>29.524999999999999</v>
      </c>
      <c r="EV15" s="9">
        <v>2.6739999999999999</v>
      </c>
      <c r="EW15" s="9">
        <v>12</v>
      </c>
      <c r="EX15" s="9">
        <v>120.446</v>
      </c>
      <c r="EY15" s="9">
        <v>26.579000000000001</v>
      </c>
      <c r="EZ15" s="9">
        <v>74.19</v>
      </c>
      <c r="FA15" s="9">
        <v>17.603000000000002</v>
      </c>
      <c r="FB15" s="9">
        <v>2.0750000000000002</v>
      </c>
      <c r="FC15" s="9">
        <v>13.614000000000001</v>
      </c>
      <c r="FD15" s="9">
        <v>190.226</v>
      </c>
      <c r="FE15" s="9">
        <v>63.116999999999997</v>
      </c>
      <c r="FF15" s="9">
        <v>114.58799999999999</v>
      </c>
      <c r="FG15" s="9">
        <v>11.923</v>
      </c>
      <c r="FH15" s="9">
        <v>0.59899999999999998</v>
      </c>
      <c r="FI15" s="9">
        <v>10</v>
      </c>
      <c r="FJ15" s="9">
        <v>130.52600000000001</v>
      </c>
      <c r="FK15" s="9">
        <v>72.207999999999998</v>
      </c>
      <c r="FL15" s="9">
        <v>56.286999999999999</v>
      </c>
      <c r="FM15" s="9">
        <v>1.4570000000000001</v>
      </c>
      <c r="FN15" s="9">
        <v>0.57299999999999995</v>
      </c>
      <c r="FO15" s="9">
        <v>8</v>
      </c>
      <c r="FP15" s="9">
        <v>64.528999999999996</v>
      </c>
      <c r="FQ15" s="9">
        <v>32.802999999999997</v>
      </c>
      <c r="FR15" s="9">
        <v>30.207000000000001</v>
      </c>
      <c r="FS15" s="9">
        <v>0.94599999999999995</v>
      </c>
      <c r="FT15" s="9">
        <v>0.57299999999999995</v>
      </c>
      <c r="FU15" s="9">
        <v>8.4109999999999996</v>
      </c>
      <c r="FV15" s="9">
        <v>65.997</v>
      </c>
      <c r="FW15" s="9">
        <v>39.405000000000001</v>
      </c>
      <c r="FX15" s="9">
        <v>26.08</v>
      </c>
      <c r="FY15" s="9">
        <v>0.51200000000000001</v>
      </c>
      <c r="FZ15" s="9">
        <v>0</v>
      </c>
      <c r="GA15" s="9">
        <v>8</v>
      </c>
      <c r="GB15" s="9">
        <v>167.19399999999999</v>
      </c>
      <c r="GC15" s="9">
        <v>45.362000000000002</v>
      </c>
      <c r="GD15" s="9">
        <v>65.634</v>
      </c>
      <c r="GE15" s="9">
        <v>36.872999999999998</v>
      </c>
      <c r="GF15" s="9">
        <v>19.324999999999999</v>
      </c>
      <c r="GG15" s="9">
        <v>14</v>
      </c>
      <c r="GH15" s="9">
        <v>81.616</v>
      </c>
      <c r="GI15" s="9">
        <v>23.393999999999998</v>
      </c>
      <c r="GJ15" s="9">
        <v>28.949000000000002</v>
      </c>
      <c r="GK15" s="9">
        <v>18.262</v>
      </c>
      <c r="GL15" s="9">
        <v>11.010999999999999</v>
      </c>
      <c r="GM15" s="9">
        <v>15</v>
      </c>
      <c r="GN15" s="9">
        <v>85.578000000000003</v>
      </c>
      <c r="GO15" s="9">
        <v>21.968</v>
      </c>
      <c r="GP15" s="9">
        <v>36.685000000000002</v>
      </c>
      <c r="GQ15" s="9">
        <v>18.611000000000001</v>
      </c>
      <c r="GR15" s="9">
        <v>8.3140000000000001</v>
      </c>
      <c r="GS15" s="9">
        <v>14</v>
      </c>
      <c r="GT15" s="9">
        <v>667.38699999999994</v>
      </c>
      <c r="GU15" s="9">
        <v>259.803</v>
      </c>
      <c r="GV15" s="9">
        <v>283.40199999999999</v>
      </c>
      <c r="GW15" s="9">
        <v>95.343000000000004</v>
      </c>
      <c r="GX15" s="9">
        <v>28.84</v>
      </c>
      <c r="GY15" s="9">
        <v>10</v>
      </c>
      <c r="GZ15" s="9">
        <v>241.83500000000001</v>
      </c>
      <c r="HA15" s="9">
        <v>79.570999999999998</v>
      </c>
      <c r="HB15" s="9">
        <v>107.14100000000001</v>
      </c>
      <c r="HC15" s="9">
        <v>42.533000000000001</v>
      </c>
      <c r="HD15" s="9">
        <v>12.589</v>
      </c>
      <c r="HE15" s="9">
        <v>11</v>
      </c>
      <c r="HF15" s="9">
        <v>425.553</v>
      </c>
      <c r="HG15" s="9">
        <v>180.232</v>
      </c>
      <c r="HH15" s="9">
        <v>176.261</v>
      </c>
      <c r="HI15" s="9">
        <v>52.808999999999997</v>
      </c>
      <c r="HJ15" s="9">
        <v>16.251000000000001</v>
      </c>
      <c r="HK15" s="9">
        <v>10</v>
      </c>
      <c r="HL15" s="9">
        <v>114.42400000000001</v>
      </c>
      <c r="HM15" s="9">
        <v>37.575000000000003</v>
      </c>
      <c r="HN15" s="9">
        <v>53.109000000000002</v>
      </c>
      <c r="HO15" s="9">
        <v>17.023</v>
      </c>
      <c r="HP15" s="9">
        <v>6.718</v>
      </c>
      <c r="HQ15" s="9">
        <v>10</v>
      </c>
      <c r="HR15" s="9">
        <v>45.209000000000003</v>
      </c>
      <c r="HS15" s="9">
        <v>13.955</v>
      </c>
      <c r="HT15" s="9">
        <v>17.942</v>
      </c>
      <c r="HU15" s="9">
        <v>9.2140000000000004</v>
      </c>
      <c r="HV15" s="9">
        <v>4.0979999999999999</v>
      </c>
      <c r="HW15" s="9">
        <v>13</v>
      </c>
      <c r="HX15" s="9">
        <v>69.215000000000003</v>
      </c>
      <c r="HY15" s="9">
        <v>23.62</v>
      </c>
      <c r="HZ15" s="9">
        <v>35.167000000000002</v>
      </c>
      <c r="IA15" s="9">
        <v>7.8090000000000002</v>
      </c>
      <c r="IB15" s="9">
        <v>2.6190000000000002</v>
      </c>
      <c r="IC15" s="9">
        <v>10</v>
      </c>
      <c r="ID15" s="9">
        <v>48.183999999999997</v>
      </c>
      <c r="IE15" s="9">
        <v>12.109</v>
      </c>
      <c r="IF15" s="9">
        <v>23.108000000000001</v>
      </c>
      <c r="IG15" s="9">
        <v>8.9670000000000005</v>
      </c>
      <c r="IH15" s="9">
        <v>4</v>
      </c>
      <c r="II15" s="9">
        <v>13</v>
      </c>
      <c r="IJ15" s="9">
        <v>19.617999999999999</v>
      </c>
      <c r="IK15" s="9">
        <v>3.6680000000000001</v>
      </c>
      <c r="IL15" s="9">
        <v>10.27</v>
      </c>
      <c r="IM15" s="9">
        <v>2.875</v>
      </c>
      <c r="IN15" s="9">
        <v>2.8050000000000002</v>
      </c>
      <c r="IO15" s="9">
        <v>15</v>
      </c>
      <c r="IP15" s="9">
        <v>28.567</v>
      </c>
      <c r="IQ15" s="9">
        <v>8.4410000000000007</v>
      </c>
    </row>
    <row r="16" spans="1:251">
      <c r="A16" s="10">
        <v>43862</v>
      </c>
      <c r="B16" s="9">
        <v>1.911</v>
      </c>
      <c r="C16" s="9">
        <v>8</v>
      </c>
      <c r="D16" s="9">
        <v>22.097000000000001</v>
      </c>
      <c r="E16" s="9">
        <v>10.407</v>
      </c>
      <c r="F16" s="9">
        <v>9.5459999999999994</v>
      </c>
      <c r="G16" s="9">
        <v>1.478</v>
      </c>
      <c r="H16" s="9">
        <v>0.66600000000000004</v>
      </c>
      <c r="I16" s="9">
        <v>10</v>
      </c>
      <c r="J16" s="9">
        <v>13.856999999999999</v>
      </c>
      <c r="K16" s="9">
        <v>5.0140000000000002</v>
      </c>
      <c r="L16" s="9">
        <v>7.093</v>
      </c>
      <c r="M16" s="9">
        <v>1.085</v>
      </c>
      <c r="N16" s="9">
        <v>0.66600000000000004</v>
      </c>
      <c r="O16" s="9">
        <v>13.018000000000001</v>
      </c>
      <c r="P16" s="9">
        <v>8.24</v>
      </c>
      <c r="Q16" s="9">
        <v>5.3940000000000001</v>
      </c>
      <c r="R16" s="9">
        <v>2.4529999999999998</v>
      </c>
      <c r="S16" s="9">
        <v>0.39400000000000002</v>
      </c>
      <c r="T16" s="9">
        <v>0</v>
      </c>
      <c r="U16" s="9">
        <v>8</v>
      </c>
      <c r="V16" s="9">
        <v>943.04700000000003</v>
      </c>
      <c r="W16" s="9">
        <v>363.61500000000001</v>
      </c>
      <c r="X16" s="9">
        <v>398.529</v>
      </c>
      <c r="Y16" s="9">
        <v>148.34700000000001</v>
      </c>
      <c r="Z16" s="9">
        <v>32.555999999999997</v>
      </c>
      <c r="AA16" s="9">
        <v>10</v>
      </c>
      <c r="AB16" s="9">
        <v>333.33</v>
      </c>
      <c r="AC16" s="9">
        <v>104.072</v>
      </c>
      <c r="AD16" s="9">
        <v>143.352</v>
      </c>
      <c r="AE16" s="9">
        <v>67.272000000000006</v>
      </c>
      <c r="AF16" s="9">
        <v>18.634</v>
      </c>
      <c r="AG16" s="9">
        <v>12</v>
      </c>
      <c r="AH16" s="9">
        <v>609.71699999999998</v>
      </c>
      <c r="AI16" s="9">
        <v>259.54300000000001</v>
      </c>
      <c r="AJ16" s="9">
        <v>255.17699999999999</v>
      </c>
      <c r="AK16" s="9">
        <v>81.075000000000003</v>
      </c>
      <c r="AL16" s="9">
        <v>13.923</v>
      </c>
      <c r="AM16" s="9">
        <v>10</v>
      </c>
      <c r="AN16" s="9">
        <v>296.625</v>
      </c>
      <c r="AO16" s="9">
        <v>128.47800000000001</v>
      </c>
      <c r="AP16" s="9">
        <v>134.44900000000001</v>
      </c>
      <c r="AQ16" s="9">
        <v>29.474</v>
      </c>
      <c r="AR16" s="9">
        <v>4.2229999999999999</v>
      </c>
      <c r="AS16" s="9">
        <v>10</v>
      </c>
      <c r="AT16" s="9">
        <v>83.828000000000003</v>
      </c>
      <c r="AU16" s="9">
        <v>31.481000000000002</v>
      </c>
      <c r="AV16" s="9">
        <v>39.046999999999997</v>
      </c>
      <c r="AW16" s="9">
        <v>11.372999999999999</v>
      </c>
      <c r="AX16" s="9">
        <v>1.927</v>
      </c>
      <c r="AY16" s="9">
        <v>10</v>
      </c>
      <c r="AZ16" s="9">
        <v>212.797</v>
      </c>
      <c r="BA16" s="9">
        <v>96.997</v>
      </c>
      <c r="BB16" s="9">
        <v>95.403000000000006</v>
      </c>
      <c r="BC16" s="9">
        <v>18.100999999999999</v>
      </c>
      <c r="BD16" s="9">
        <v>2.2959999999999998</v>
      </c>
      <c r="BE16" s="9">
        <v>10</v>
      </c>
      <c r="BF16" s="9">
        <v>646.42200000000003</v>
      </c>
      <c r="BG16" s="9">
        <v>235.137</v>
      </c>
      <c r="BH16" s="9">
        <v>264.08</v>
      </c>
      <c r="BI16" s="9">
        <v>118.873</v>
      </c>
      <c r="BJ16" s="9">
        <v>28.332999999999998</v>
      </c>
      <c r="BK16" s="9">
        <v>12</v>
      </c>
      <c r="BL16" s="9">
        <v>249.50200000000001</v>
      </c>
      <c r="BM16" s="9">
        <v>72.590999999999994</v>
      </c>
      <c r="BN16" s="9">
        <v>104.306</v>
      </c>
      <c r="BO16" s="9">
        <v>55.899000000000001</v>
      </c>
      <c r="BP16" s="9">
        <v>16.706</v>
      </c>
      <c r="BQ16" s="9">
        <v>13.276999999999999</v>
      </c>
      <c r="BR16" s="9">
        <v>396.92</v>
      </c>
      <c r="BS16" s="9">
        <v>162.54499999999999</v>
      </c>
      <c r="BT16" s="9">
        <v>159.774</v>
      </c>
      <c r="BU16" s="9">
        <v>62.973999999999997</v>
      </c>
      <c r="BV16" s="9">
        <v>11.627000000000001</v>
      </c>
      <c r="BW16" s="9">
        <v>10</v>
      </c>
      <c r="BX16" s="9">
        <v>143.26599999999999</v>
      </c>
      <c r="BY16" s="9">
        <v>37.353999999999999</v>
      </c>
      <c r="BZ16" s="9">
        <v>70.212999999999994</v>
      </c>
      <c r="CA16" s="9">
        <v>22.488</v>
      </c>
      <c r="CB16" s="9">
        <v>13.211</v>
      </c>
      <c r="CC16" s="9">
        <v>12</v>
      </c>
      <c r="CD16" s="9">
        <v>74.143000000000001</v>
      </c>
      <c r="CE16" s="9">
        <v>15.48</v>
      </c>
      <c r="CF16" s="9">
        <v>36.148000000000003</v>
      </c>
      <c r="CG16" s="9">
        <v>14.542</v>
      </c>
      <c r="CH16" s="9">
        <v>7.9740000000000002</v>
      </c>
      <c r="CI16" s="9">
        <v>15</v>
      </c>
      <c r="CJ16" s="9">
        <v>69.123000000000005</v>
      </c>
      <c r="CK16" s="9">
        <v>21.875</v>
      </c>
      <c r="CL16" s="9">
        <v>34.064999999999998</v>
      </c>
      <c r="CM16" s="9">
        <v>7.9459999999999997</v>
      </c>
      <c r="CN16" s="9">
        <v>5.2370000000000001</v>
      </c>
      <c r="CO16" s="9">
        <v>10</v>
      </c>
      <c r="CP16" s="9">
        <v>12.101000000000001</v>
      </c>
      <c r="CQ16" s="9">
        <v>1.081</v>
      </c>
      <c r="CR16" s="9">
        <v>1.9279999999999999</v>
      </c>
      <c r="CS16" s="9">
        <v>1.921</v>
      </c>
      <c r="CT16" s="9">
        <v>7.1710000000000003</v>
      </c>
      <c r="CU16" s="9">
        <v>33.392000000000003</v>
      </c>
      <c r="CV16" s="9">
        <v>6.5869999999999997</v>
      </c>
      <c r="CW16" s="9">
        <v>0.34100000000000003</v>
      </c>
      <c r="CX16" s="9">
        <v>0.72599999999999998</v>
      </c>
      <c r="CY16" s="9">
        <v>0.625</v>
      </c>
      <c r="CZ16" s="9">
        <v>4.8949999999999996</v>
      </c>
      <c r="DA16" s="9">
        <v>36.238999999999997</v>
      </c>
      <c r="DB16" s="9">
        <v>5.5140000000000002</v>
      </c>
      <c r="DC16" s="9">
        <v>0.74</v>
      </c>
      <c r="DD16" s="9">
        <v>1.202</v>
      </c>
      <c r="DE16" s="9">
        <v>1.296</v>
      </c>
      <c r="DF16" s="9">
        <v>2.2759999999999998</v>
      </c>
      <c r="DG16" s="9">
        <v>26.555</v>
      </c>
      <c r="DH16" s="9">
        <v>191.8</v>
      </c>
      <c r="DI16" s="9">
        <v>80.680999999999997</v>
      </c>
      <c r="DJ16" s="9">
        <v>62.198</v>
      </c>
      <c r="DK16" s="9">
        <v>23.113</v>
      </c>
      <c r="DL16" s="9">
        <v>25.808</v>
      </c>
      <c r="DM16" s="9">
        <v>12</v>
      </c>
      <c r="DN16" s="9">
        <v>73.052999999999997</v>
      </c>
      <c r="DO16" s="9">
        <v>30.38</v>
      </c>
      <c r="DP16" s="9">
        <v>22.361999999999998</v>
      </c>
      <c r="DQ16" s="9">
        <v>7.3250000000000002</v>
      </c>
      <c r="DR16" s="9">
        <v>12.986000000000001</v>
      </c>
      <c r="DS16" s="9">
        <v>12</v>
      </c>
      <c r="DT16" s="9">
        <v>118.747</v>
      </c>
      <c r="DU16" s="9">
        <v>50.301000000000002</v>
      </c>
      <c r="DV16" s="9">
        <v>39.835000000000001</v>
      </c>
      <c r="DW16" s="9">
        <v>15.789</v>
      </c>
      <c r="DX16" s="9">
        <v>12.821999999999999</v>
      </c>
      <c r="DY16" s="9">
        <v>12</v>
      </c>
      <c r="DZ16" s="9">
        <v>365.64400000000001</v>
      </c>
      <c r="EA16" s="9">
        <v>134.244</v>
      </c>
      <c r="EB16" s="9">
        <v>130.74</v>
      </c>
      <c r="EC16" s="9">
        <v>93.159000000000006</v>
      </c>
      <c r="ED16" s="9">
        <v>7.5010000000000003</v>
      </c>
      <c r="EE16" s="9">
        <v>12</v>
      </c>
      <c r="EF16" s="9">
        <v>116.25</v>
      </c>
      <c r="EG16" s="9">
        <v>29.725000000000001</v>
      </c>
      <c r="EH16" s="9">
        <v>39.323999999999998</v>
      </c>
      <c r="EI16" s="9">
        <v>43.192999999999998</v>
      </c>
      <c r="EJ16" s="9">
        <v>4.0069999999999997</v>
      </c>
      <c r="EK16" s="9">
        <v>15</v>
      </c>
      <c r="EL16" s="9">
        <v>249.39400000000001</v>
      </c>
      <c r="EM16" s="9">
        <v>104.51900000000001</v>
      </c>
      <c r="EN16" s="9">
        <v>91.415999999999997</v>
      </c>
      <c r="EO16" s="9">
        <v>49.966000000000001</v>
      </c>
      <c r="EP16" s="9">
        <v>3.4940000000000002</v>
      </c>
      <c r="EQ16" s="9">
        <v>10</v>
      </c>
      <c r="ER16" s="9">
        <v>371.50799999999998</v>
      </c>
      <c r="ES16" s="9">
        <v>99.120999999999995</v>
      </c>
      <c r="ET16" s="9">
        <v>221.816</v>
      </c>
      <c r="EU16" s="9">
        <v>45.284999999999997</v>
      </c>
      <c r="EV16" s="9">
        <v>5.2869999999999999</v>
      </c>
      <c r="EW16" s="9">
        <v>12</v>
      </c>
      <c r="EX16" s="9">
        <v>148.01599999999999</v>
      </c>
      <c r="EY16" s="9">
        <v>27.213000000000001</v>
      </c>
      <c r="EZ16" s="9">
        <v>90.436000000000007</v>
      </c>
      <c r="FA16" s="9">
        <v>25.648</v>
      </c>
      <c r="FB16" s="9">
        <v>4.72</v>
      </c>
      <c r="FC16" s="9">
        <v>14</v>
      </c>
      <c r="FD16" s="9">
        <v>223.49199999999999</v>
      </c>
      <c r="FE16" s="9">
        <v>71.908000000000001</v>
      </c>
      <c r="FF16" s="9">
        <v>131.38</v>
      </c>
      <c r="FG16" s="9">
        <v>19.637</v>
      </c>
      <c r="FH16" s="9">
        <v>0.56699999999999995</v>
      </c>
      <c r="FI16" s="9">
        <v>11</v>
      </c>
      <c r="FJ16" s="9">
        <v>145.26</v>
      </c>
      <c r="FK16" s="9">
        <v>85.841999999999999</v>
      </c>
      <c r="FL16" s="9">
        <v>52.061</v>
      </c>
      <c r="FM16" s="9">
        <v>7.3570000000000002</v>
      </c>
      <c r="FN16" s="9">
        <v>0</v>
      </c>
      <c r="FO16" s="9">
        <v>8</v>
      </c>
      <c r="FP16" s="9">
        <v>63.566000000000003</v>
      </c>
      <c r="FQ16" s="9">
        <v>31.891999999999999</v>
      </c>
      <c r="FR16" s="9">
        <v>26.652000000000001</v>
      </c>
      <c r="FS16" s="9">
        <v>5.0220000000000002</v>
      </c>
      <c r="FT16" s="9">
        <v>0</v>
      </c>
      <c r="FU16" s="9">
        <v>8</v>
      </c>
      <c r="FV16" s="9">
        <v>81.694000000000003</v>
      </c>
      <c r="FW16" s="9">
        <v>53.95</v>
      </c>
      <c r="FX16" s="9">
        <v>25.408999999999999</v>
      </c>
      <c r="FY16" s="9">
        <v>2.3340000000000001</v>
      </c>
      <c r="FZ16" s="9">
        <v>0</v>
      </c>
      <c r="GA16" s="9">
        <v>8</v>
      </c>
      <c r="GB16" s="9">
        <v>173.73099999999999</v>
      </c>
      <c r="GC16" s="9">
        <v>46.698</v>
      </c>
      <c r="GD16" s="9">
        <v>74.221000000000004</v>
      </c>
      <c r="GE16" s="9">
        <v>43.3</v>
      </c>
      <c r="GF16" s="9">
        <v>9.5129999999999999</v>
      </c>
      <c r="GG16" s="9">
        <v>14</v>
      </c>
      <c r="GH16" s="9">
        <v>83.760999999999996</v>
      </c>
      <c r="GI16" s="9">
        <v>18.850999999999999</v>
      </c>
      <c r="GJ16" s="9">
        <v>35.765000000000001</v>
      </c>
      <c r="GK16" s="9">
        <v>23.646000000000001</v>
      </c>
      <c r="GL16" s="9">
        <v>5.5</v>
      </c>
      <c r="GM16" s="9">
        <v>15</v>
      </c>
      <c r="GN16" s="9">
        <v>89.97</v>
      </c>
      <c r="GO16" s="9">
        <v>27.847000000000001</v>
      </c>
      <c r="GP16" s="9">
        <v>38.454999999999998</v>
      </c>
      <c r="GQ16" s="9">
        <v>19.654</v>
      </c>
      <c r="GR16" s="9">
        <v>4.0129999999999999</v>
      </c>
      <c r="GS16" s="9">
        <v>11</v>
      </c>
      <c r="GT16" s="9">
        <v>678.27599999999995</v>
      </c>
      <c r="GU16" s="9">
        <v>273.40699999999998</v>
      </c>
      <c r="GV16" s="9">
        <v>292.19400000000002</v>
      </c>
      <c r="GW16" s="9">
        <v>91.927000000000007</v>
      </c>
      <c r="GX16" s="9">
        <v>20.748000000000001</v>
      </c>
      <c r="GY16" s="9">
        <v>10</v>
      </c>
      <c r="GZ16" s="9">
        <v>220.262</v>
      </c>
      <c r="HA16" s="9">
        <v>70.504999999999995</v>
      </c>
      <c r="HB16" s="9">
        <v>96.838999999999999</v>
      </c>
      <c r="HC16" s="9">
        <v>40.343000000000004</v>
      </c>
      <c r="HD16" s="9">
        <v>12.574999999999999</v>
      </c>
      <c r="HE16" s="9">
        <v>10.297000000000001</v>
      </c>
      <c r="HF16" s="9">
        <v>458.01400000000001</v>
      </c>
      <c r="HG16" s="9">
        <v>202.90199999999999</v>
      </c>
      <c r="HH16" s="9">
        <v>195.35599999999999</v>
      </c>
      <c r="HI16" s="9">
        <v>51.584000000000003</v>
      </c>
      <c r="HJ16" s="9">
        <v>8.173</v>
      </c>
      <c r="HK16" s="9">
        <v>10</v>
      </c>
      <c r="HL16" s="9">
        <v>172.84200000000001</v>
      </c>
      <c r="HM16" s="9">
        <v>61.082000000000001</v>
      </c>
      <c r="HN16" s="9">
        <v>72.057000000000002</v>
      </c>
      <c r="HO16" s="9">
        <v>26.265000000000001</v>
      </c>
      <c r="HP16" s="9">
        <v>13.436999999999999</v>
      </c>
      <c r="HQ16" s="9">
        <v>12</v>
      </c>
      <c r="HR16" s="9">
        <v>74.334999999999994</v>
      </c>
      <c r="HS16" s="9">
        <v>20.297000000000001</v>
      </c>
      <c r="HT16" s="9">
        <v>32.725000000000001</v>
      </c>
      <c r="HU16" s="9">
        <v>13.396000000000001</v>
      </c>
      <c r="HV16" s="9">
        <v>7.9169999999999998</v>
      </c>
      <c r="HW16" s="9">
        <v>15</v>
      </c>
      <c r="HX16" s="9">
        <v>98.507000000000005</v>
      </c>
      <c r="HY16" s="9">
        <v>40.786000000000001</v>
      </c>
      <c r="HZ16" s="9">
        <v>39.332000000000001</v>
      </c>
      <c r="IA16" s="9">
        <v>12.869</v>
      </c>
      <c r="IB16" s="9">
        <v>5.52</v>
      </c>
      <c r="IC16" s="9">
        <v>10</v>
      </c>
      <c r="ID16" s="9">
        <v>61.463000000000001</v>
      </c>
      <c r="IE16" s="9">
        <v>19.780999999999999</v>
      </c>
      <c r="IF16" s="9">
        <v>30.27</v>
      </c>
      <c r="IG16" s="9">
        <v>9.343</v>
      </c>
      <c r="IH16" s="9">
        <v>2.069</v>
      </c>
      <c r="II16" s="9">
        <v>11.733000000000001</v>
      </c>
      <c r="IJ16" s="9">
        <v>29.114999999999998</v>
      </c>
      <c r="IK16" s="9">
        <v>9.8989999999999991</v>
      </c>
      <c r="IL16" s="9">
        <v>14.170999999999999</v>
      </c>
      <c r="IM16" s="9">
        <v>4.4290000000000003</v>
      </c>
      <c r="IN16" s="9">
        <v>0.61599999999999999</v>
      </c>
      <c r="IO16" s="9">
        <v>11.846</v>
      </c>
      <c r="IP16" s="9">
        <v>32.347999999999999</v>
      </c>
      <c r="IQ16" s="9">
        <v>9.8829999999999991</v>
      </c>
    </row>
    <row r="17" spans="1:251">
      <c r="A17" s="10">
        <v>44228</v>
      </c>
      <c r="B17" s="9">
        <v>3.113</v>
      </c>
      <c r="C17" s="9">
        <v>10</v>
      </c>
      <c r="D17" s="9">
        <v>36.155999999999999</v>
      </c>
      <c r="E17" s="9">
        <v>18.372</v>
      </c>
      <c r="F17" s="9">
        <v>11.166</v>
      </c>
      <c r="G17" s="9">
        <v>5.08</v>
      </c>
      <c r="H17" s="9">
        <v>1.538</v>
      </c>
      <c r="I17" s="9">
        <v>9</v>
      </c>
      <c r="J17" s="9">
        <v>18.372</v>
      </c>
      <c r="K17" s="9">
        <v>8.6809999999999992</v>
      </c>
      <c r="L17" s="9">
        <v>4.3079999999999998</v>
      </c>
      <c r="M17" s="9">
        <v>4.4329999999999998</v>
      </c>
      <c r="N17" s="9">
        <v>0.95</v>
      </c>
      <c r="O17" s="9">
        <v>10</v>
      </c>
      <c r="P17" s="9">
        <v>17.783999999999999</v>
      </c>
      <c r="Q17" s="9">
        <v>9.6920000000000002</v>
      </c>
      <c r="R17" s="9">
        <v>6.8579999999999997</v>
      </c>
      <c r="S17" s="9">
        <v>0.64700000000000002</v>
      </c>
      <c r="T17" s="9">
        <v>0.58799999999999997</v>
      </c>
      <c r="U17" s="9">
        <v>8</v>
      </c>
      <c r="V17" s="9">
        <v>827.83900000000006</v>
      </c>
      <c r="W17" s="9">
        <v>301.80500000000001</v>
      </c>
      <c r="X17" s="9">
        <v>353.30799999999999</v>
      </c>
      <c r="Y17" s="9">
        <v>132.34800000000001</v>
      </c>
      <c r="Z17" s="9">
        <v>40.377000000000002</v>
      </c>
      <c r="AA17" s="9">
        <v>10.965</v>
      </c>
      <c r="AB17" s="9">
        <v>321.13400000000001</v>
      </c>
      <c r="AC17" s="9">
        <v>104.152</v>
      </c>
      <c r="AD17" s="9">
        <v>133.58000000000001</v>
      </c>
      <c r="AE17" s="9">
        <v>61.863999999999997</v>
      </c>
      <c r="AF17" s="9">
        <v>21.538</v>
      </c>
      <c r="AG17" s="9">
        <v>12</v>
      </c>
      <c r="AH17" s="9">
        <v>506.70499999999998</v>
      </c>
      <c r="AI17" s="9">
        <v>197.65299999999999</v>
      </c>
      <c r="AJ17" s="9">
        <v>219.72900000000001</v>
      </c>
      <c r="AK17" s="9">
        <v>70.484999999999999</v>
      </c>
      <c r="AL17" s="9">
        <v>18.838000000000001</v>
      </c>
      <c r="AM17" s="9">
        <v>10</v>
      </c>
      <c r="AN17" s="9">
        <v>293.387</v>
      </c>
      <c r="AO17" s="9">
        <v>115.413</v>
      </c>
      <c r="AP17" s="9">
        <v>132.899</v>
      </c>
      <c r="AQ17" s="9">
        <v>40.335000000000001</v>
      </c>
      <c r="AR17" s="9">
        <v>4.74</v>
      </c>
      <c r="AS17" s="9">
        <v>10</v>
      </c>
      <c r="AT17" s="9">
        <v>97.677999999999997</v>
      </c>
      <c r="AU17" s="9">
        <v>36.22</v>
      </c>
      <c r="AV17" s="9">
        <v>43.784999999999997</v>
      </c>
      <c r="AW17" s="9">
        <v>15.365</v>
      </c>
      <c r="AX17" s="9">
        <v>2.3090000000000002</v>
      </c>
      <c r="AY17" s="9">
        <v>10</v>
      </c>
      <c r="AZ17" s="9">
        <v>195.708</v>
      </c>
      <c r="BA17" s="9">
        <v>79.192999999999998</v>
      </c>
      <c r="BB17" s="9">
        <v>89.114000000000004</v>
      </c>
      <c r="BC17" s="9">
        <v>24.97</v>
      </c>
      <c r="BD17" s="9">
        <v>2.431</v>
      </c>
      <c r="BE17" s="9">
        <v>10</v>
      </c>
      <c r="BF17" s="9">
        <v>534.452</v>
      </c>
      <c r="BG17" s="9">
        <v>186.392</v>
      </c>
      <c r="BH17" s="9">
        <v>220.40899999999999</v>
      </c>
      <c r="BI17" s="9">
        <v>92.013999999999996</v>
      </c>
      <c r="BJ17" s="9">
        <v>35.637</v>
      </c>
      <c r="BK17" s="9">
        <v>11</v>
      </c>
      <c r="BL17" s="9">
        <v>223.45599999999999</v>
      </c>
      <c r="BM17" s="9">
        <v>67.933000000000007</v>
      </c>
      <c r="BN17" s="9">
        <v>89.795000000000002</v>
      </c>
      <c r="BO17" s="9">
        <v>46.499000000000002</v>
      </c>
      <c r="BP17" s="9">
        <v>19.228999999999999</v>
      </c>
      <c r="BQ17" s="9">
        <v>13</v>
      </c>
      <c r="BR17" s="9">
        <v>310.99599999999998</v>
      </c>
      <c r="BS17" s="9">
        <v>118.459</v>
      </c>
      <c r="BT17" s="9">
        <v>130.614</v>
      </c>
      <c r="BU17" s="9">
        <v>45.515000000000001</v>
      </c>
      <c r="BV17" s="9">
        <v>16.408000000000001</v>
      </c>
      <c r="BW17" s="9">
        <v>10</v>
      </c>
      <c r="BX17" s="9">
        <v>184.41200000000001</v>
      </c>
      <c r="BY17" s="9">
        <v>58.968000000000004</v>
      </c>
      <c r="BZ17" s="9">
        <v>62.78</v>
      </c>
      <c r="CA17" s="9">
        <v>39.557000000000002</v>
      </c>
      <c r="CB17" s="9">
        <v>23.106999999999999</v>
      </c>
      <c r="CC17" s="9">
        <v>13</v>
      </c>
      <c r="CD17" s="9">
        <v>101.03700000000001</v>
      </c>
      <c r="CE17" s="9">
        <v>26.04</v>
      </c>
      <c r="CF17" s="9">
        <v>32.670999999999999</v>
      </c>
      <c r="CG17" s="9">
        <v>26.555</v>
      </c>
      <c r="CH17" s="9">
        <v>15.771000000000001</v>
      </c>
      <c r="CI17" s="9">
        <v>15</v>
      </c>
      <c r="CJ17" s="9">
        <v>83.375</v>
      </c>
      <c r="CK17" s="9">
        <v>32.927999999999997</v>
      </c>
      <c r="CL17" s="9">
        <v>30.109000000000002</v>
      </c>
      <c r="CM17" s="9">
        <v>13.002000000000001</v>
      </c>
      <c r="CN17" s="9">
        <v>7.335</v>
      </c>
      <c r="CO17" s="9">
        <v>10</v>
      </c>
      <c r="CP17" s="9">
        <v>14.398</v>
      </c>
      <c r="CQ17" s="9">
        <v>0.93400000000000005</v>
      </c>
      <c r="CR17" s="9">
        <v>2.1080000000000001</v>
      </c>
      <c r="CS17" s="9">
        <v>2.4870000000000001</v>
      </c>
      <c r="CT17" s="9">
        <v>8.8689999999999998</v>
      </c>
      <c r="CU17" s="9">
        <v>35</v>
      </c>
      <c r="CV17" s="9">
        <v>6.92</v>
      </c>
      <c r="CW17" s="9">
        <v>0.35099999999999998</v>
      </c>
      <c r="CX17" s="9">
        <v>1.2490000000000001</v>
      </c>
      <c r="CY17" s="9">
        <v>0.70199999999999996</v>
      </c>
      <c r="CZ17" s="9">
        <v>4.6189999999999998</v>
      </c>
      <c r="DA17" s="9">
        <v>35</v>
      </c>
      <c r="DB17" s="9">
        <v>7.4779999999999998</v>
      </c>
      <c r="DC17" s="9">
        <v>0.58299999999999996</v>
      </c>
      <c r="DD17" s="9">
        <v>0.85899999999999999</v>
      </c>
      <c r="DE17" s="9">
        <v>1.7849999999999999</v>
      </c>
      <c r="DF17" s="9">
        <v>4.2510000000000003</v>
      </c>
      <c r="DG17" s="9">
        <v>33.831000000000003</v>
      </c>
      <c r="DH17" s="9">
        <v>191.26900000000001</v>
      </c>
      <c r="DI17" s="9">
        <v>79.947999999999993</v>
      </c>
      <c r="DJ17" s="9">
        <v>61.259</v>
      </c>
      <c r="DK17" s="9">
        <v>14.848000000000001</v>
      </c>
      <c r="DL17" s="9">
        <v>35.213999999999999</v>
      </c>
      <c r="DM17" s="9">
        <v>11</v>
      </c>
      <c r="DN17" s="9">
        <v>69.576999999999998</v>
      </c>
      <c r="DO17" s="9">
        <v>25.975999999999999</v>
      </c>
      <c r="DP17" s="9">
        <v>19.678999999999998</v>
      </c>
      <c r="DQ17" s="9">
        <v>4.202</v>
      </c>
      <c r="DR17" s="9">
        <v>19.721</v>
      </c>
      <c r="DS17" s="9">
        <v>13</v>
      </c>
      <c r="DT17" s="9">
        <v>121.691</v>
      </c>
      <c r="DU17" s="9">
        <v>53.972000000000001</v>
      </c>
      <c r="DV17" s="9">
        <v>41.581000000000003</v>
      </c>
      <c r="DW17" s="9">
        <v>10.646000000000001</v>
      </c>
      <c r="DX17" s="9">
        <v>15.493</v>
      </c>
      <c r="DY17" s="9">
        <v>11</v>
      </c>
      <c r="DZ17" s="9">
        <v>315.03399999999999</v>
      </c>
      <c r="EA17" s="9">
        <v>111.831</v>
      </c>
      <c r="EB17" s="9">
        <v>94.412999999999997</v>
      </c>
      <c r="EC17" s="9">
        <v>96.004999999999995</v>
      </c>
      <c r="ED17" s="9">
        <v>12.785</v>
      </c>
      <c r="EE17" s="9">
        <v>12</v>
      </c>
      <c r="EF17" s="9">
        <v>118.85</v>
      </c>
      <c r="EG17" s="9">
        <v>37.31</v>
      </c>
      <c r="EH17" s="9">
        <v>24.838000000000001</v>
      </c>
      <c r="EI17" s="9">
        <v>47.875</v>
      </c>
      <c r="EJ17" s="9">
        <v>8.827</v>
      </c>
      <c r="EK17" s="9">
        <v>16</v>
      </c>
      <c r="EL17" s="9">
        <v>196.184</v>
      </c>
      <c r="EM17" s="9">
        <v>74.522000000000006</v>
      </c>
      <c r="EN17" s="9">
        <v>69.575000000000003</v>
      </c>
      <c r="EO17" s="9">
        <v>48.13</v>
      </c>
      <c r="EP17" s="9">
        <v>3.9580000000000002</v>
      </c>
      <c r="EQ17" s="9">
        <v>10</v>
      </c>
      <c r="ER17" s="9">
        <v>357.69900000000001</v>
      </c>
      <c r="ES17" s="9">
        <v>90.635000000000005</v>
      </c>
      <c r="ET17" s="9">
        <v>208.54</v>
      </c>
      <c r="EU17" s="9">
        <v>53.122</v>
      </c>
      <c r="EV17" s="9">
        <v>5.4020000000000001</v>
      </c>
      <c r="EW17" s="9">
        <v>13</v>
      </c>
      <c r="EX17" s="9">
        <v>153.733</v>
      </c>
      <c r="EY17" s="9">
        <v>26.808</v>
      </c>
      <c r="EZ17" s="9">
        <v>92.539000000000001</v>
      </c>
      <c r="FA17" s="9">
        <v>30.754000000000001</v>
      </c>
      <c r="FB17" s="9">
        <v>3.6320000000000001</v>
      </c>
      <c r="FC17" s="9">
        <v>15</v>
      </c>
      <c r="FD17" s="9">
        <v>203.96600000000001</v>
      </c>
      <c r="FE17" s="9">
        <v>63.826999999999998</v>
      </c>
      <c r="FF17" s="9">
        <v>116.001</v>
      </c>
      <c r="FG17" s="9">
        <v>22.367000000000001</v>
      </c>
      <c r="FH17" s="9">
        <v>1.7709999999999999</v>
      </c>
      <c r="FI17" s="9">
        <v>12</v>
      </c>
      <c r="FJ17" s="9">
        <v>133.851</v>
      </c>
      <c r="FK17" s="9">
        <v>77.424999999999997</v>
      </c>
      <c r="FL17" s="9">
        <v>49.768000000000001</v>
      </c>
      <c r="FM17" s="9">
        <v>5.4450000000000003</v>
      </c>
      <c r="FN17" s="9">
        <v>1.2130000000000001</v>
      </c>
      <c r="FO17" s="9">
        <v>8</v>
      </c>
      <c r="FP17" s="9">
        <v>73.09</v>
      </c>
      <c r="FQ17" s="9">
        <v>39.747999999999998</v>
      </c>
      <c r="FR17" s="9">
        <v>27.946000000000002</v>
      </c>
      <c r="FS17" s="9">
        <v>4.8849999999999998</v>
      </c>
      <c r="FT17" s="9">
        <v>0.51100000000000001</v>
      </c>
      <c r="FU17" s="9">
        <v>8</v>
      </c>
      <c r="FV17" s="9">
        <v>60.76</v>
      </c>
      <c r="FW17" s="9">
        <v>37.677</v>
      </c>
      <c r="FX17" s="9">
        <v>21.821999999999999</v>
      </c>
      <c r="FY17" s="9">
        <v>0.56000000000000005</v>
      </c>
      <c r="FZ17" s="9">
        <v>0.70199999999999996</v>
      </c>
      <c r="GA17" s="9">
        <v>8</v>
      </c>
      <c r="GB17" s="9">
        <v>145.63300000000001</v>
      </c>
      <c r="GC17" s="9">
        <v>45.098999999999997</v>
      </c>
      <c r="GD17" s="9">
        <v>62.811999999999998</v>
      </c>
      <c r="GE17" s="9">
        <v>24.515999999999998</v>
      </c>
      <c r="GF17" s="9">
        <v>13.206</v>
      </c>
      <c r="GG17" s="9">
        <v>13</v>
      </c>
      <c r="GH17" s="9">
        <v>74.716999999999999</v>
      </c>
      <c r="GI17" s="9">
        <v>17.491</v>
      </c>
      <c r="GJ17" s="9">
        <v>33.808</v>
      </c>
      <c r="GK17" s="9">
        <v>13.170999999999999</v>
      </c>
      <c r="GL17" s="9">
        <v>10.247999999999999</v>
      </c>
      <c r="GM17" s="9">
        <v>15</v>
      </c>
      <c r="GN17" s="9">
        <v>70.915999999999997</v>
      </c>
      <c r="GO17" s="9">
        <v>27.608000000000001</v>
      </c>
      <c r="GP17" s="9">
        <v>29.004999999999999</v>
      </c>
      <c r="GQ17" s="9">
        <v>11.345000000000001</v>
      </c>
      <c r="GR17" s="9">
        <v>2.9580000000000002</v>
      </c>
      <c r="GS17" s="9">
        <v>10.686</v>
      </c>
      <c r="GT17" s="9">
        <v>677.69399999999996</v>
      </c>
      <c r="GU17" s="9">
        <v>254.45099999999999</v>
      </c>
      <c r="GV17" s="9">
        <v>268.66800000000001</v>
      </c>
      <c r="GW17" s="9">
        <v>116.084</v>
      </c>
      <c r="GX17" s="9">
        <v>38.49</v>
      </c>
      <c r="GY17" s="9">
        <v>10</v>
      </c>
      <c r="GZ17" s="9">
        <v>254.84</v>
      </c>
      <c r="HA17" s="9">
        <v>81.09</v>
      </c>
      <c r="HB17" s="9">
        <v>95.667000000000002</v>
      </c>
      <c r="HC17" s="9">
        <v>59.723999999999997</v>
      </c>
      <c r="HD17" s="9">
        <v>18.358000000000001</v>
      </c>
      <c r="HE17" s="9">
        <v>13</v>
      </c>
      <c r="HF17" s="9">
        <v>422.85500000000002</v>
      </c>
      <c r="HG17" s="9">
        <v>173.36099999999999</v>
      </c>
      <c r="HH17" s="9">
        <v>173.001</v>
      </c>
      <c r="HI17" s="9">
        <v>56.36</v>
      </c>
      <c r="HJ17" s="9">
        <v>20.132000000000001</v>
      </c>
      <c r="HK17" s="9">
        <v>10</v>
      </c>
      <c r="HL17" s="9">
        <v>141.01599999999999</v>
      </c>
      <c r="HM17" s="9">
        <v>47.881999999999998</v>
      </c>
      <c r="HN17" s="9">
        <v>65.150000000000006</v>
      </c>
      <c r="HO17" s="9">
        <v>19.18</v>
      </c>
      <c r="HP17" s="9">
        <v>8.8030000000000008</v>
      </c>
      <c r="HQ17" s="9">
        <v>11</v>
      </c>
      <c r="HR17" s="9">
        <v>68.537999999999997</v>
      </c>
      <c r="HS17" s="9">
        <v>25.378</v>
      </c>
      <c r="HT17" s="9">
        <v>27.234999999999999</v>
      </c>
      <c r="HU17" s="9">
        <v>9.2100000000000009</v>
      </c>
      <c r="HV17" s="9">
        <v>6.7149999999999999</v>
      </c>
      <c r="HW17" s="9">
        <v>10.42</v>
      </c>
      <c r="HX17" s="9">
        <v>72.477999999999994</v>
      </c>
      <c r="HY17" s="9">
        <v>22.504000000000001</v>
      </c>
      <c r="HZ17" s="9">
        <v>37.914999999999999</v>
      </c>
      <c r="IA17" s="9">
        <v>9.9700000000000006</v>
      </c>
      <c r="IB17" s="9">
        <v>2.089</v>
      </c>
      <c r="IC17" s="9">
        <v>12</v>
      </c>
      <c r="ID17" s="9">
        <v>47.906999999999996</v>
      </c>
      <c r="IE17" s="9">
        <v>13.340999999999999</v>
      </c>
      <c r="IF17" s="9">
        <v>19.457999999999998</v>
      </c>
      <c r="IG17" s="9">
        <v>12.124000000000001</v>
      </c>
      <c r="IH17" s="9">
        <v>2.984</v>
      </c>
      <c r="II17" s="9">
        <v>15</v>
      </c>
      <c r="IJ17" s="9">
        <v>24.077000000000002</v>
      </c>
      <c r="IK17" s="9">
        <v>6.2329999999999997</v>
      </c>
      <c r="IL17" s="9">
        <v>9.5410000000000004</v>
      </c>
      <c r="IM17" s="9">
        <v>6.3129999999999997</v>
      </c>
      <c r="IN17" s="9">
        <v>1.9890000000000001</v>
      </c>
      <c r="IO17" s="9">
        <v>16</v>
      </c>
      <c r="IP17" s="9">
        <v>23.83</v>
      </c>
      <c r="IQ17" s="9">
        <v>7.1079999999999997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Q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251" s="2" customFormat="1" ht="99.95" customHeight="1">
      <c r="B1" s="3" t="s">
        <v>1013</v>
      </c>
      <c r="C1" s="3" t="s">
        <v>1014</v>
      </c>
      <c r="D1" s="3" t="s">
        <v>1015</v>
      </c>
      <c r="E1" s="3" t="s">
        <v>1016</v>
      </c>
      <c r="F1" s="3" t="s">
        <v>1017</v>
      </c>
      <c r="G1" s="3" t="s">
        <v>1018</v>
      </c>
      <c r="H1" s="3" t="s">
        <v>1019</v>
      </c>
      <c r="I1" s="3" t="s">
        <v>1020</v>
      </c>
      <c r="J1" s="3" t="s">
        <v>1021</v>
      </c>
      <c r="K1" s="3" t="s">
        <v>1022</v>
      </c>
      <c r="L1" s="3" t="s">
        <v>1023</v>
      </c>
      <c r="M1" s="3" t="s">
        <v>1024</v>
      </c>
      <c r="N1" s="3" t="s">
        <v>1025</v>
      </c>
      <c r="O1" s="3" t="s">
        <v>1026</v>
      </c>
      <c r="P1" s="3" t="s">
        <v>1027</v>
      </c>
      <c r="Q1" s="3" t="s">
        <v>1028</v>
      </c>
      <c r="R1" s="3" t="s">
        <v>1029</v>
      </c>
      <c r="S1" s="3" t="s">
        <v>1030</v>
      </c>
      <c r="T1" s="3" t="s">
        <v>1031</v>
      </c>
      <c r="U1" s="3" t="s">
        <v>1032</v>
      </c>
      <c r="V1" s="3" t="s">
        <v>1033</v>
      </c>
      <c r="W1" s="3" t="s">
        <v>1034</v>
      </c>
      <c r="X1" s="3" t="s">
        <v>1035</v>
      </c>
      <c r="Y1" s="3" t="s">
        <v>1036</v>
      </c>
      <c r="Z1" s="3" t="s">
        <v>1037</v>
      </c>
      <c r="AA1" s="3" t="s">
        <v>1038</v>
      </c>
      <c r="AB1" s="3" t="s">
        <v>1039</v>
      </c>
      <c r="AC1" s="3" t="s">
        <v>1040</v>
      </c>
      <c r="AD1" s="3" t="s">
        <v>1041</v>
      </c>
      <c r="AE1" s="3" t="s">
        <v>1042</v>
      </c>
      <c r="AF1" s="3" t="s">
        <v>1043</v>
      </c>
      <c r="AG1" s="3" t="s">
        <v>1044</v>
      </c>
      <c r="AH1" s="3" t="s">
        <v>1045</v>
      </c>
      <c r="AI1" s="3" t="s">
        <v>1046</v>
      </c>
      <c r="AJ1" s="3" t="s">
        <v>1047</v>
      </c>
      <c r="AK1" s="3" t="s">
        <v>1048</v>
      </c>
      <c r="AL1" s="3" t="s">
        <v>1049</v>
      </c>
      <c r="AM1" s="3" t="s">
        <v>1050</v>
      </c>
      <c r="AN1" s="3" t="s">
        <v>1051</v>
      </c>
      <c r="AO1" s="3" t="s">
        <v>1052</v>
      </c>
      <c r="AP1" s="3" t="s">
        <v>1053</v>
      </c>
      <c r="AQ1" s="3" t="s">
        <v>1054</v>
      </c>
      <c r="AR1" s="3" t="s">
        <v>1055</v>
      </c>
      <c r="AS1" s="3" t="s">
        <v>1056</v>
      </c>
      <c r="AT1" s="3" t="s">
        <v>1057</v>
      </c>
      <c r="AU1" s="3" t="s">
        <v>1058</v>
      </c>
      <c r="AV1" s="3" t="s">
        <v>1059</v>
      </c>
      <c r="AW1" s="3" t="s">
        <v>1060</v>
      </c>
      <c r="AX1" s="3" t="s">
        <v>1061</v>
      </c>
      <c r="AY1" s="3" t="s">
        <v>1062</v>
      </c>
      <c r="AZ1" s="3" t="s">
        <v>1063</v>
      </c>
      <c r="BA1" s="3" t="s">
        <v>1064</v>
      </c>
      <c r="BB1" s="3" t="s">
        <v>1065</v>
      </c>
      <c r="BC1" s="3" t="s">
        <v>1066</v>
      </c>
      <c r="BD1" s="3" t="s">
        <v>1067</v>
      </c>
      <c r="BE1" s="3" t="s">
        <v>1068</v>
      </c>
      <c r="BF1" s="3" t="s">
        <v>1069</v>
      </c>
      <c r="BG1" s="3" t="s">
        <v>1070</v>
      </c>
      <c r="BH1" s="3" t="s">
        <v>1071</v>
      </c>
      <c r="BI1" s="3" t="s">
        <v>1072</v>
      </c>
      <c r="BJ1" s="3" t="s">
        <v>1073</v>
      </c>
      <c r="BK1" s="3" t="s">
        <v>1074</v>
      </c>
      <c r="BL1" s="3" t="s">
        <v>1075</v>
      </c>
      <c r="BM1" s="3" t="s">
        <v>1076</v>
      </c>
      <c r="BN1" s="3" t="s">
        <v>1077</v>
      </c>
      <c r="BO1" s="3" t="s">
        <v>1078</v>
      </c>
      <c r="BP1" s="3" t="s">
        <v>1079</v>
      </c>
      <c r="BQ1" s="3" t="s">
        <v>1080</v>
      </c>
      <c r="BR1" s="3" t="s">
        <v>1081</v>
      </c>
      <c r="BS1" s="3" t="s">
        <v>1082</v>
      </c>
      <c r="BT1" s="3" t="s">
        <v>1083</v>
      </c>
      <c r="BU1" s="3" t="s">
        <v>1084</v>
      </c>
      <c r="BV1" s="3" t="s">
        <v>1085</v>
      </c>
      <c r="BW1" s="3" t="s">
        <v>1086</v>
      </c>
      <c r="BX1" s="3" t="s">
        <v>1087</v>
      </c>
      <c r="BY1" s="3" t="s">
        <v>1088</v>
      </c>
      <c r="BZ1" s="3" t="s">
        <v>1089</v>
      </c>
      <c r="CA1" s="3" t="s">
        <v>1090</v>
      </c>
      <c r="CB1" s="3" t="s">
        <v>1091</v>
      </c>
      <c r="CC1" s="3" t="s">
        <v>1092</v>
      </c>
      <c r="CD1" s="3" t="s">
        <v>1093</v>
      </c>
      <c r="CE1" s="3" t="s">
        <v>1094</v>
      </c>
      <c r="CF1" s="3" t="s">
        <v>1095</v>
      </c>
      <c r="CG1" s="3" t="s">
        <v>1096</v>
      </c>
      <c r="CH1" s="3" t="s">
        <v>1097</v>
      </c>
      <c r="CI1" s="3" t="s">
        <v>1098</v>
      </c>
      <c r="CJ1" s="3" t="s">
        <v>1099</v>
      </c>
      <c r="CK1" s="3" t="s">
        <v>1100</v>
      </c>
      <c r="CL1" s="3" t="s">
        <v>1101</v>
      </c>
      <c r="CM1" s="3" t="s">
        <v>1102</v>
      </c>
      <c r="CN1" s="3" t="s">
        <v>1103</v>
      </c>
      <c r="CO1" s="3" t="s">
        <v>1104</v>
      </c>
      <c r="CP1" s="3" t="s">
        <v>1105</v>
      </c>
      <c r="CQ1" s="3" t="s">
        <v>1106</v>
      </c>
      <c r="CR1" s="3" t="s">
        <v>1107</v>
      </c>
      <c r="CS1" s="3" t="s">
        <v>1108</v>
      </c>
      <c r="CT1" s="3" t="s">
        <v>1109</v>
      </c>
      <c r="CU1" s="3" t="s">
        <v>1110</v>
      </c>
      <c r="CV1" s="3" t="s">
        <v>1111</v>
      </c>
      <c r="CW1" s="3" t="s">
        <v>1112</v>
      </c>
      <c r="CX1" s="3" t="s">
        <v>1113</v>
      </c>
      <c r="CY1" s="3" t="s">
        <v>1114</v>
      </c>
      <c r="CZ1" s="3" t="s">
        <v>1115</v>
      </c>
      <c r="DA1" s="3" t="s">
        <v>1116</v>
      </c>
      <c r="DB1" s="3" t="s">
        <v>1117</v>
      </c>
      <c r="DC1" s="3" t="s">
        <v>1118</v>
      </c>
      <c r="DD1" s="3" t="s">
        <v>1119</v>
      </c>
      <c r="DE1" s="3" t="s">
        <v>1120</v>
      </c>
      <c r="DF1" s="3" t="s">
        <v>1121</v>
      </c>
      <c r="DG1" s="3" t="s">
        <v>1122</v>
      </c>
      <c r="DH1" s="3" t="s">
        <v>1123</v>
      </c>
      <c r="DI1" s="3" t="s">
        <v>1124</v>
      </c>
      <c r="DJ1" s="3" t="s">
        <v>1125</v>
      </c>
      <c r="DK1" s="3" t="s">
        <v>1126</v>
      </c>
      <c r="DL1" s="3" t="s">
        <v>1127</v>
      </c>
      <c r="DM1" s="3" t="s">
        <v>1128</v>
      </c>
      <c r="DN1" s="3" t="s">
        <v>1129</v>
      </c>
      <c r="DO1" s="3" t="s">
        <v>1130</v>
      </c>
      <c r="DP1" s="3" t="s">
        <v>1131</v>
      </c>
      <c r="DQ1" s="3" t="s">
        <v>1132</v>
      </c>
      <c r="DR1" s="3" t="s">
        <v>1133</v>
      </c>
      <c r="DS1" s="3" t="s">
        <v>1134</v>
      </c>
      <c r="DT1" s="3" t="s">
        <v>1135</v>
      </c>
      <c r="DU1" s="3" t="s">
        <v>1136</v>
      </c>
      <c r="DV1" s="3" t="s">
        <v>1137</v>
      </c>
      <c r="DW1" s="3" t="s">
        <v>1138</v>
      </c>
      <c r="DX1" s="3" t="s">
        <v>1139</v>
      </c>
      <c r="DY1" s="3" t="s">
        <v>1140</v>
      </c>
      <c r="DZ1" s="3" t="s">
        <v>1141</v>
      </c>
      <c r="EA1" s="3" t="s">
        <v>1142</v>
      </c>
      <c r="EB1" s="3" t="s">
        <v>1143</v>
      </c>
      <c r="EC1" s="3" t="s">
        <v>1144</v>
      </c>
      <c r="ED1" s="3" t="s">
        <v>1145</v>
      </c>
      <c r="EE1" s="3" t="s">
        <v>1146</v>
      </c>
      <c r="EF1" s="3" t="s">
        <v>1147</v>
      </c>
      <c r="EG1" s="3" t="s">
        <v>1148</v>
      </c>
      <c r="EH1" s="3" t="s">
        <v>1149</v>
      </c>
      <c r="EI1" s="3" t="s">
        <v>1150</v>
      </c>
      <c r="EJ1" s="3" t="s">
        <v>1151</v>
      </c>
      <c r="EK1" s="3" t="s">
        <v>1152</v>
      </c>
      <c r="EL1" s="3" t="s">
        <v>1153</v>
      </c>
      <c r="EM1" s="3" t="s">
        <v>1154</v>
      </c>
      <c r="EN1" s="3" t="s">
        <v>1155</v>
      </c>
      <c r="EO1" s="3" t="s">
        <v>1156</v>
      </c>
      <c r="EP1" s="3" t="s">
        <v>1157</v>
      </c>
      <c r="EQ1" s="3" t="s">
        <v>1158</v>
      </c>
      <c r="ER1" s="3" t="s">
        <v>1159</v>
      </c>
      <c r="ES1" s="3" t="s">
        <v>1160</v>
      </c>
      <c r="ET1" s="3" t="s">
        <v>1161</v>
      </c>
      <c r="EU1" s="3" t="s">
        <v>1162</v>
      </c>
      <c r="EV1" s="3" t="s">
        <v>1163</v>
      </c>
      <c r="EW1" s="3" t="s">
        <v>1164</v>
      </c>
      <c r="EX1" s="3" t="s">
        <v>1165</v>
      </c>
      <c r="EY1" s="3" t="s">
        <v>1166</v>
      </c>
      <c r="EZ1" s="3" t="s">
        <v>1167</v>
      </c>
      <c r="FA1" s="3" t="s">
        <v>1168</v>
      </c>
      <c r="FB1" s="3" t="s">
        <v>1169</v>
      </c>
      <c r="FC1" s="3" t="s">
        <v>1170</v>
      </c>
      <c r="FD1" s="3" t="s">
        <v>1171</v>
      </c>
      <c r="FE1" s="3" t="s">
        <v>1172</v>
      </c>
      <c r="FF1" s="3" t="s">
        <v>1173</v>
      </c>
      <c r="FG1" s="3" t="s">
        <v>1174</v>
      </c>
      <c r="FH1" s="3" t="s">
        <v>1175</v>
      </c>
      <c r="FI1" s="3" t="s">
        <v>1176</v>
      </c>
      <c r="FJ1" s="3" t="s">
        <v>1177</v>
      </c>
      <c r="FK1" s="3" t="s">
        <v>1178</v>
      </c>
      <c r="FL1" s="3" t="s">
        <v>1179</v>
      </c>
      <c r="FM1" s="3" t="s">
        <v>1180</v>
      </c>
      <c r="FN1" s="3" t="s">
        <v>1181</v>
      </c>
      <c r="FO1" s="3" t="s">
        <v>1182</v>
      </c>
      <c r="FP1" s="3" t="s">
        <v>1183</v>
      </c>
      <c r="FQ1" s="3" t="s">
        <v>1184</v>
      </c>
      <c r="FR1" s="3" t="s">
        <v>1185</v>
      </c>
      <c r="FS1" s="3" t="s">
        <v>1186</v>
      </c>
      <c r="FT1" s="3" t="s">
        <v>1187</v>
      </c>
      <c r="FU1" s="3" t="s">
        <v>1188</v>
      </c>
      <c r="FV1" s="3" t="s">
        <v>1189</v>
      </c>
      <c r="FW1" s="3" t="s">
        <v>1190</v>
      </c>
      <c r="FX1" s="3" t="s">
        <v>1191</v>
      </c>
      <c r="FY1" s="3" t="s">
        <v>1192</v>
      </c>
      <c r="FZ1" s="3" t="s">
        <v>1193</v>
      </c>
      <c r="GA1" s="3" t="s">
        <v>1194</v>
      </c>
      <c r="GB1" s="3" t="s">
        <v>1195</v>
      </c>
      <c r="GC1" s="3" t="s">
        <v>1196</v>
      </c>
      <c r="GD1" s="3" t="s">
        <v>1197</v>
      </c>
      <c r="GE1" s="3" t="s">
        <v>1198</v>
      </c>
      <c r="GF1" s="3" t="s">
        <v>1199</v>
      </c>
      <c r="GG1" s="3" t="s">
        <v>1200</v>
      </c>
      <c r="GH1" s="3" t="s">
        <v>1201</v>
      </c>
      <c r="GI1" s="3" t="s">
        <v>1202</v>
      </c>
      <c r="GJ1" s="3" t="s">
        <v>1203</v>
      </c>
      <c r="GK1" s="3" t="s">
        <v>1204</v>
      </c>
      <c r="GL1" s="3" t="s">
        <v>1205</v>
      </c>
      <c r="GM1" s="3" t="s">
        <v>1206</v>
      </c>
      <c r="GN1" s="3" t="s">
        <v>1207</v>
      </c>
      <c r="GO1" s="3" t="s">
        <v>1208</v>
      </c>
      <c r="GP1" s="3" t="s">
        <v>1209</v>
      </c>
      <c r="GQ1" s="3" t="s">
        <v>1210</v>
      </c>
      <c r="GR1" s="3" t="s">
        <v>1211</v>
      </c>
      <c r="GS1" s="3" t="s">
        <v>1212</v>
      </c>
      <c r="GT1" s="3" t="s">
        <v>1213</v>
      </c>
      <c r="GU1" s="3" t="s">
        <v>1214</v>
      </c>
      <c r="GV1" s="3" t="s">
        <v>1215</v>
      </c>
      <c r="GW1" s="3" t="s">
        <v>1216</v>
      </c>
      <c r="GX1" s="3" t="s">
        <v>1217</v>
      </c>
      <c r="GY1" s="3" t="s">
        <v>1218</v>
      </c>
      <c r="GZ1" s="3" t="s">
        <v>1219</v>
      </c>
      <c r="HA1" s="3" t="s">
        <v>1220</v>
      </c>
      <c r="HB1" s="3" t="s">
        <v>1221</v>
      </c>
      <c r="HC1" s="3" t="s">
        <v>1222</v>
      </c>
      <c r="HD1" s="3" t="s">
        <v>1223</v>
      </c>
      <c r="HE1" s="3" t="s">
        <v>1224</v>
      </c>
      <c r="HF1" s="3" t="s">
        <v>1225</v>
      </c>
      <c r="HG1" s="3" t="s">
        <v>1226</v>
      </c>
      <c r="HH1" s="3" t="s">
        <v>1227</v>
      </c>
      <c r="HI1" s="3" t="s">
        <v>1228</v>
      </c>
      <c r="HJ1" s="3" t="s">
        <v>1229</v>
      </c>
      <c r="HK1" s="3" t="s">
        <v>1230</v>
      </c>
      <c r="HL1" s="3" t="s">
        <v>1231</v>
      </c>
      <c r="HM1" s="3" t="s">
        <v>1232</v>
      </c>
      <c r="HN1" s="3" t="s">
        <v>1233</v>
      </c>
      <c r="HO1" s="3" t="s">
        <v>1234</v>
      </c>
      <c r="HP1" s="3" t="s">
        <v>1235</v>
      </c>
      <c r="HQ1" s="3" t="s">
        <v>1236</v>
      </c>
      <c r="HR1" s="3" t="s">
        <v>1237</v>
      </c>
      <c r="HS1" s="3" t="s">
        <v>1238</v>
      </c>
      <c r="HT1" s="3" t="s">
        <v>1239</v>
      </c>
      <c r="HU1" s="3" t="s">
        <v>1240</v>
      </c>
      <c r="HV1" s="3" t="s">
        <v>1241</v>
      </c>
      <c r="HW1" s="3" t="s">
        <v>1242</v>
      </c>
      <c r="HX1" s="3" t="s">
        <v>1243</v>
      </c>
      <c r="HY1" s="3" t="s">
        <v>1244</v>
      </c>
      <c r="HZ1" s="3" t="s">
        <v>1245</v>
      </c>
      <c r="IA1" s="3" t="s">
        <v>1246</v>
      </c>
      <c r="IB1" s="3" t="s">
        <v>1247</v>
      </c>
      <c r="IC1" s="3" t="s">
        <v>1248</v>
      </c>
      <c r="ID1" s="3" t="s">
        <v>1249</v>
      </c>
      <c r="IE1" s="3" t="s">
        <v>1250</v>
      </c>
      <c r="IF1" s="3" t="s">
        <v>1251</v>
      </c>
      <c r="IG1" s="3" t="s">
        <v>1252</v>
      </c>
      <c r="IH1" s="3" t="s">
        <v>1253</v>
      </c>
      <c r="II1" s="3" t="s">
        <v>1254</v>
      </c>
      <c r="IJ1" s="3" t="s">
        <v>1255</v>
      </c>
      <c r="IK1" s="3" t="s">
        <v>1256</v>
      </c>
      <c r="IL1" s="3" t="s">
        <v>1257</v>
      </c>
      <c r="IM1" s="3" t="s">
        <v>1258</v>
      </c>
      <c r="IN1" s="3" t="s">
        <v>1259</v>
      </c>
      <c r="IO1" s="3" t="s">
        <v>1260</v>
      </c>
      <c r="IP1" s="3" t="s">
        <v>1261</v>
      </c>
      <c r="IQ1" s="3" t="s">
        <v>1262</v>
      </c>
    </row>
    <row r="2" spans="1:251">
      <c r="A2" s="4" t="s">
        <v>250</v>
      </c>
      <c r="B2" s="7" t="s">
        <v>259</v>
      </c>
      <c r="C2" s="7" t="s">
        <v>259</v>
      </c>
      <c r="D2" s="7" t="s">
        <v>259</v>
      </c>
      <c r="E2" s="8" t="s">
        <v>267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8" t="s">
        <v>267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  <c r="Q2" s="8" t="s">
        <v>267</v>
      </c>
      <c r="R2" s="7" t="s">
        <v>259</v>
      </c>
      <c r="S2" s="7" t="s">
        <v>259</v>
      </c>
      <c r="T2" s="7" t="s">
        <v>259</v>
      </c>
      <c r="U2" s="7" t="s">
        <v>259</v>
      </c>
      <c r="V2" s="7" t="s">
        <v>259</v>
      </c>
      <c r="W2" s="8" t="s">
        <v>267</v>
      </c>
      <c r="X2" s="7" t="s">
        <v>259</v>
      </c>
      <c r="Y2" s="7" t="s">
        <v>259</v>
      </c>
      <c r="Z2" s="7" t="s">
        <v>259</v>
      </c>
      <c r="AA2" s="7" t="s">
        <v>259</v>
      </c>
      <c r="AB2" s="7" t="s">
        <v>259</v>
      </c>
      <c r="AC2" s="8" t="s">
        <v>267</v>
      </c>
      <c r="AD2" s="7" t="s">
        <v>259</v>
      </c>
      <c r="AE2" s="7" t="s">
        <v>259</v>
      </c>
      <c r="AF2" s="7" t="s">
        <v>259</v>
      </c>
      <c r="AG2" s="7" t="s">
        <v>259</v>
      </c>
      <c r="AH2" s="7" t="s">
        <v>259</v>
      </c>
      <c r="AI2" s="8" t="s">
        <v>267</v>
      </c>
      <c r="AJ2" s="7" t="s">
        <v>259</v>
      </c>
      <c r="AK2" s="7" t="s">
        <v>259</v>
      </c>
      <c r="AL2" s="7" t="s">
        <v>259</v>
      </c>
      <c r="AM2" s="7" t="s">
        <v>259</v>
      </c>
      <c r="AN2" s="7" t="s">
        <v>259</v>
      </c>
      <c r="AO2" s="8" t="s">
        <v>267</v>
      </c>
      <c r="AP2" s="7" t="s">
        <v>259</v>
      </c>
      <c r="AQ2" s="7" t="s">
        <v>259</v>
      </c>
      <c r="AR2" s="7" t="s">
        <v>259</v>
      </c>
      <c r="AS2" s="7" t="s">
        <v>259</v>
      </c>
      <c r="AT2" s="7" t="s">
        <v>259</v>
      </c>
      <c r="AU2" s="8" t="s">
        <v>267</v>
      </c>
      <c r="AV2" s="7" t="s">
        <v>259</v>
      </c>
      <c r="AW2" s="7" t="s">
        <v>259</v>
      </c>
      <c r="AX2" s="7" t="s">
        <v>259</v>
      </c>
      <c r="AY2" s="7" t="s">
        <v>259</v>
      </c>
      <c r="AZ2" s="7" t="s">
        <v>259</v>
      </c>
      <c r="BA2" s="8" t="s">
        <v>267</v>
      </c>
      <c r="BB2" s="7" t="s">
        <v>259</v>
      </c>
      <c r="BC2" s="7" t="s">
        <v>259</v>
      </c>
      <c r="BD2" s="7" t="s">
        <v>259</v>
      </c>
      <c r="BE2" s="7" t="s">
        <v>259</v>
      </c>
      <c r="BF2" s="7" t="s">
        <v>259</v>
      </c>
      <c r="BG2" s="8" t="s">
        <v>267</v>
      </c>
      <c r="BH2" s="7" t="s">
        <v>259</v>
      </c>
      <c r="BI2" s="7" t="s">
        <v>259</v>
      </c>
      <c r="BJ2" s="7" t="s">
        <v>259</v>
      </c>
      <c r="BK2" s="7" t="s">
        <v>259</v>
      </c>
      <c r="BL2" s="7" t="s">
        <v>259</v>
      </c>
      <c r="BM2" s="8" t="s">
        <v>267</v>
      </c>
      <c r="BN2" s="7" t="s">
        <v>259</v>
      </c>
      <c r="BO2" s="7" t="s">
        <v>259</v>
      </c>
      <c r="BP2" s="7" t="s">
        <v>259</v>
      </c>
      <c r="BQ2" s="7" t="s">
        <v>259</v>
      </c>
      <c r="BR2" s="7" t="s">
        <v>259</v>
      </c>
      <c r="BS2" s="8" t="s">
        <v>267</v>
      </c>
      <c r="BT2" s="7" t="s">
        <v>259</v>
      </c>
      <c r="BU2" s="7" t="s">
        <v>259</v>
      </c>
      <c r="BV2" s="7" t="s">
        <v>259</v>
      </c>
      <c r="BW2" s="7" t="s">
        <v>259</v>
      </c>
      <c r="BX2" s="7" t="s">
        <v>259</v>
      </c>
      <c r="BY2" s="8" t="s">
        <v>267</v>
      </c>
      <c r="BZ2" s="7" t="s">
        <v>259</v>
      </c>
      <c r="CA2" s="7" t="s">
        <v>259</v>
      </c>
      <c r="CB2" s="7" t="s">
        <v>259</v>
      </c>
      <c r="CC2" s="7" t="s">
        <v>259</v>
      </c>
      <c r="CD2" s="7" t="s">
        <v>259</v>
      </c>
      <c r="CE2" s="8" t="s">
        <v>267</v>
      </c>
      <c r="CF2" s="7" t="s">
        <v>259</v>
      </c>
      <c r="CG2" s="7" t="s">
        <v>259</v>
      </c>
      <c r="CH2" s="7" t="s">
        <v>259</v>
      </c>
      <c r="CI2" s="7" t="s">
        <v>259</v>
      </c>
      <c r="CJ2" s="7" t="s">
        <v>259</v>
      </c>
      <c r="CK2" s="8" t="s">
        <v>267</v>
      </c>
      <c r="CL2" s="7" t="s">
        <v>259</v>
      </c>
      <c r="CM2" s="7" t="s">
        <v>259</v>
      </c>
      <c r="CN2" s="7" t="s">
        <v>259</v>
      </c>
      <c r="CO2" s="7" t="s">
        <v>259</v>
      </c>
      <c r="CP2" s="7" t="s">
        <v>259</v>
      </c>
      <c r="CQ2" s="8" t="s">
        <v>267</v>
      </c>
      <c r="CR2" s="7" t="s">
        <v>259</v>
      </c>
      <c r="CS2" s="7" t="s">
        <v>259</v>
      </c>
      <c r="CT2" s="7" t="s">
        <v>259</v>
      </c>
      <c r="CU2" s="7" t="s">
        <v>259</v>
      </c>
      <c r="CV2" s="7" t="s">
        <v>259</v>
      </c>
      <c r="CW2" s="8" t="s">
        <v>267</v>
      </c>
      <c r="CX2" s="7" t="s">
        <v>259</v>
      </c>
      <c r="CY2" s="7" t="s">
        <v>259</v>
      </c>
      <c r="CZ2" s="7" t="s">
        <v>259</v>
      </c>
      <c r="DA2" s="7" t="s">
        <v>259</v>
      </c>
      <c r="DB2" s="7" t="s">
        <v>259</v>
      </c>
      <c r="DC2" s="8" t="s">
        <v>267</v>
      </c>
      <c r="DD2" s="7" t="s">
        <v>259</v>
      </c>
      <c r="DE2" s="7" t="s">
        <v>259</v>
      </c>
      <c r="DF2" s="7" t="s">
        <v>259</v>
      </c>
      <c r="DG2" s="7" t="s">
        <v>259</v>
      </c>
      <c r="DH2" s="7" t="s">
        <v>259</v>
      </c>
      <c r="DI2" s="8" t="s">
        <v>267</v>
      </c>
      <c r="DJ2" s="7" t="s">
        <v>259</v>
      </c>
      <c r="DK2" s="7" t="s">
        <v>259</v>
      </c>
      <c r="DL2" s="7" t="s">
        <v>259</v>
      </c>
      <c r="DM2" s="7" t="s">
        <v>259</v>
      </c>
      <c r="DN2" s="7" t="s">
        <v>259</v>
      </c>
      <c r="DO2" s="8" t="s">
        <v>267</v>
      </c>
      <c r="DP2" s="7" t="s">
        <v>259</v>
      </c>
      <c r="DQ2" s="7" t="s">
        <v>259</v>
      </c>
      <c r="DR2" s="7" t="s">
        <v>259</v>
      </c>
      <c r="DS2" s="7" t="s">
        <v>259</v>
      </c>
      <c r="DT2" s="7" t="s">
        <v>259</v>
      </c>
      <c r="DU2" s="8" t="s">
        <v>267</v>
      </c>
      <c r="DV2" s="7" t="s">
        <v>259</v>
      </c>
      <c r="DW2" s="7" t="s">
        <v>259</v>
      </c>
      <c r="DX2" s="7" t="s">
        <v>259</v>
      </c>
      <c r="DY2" s="7" t="s">
        <v>259</v>
      </c>
      <c r="DZ2" s="7" t="s">
        <v>259</v>
      </c>
      <c r="EA2" s="8" t="s">
        <v>267</v>
      </c>
      <c r="EB2" s="7" t="s">
        <v>259</v>
      </c>
      <c r="EC2" s="7" t="s">
        <v>259</v>
      </c>
      <c r="ED2" s="7" t="s">
        <v>259</v>
      </c>
      <c r="EE2" s="7" t="s">
        <v>259</v>
      </c>
      <c r="EF2" s="7" t="s">
        <v>259</v>
      </c>
      <c r="EG2" s="8" t="s">
        <v>267</v>
      </c>
      <c r="EH2" s="7" t="s">
        <v>259</v>
      </c>
      <c r="EI2" s="7" t="s">
        <v>259</v>
      </c>
      <c r="EJ2" s="7" t="s">
        <v>259</v>
      </c>
      <c r="EK2" s="7" t="s">
        <v>259</v>
      </c>
      <c r="EL2" s="7" t="s">
        <v>259</v>
      </c>
      <c r="EM2" s="8" t="s">
        <v>267</v>
      </c>
      <c r="EN2" s="7" t="s">
        <v>259</v>
      </c>
      <c r="EO2" s="7" t="s">
        <v>259</v>
      </c>
      <c r="EP2" s="7" t="s">
        <v>259</v>
      </c>
      <c r="EQ2" s="7" t="s">
        <v>259</v>
      </c>
      <c r="ER2" s="7" t="s">
        <v>259</v>
      </c>
      <c r="ES2" s="8" t="s">
        <v>267</v>
      </c>
      <c r="ET2" s="7" t="s">
        <v>259</v>
      </c>
      <c r="EU2" s="7" t="s">
        <v>259</v>
      </c>
      <c r="EV2" s="7" t="s">
        <v>259</v>
      </c>
      <c r="EW2" s="7" t="s">
        <v>259</v>
      </c>
      <c r="EX2" s="7" t="s">
        <v>259</v>
      </c>
      <c r="EY2" s="8" t="s">
        <v>267</v>
      </c>
      <c r="EZ2" s="7" t="s">
        <v>259</v>
      </c>
      <c r="FA2" s="7" t="s">
        <v>259</v>
      </c>
      <c r="FB2" s="7" t="s">
        <v>259</v>
      </c>
      <c r="FC2" s="7" t="s">
        <v>259</v>
      </c>
      <c r="FD2" s="7" t="s">
        <v>259</v>
      </c>
      <c r="FE2" s="8" t="s">
        <v>267</v>
      </c>
      <c r="FF2" s="7" t="s">
        <v>259</v>
      </c>
      <c r="FG2" s="7" t="s">
        <v>259</v>
      </c>
      <c r="FH2" s="7" t="s">
        <v>259</v>
      </c>
      <c r="FI2" s="7" t="s">
        <v>259</v>
      </c>
      <c r="FJ2" s="7" t="s">
        <v>259</v>
      </c>
      <c r="FK2" s="8" t="s">
        <v>267</v>
      </c>
      <c r="FL2" s="7" t="s">
        <v>259</v>
      </c>
      <c r="FM2" s="7" t="s">
        <v>259</v>
      </c>
      <c r="FN2" s="7" t="s">
        <v>259</v>
      </c>
      <c r="FO2" s="7" t="s">
        <v>259</v>
      </c>
      <c r="FP2" s="7" t="s">
        <v>259</v>
      </c>
      <c r="FQ2" s="8" t="s">
        <v>267</v>
      </c>
      <c r="FR2" s="7" t="s">
        <v>259</v>
      </c>
      <c r="FS2" s="7" t="s">
        <v>259</v>
      </c>
      <c r="FT2" s="7" t="s">
        <v>259</v>
      </c>
      <c r="FU2" s="7" t="s">
        <v>259</v>
      </c>
      <c r="FV2" s="7" t="s">
        <v>259</v>
      </c>
      <c r="FW2" s="8" t="s">
        <v>267</v>
      </c>
      <c r="FX2" s="7" t="s">
        <v>259</v>
      </c>
      <c r="FY2" s="7" t="s">
        <v>259</v>
      </c>
      <c r="FZ2" s="7" t="s">
        <v>259</v>
      </c>
      <c r="GA2" s="7" t="s">
        <v>259</v>
      </c>
      <c r="GB2" s="7" t="s">
        <v>259</v>
      </c>
      <c r="GC2" s="8" t="s">
        <v>267</v>
      </c>
      <c r="GD2" s="7" t="s">
        <v>259</v>
      </c>
      <c r="GE2" s="7" t="s">
        <v>259</v>
      </c>
      <c r="GF2" s="7" t="s">
        <v>259</v>
      </c>
      <c r="GG2" s="7" t="s">
        <v>259</v>
      </c>
      <c r="GH2" s="7" t="s">
        <v>259</v>
      </c>
      <c r="GI2" s="8" t="s">
        <v>267</v>
      </c>
      <c r="GJ2" s="7" t="s">
        <v>259</v>
      </c>
      <c r="GK2" s="7" t="s">
        <v>259</v>
      </c>
      <c r="GL2" s="7" t="s">
        <v>259</v>
      </c>
      <c r="GM2" s="7" t="s">
        <v>259</v>
      </c>
      <c r="GN2" s="7" t="s">
        <v>259</v>
      </c>
      <c r="GO2" s="8" t="s">
        <v>267</v>
      </c>
      <c r="GP2" s="7" t="s">
        <v>259</v>
      </c>
      <c r="GQ2" s="7" t="s">
        <v>259</v>
      </c>
      <c r="GR2" s="7" t="s">
        <v>259</v>
      </c>
      <c r="GS2" s="7" t="s">
        <v>259</v>
      </c>
      <c r="GT2" s="7" t="s">
        <v>259</v>
      </c>
      <c r="GU2" s="8" t="s">
        <v>267</v>
      </c>
      <c r="GV2" s="7" t="s">
        <v>259</v>
      </c>
      <c r="GW2" s="7" t="s">
        <v>259</v>
      </c>
      <c r="GX2" s="7" t="s">
        <v>259</v>
      </c>
      <c r="GY2" s="7" t="s">
        <v>259</v>
      </c>
      <c r="GZ2" s="7" t="s">
        <v>259</v>
      </c>
      <c r="HA2" s="8" t="s">
        <v>267</v>
      </c>
      <c r="HB2" s="7" t="s">
        <v>259</v>
      </c>
      <c r="HC2" s="7" t="s">
        <v>259</v>
      </c>
      <c r="HD2" s="7" t="s">
        <v>259</v>
      </c>
      <c r="HE2" s="7" t="s">
        <v>259</v>
      </c>
      <c r="HF2" s="7" t="s">
        <v>259</v>
      </c>
      <c r="HG2" s="8" t="s">
        <v>267</v>
      </c>
      <c r="HH2" s="7" t="s">
        <v>259</v>
      </c>
      <c r="HI2" s="7" t="s">
        <v>259</v>
      </c>
      <c r="HJ2" s="7" t="s">
        <v>259</v>
      </c>
      <c r="HK2" s="7" t="s">
        <v>259</v>
      </c>
      <c r="HL2" s="7" t="s">
        <v>259</v>
      </c>
      <c r="HM2" s="8" t="s">
        <v>267</v>
      </c>
      <c r="HN2" s="7" t="s">
        <v>259</v>
      </c>
      <c r="HO2" s="7" t="s">
        <v>259</v>
      </c>
      <c r="HP2" s="7" t="s">
        <v>259</v>
      </c>
      <c r="HQ2" s="7" t="s">
        <v>259</v>
      </c>
      <c r="HR2" s="7" t="s">
        <v>259</v>
      </c>
      <c r="HS2" s="8" t="s">
        <v>267</v>
      </c>
      <c r="HT2" s="7" t="s">
        <v>259</v>
      </c>
      <c r="HU2" s="7" t="s">
        <v>259</v>
      </c>
      <c r="HV2" s="7" t="s">
        <v>259</v>
      </c>
      <c r="HW2" s="7" t="s">
        <v>259</v>
      </c>
      <c r="HX2" s="7" t="s">
        <v>259</v>
      </c>
      <c r="HY2" s="8" t="s">
        <v>267</v>
      </c>
      <c r="HZ2" s="7" t="s">
        <v>259</v>
      </c>
      <c r="IA2" s="7" t="s">
        <v>259</v>
      </c>
      <c r="IB2" s="7" t="s">
        <v>259</v>
      </c>
      <c r="IC2" s="7" t="s">
        <v>259</v>
      </c>
      <c r="ID2" s="7" t="s">
        <v>259</v>
      </c>
      <c r="IE2" s="8" t="s">
        <v>267</v>
      </c>
      <c r="IF2" s="7" t="s">
        <v>259</v>
      </c>
      <c r="IG2" s="7" t="s">
        <v>259</v>
      </c>
      <c r="IH2" s="7" t="s">
        <v>259</v>
      </c>
      <c r="II2" s="7" t="s">
        <v>259</v>
      </c>
      <c r="IJ2" s="7" t="s">
        <v>259</v>
      </c>
      <c r="IK2" s="8" t="s">
        <v>267</v>
      </c>
      <c r="IL2" s="7" t="s">
        <v>259</v>
      </c>
      <c r="IM2" s="7" t="s">
        <v>259</v>
      </c>
      <c r="IN2" s="7" t="s">
        <v>259</v>
      </c>
      <c r="IO2" s="7" t="s">
        <v>259</v>
      </c>
      <c r="IP2" s="7" t="s">
        <v>259</v>
      </c>
      <c r="IQ2" s="8" t="s">
        <v>267</v>
      </c>
    </row>
    <row r="3" spans="1:25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  <c r="BJ3" s="8" t="s">
        <v>260</v>
      </c>
      <c r="BK3" s="8" t="s">
        <v>260</v>
      </c>
      <c r="BL3" s="8" t="s">
        <v>260</v>
      </c>
      <c r="BM3" s="8" t="s">
        <v>260</v>
      </c>
      <c r="BN3" s="8" t="s">
        <v>260</v>
      </c>
      <c r="BO3" s="8" t="s">
        <v>260</v>
      </c>
      <c r="BP3" s="8" t="s">
        <v>260</v>
      </c>
      <c r="BQ3" s="8" t="s">
        <v>260</v>
      </c>
      <c r="BR3" s="8" t="s">
        <v>260</v>
      </c>
      <c r="BS3" s="8" t="s">
        <v>260</v>
      </c>
      <c r="BT3" s="8" t="s">
        <v>260</v>
      </c>
      <c r="BU3" s="8" t="s">
        <v>260</v>
      </c>
      <c r="BV3" s="8" t="s">
        <v>260</v>
      </c>
      <c r="BW3" s="8" t="s">
        <v>260</v>
      </c>
      <c r="BX3" s="8" t="s">
        <v>260</v>
      </c>
      <c r="BY3" s="8" t="s">
        <v>260</v>
      </c>
      <c r="BZ3" s="8" t="s">
        <v>260</v>
      </c>
      <c r="CA3" s="8" t="s">
        <v>260</v>
      </c>
      <c r="CB3" s="8" t="s">
        <v>260</v>
      </c>
      <c r="CC3" s="8" t="s">
        <v>260</v>
      </c>
      <c r="CD3" s="8" t="s">
        <v>260</v>
      </c>
      <c r="CE3" s="8" t="s">
        <v>260</v>
      </c>
      <c r="CF3" s="8" t="s">
        <v>260</v>
      </c>
      <c r="CG3" s="8" t="s">
        <v>260</v>
      </c>
      <c r="CH3" s="8" t="s">
        <v>260</v>
      </c>
      <c r="CI3" s="8" t="s">
        <v>260</v>
      </c>
      <c r="CJ3" s="8" t="s">
        <v>260</v>
      </c>
      <c r="CK3" s="8" t="s">
        <v>260</v>
      </c>
      <c r="CL3" s="8" t="s">
        <v>260</v>
      </c>
      <c r="CM3" s="8" t="s">
        <v>260</v>
      </c>
      <c r="CN3" s="8" t="s">
        <v>260</v>
      </c>
      <c r="CO3" s="8" t="s">
        <v>260</v>
      </c>
      <c r="CP3" s="8" t="s">
        <v>260</v>
      </c>
      <c r="CQ3" s="8" t="s">
        <v>260</v>
      </c>
      <c r="CR3" s="8" t="s">
        <v>260</v>
      </c>
      <c r="CS3" s="8" t="s">
        <v>260</v>
      </c>
      <c r="CT3" s="8" t="s">
        <v>260</v>
      </c>
      <c r="CU3" s="8" t="s">
        <v>260</v>
      </c>
      <c r="CV3" s="8" t="s">
        <v>260</v>
      </c>
      <c r="CW3" s="8" t="s">
        <v>260</v>
      </c>
      <c r="CX3" s="8" t="s">
        <v>260</v>
      </c>
      <c r="CY3" s="8" t="s">
        <v>260</v>
      </c>
      <c r="CZ3" s="8" t="s">
        <v>260</v>
      </c>
      <c r="DA3" s="8" t="s">
        <v>260</v>
      </c>
      <c r="DB3" s="8" t="s">
        <v>260</v>
      </c>
      <c r="DC3" s="8" t="s">
        <v>260</v>
      </c>
      <c r="DD3" s="8" t="s">
        <v>260</v>
      </c>
      <c r="DE3" s="8" t="s">
        <v>260</v>
      </c>
      <c r="DF3" s="8" t="s">
        <v>260</v>
      </c>
      <c r="DG3" s="8" t="s">
        <v>260</v>
      </c>
      <c r="DH3" s="8" t="s">
        <v>260</v>
      </c>
      <c r="DI3" s="8" t="s">
        <v>260</v>
      </c>
      <c r="DJ3" s="8" t="s">
        <v>260</v>
      </c>
      <c r="DK3" s="8" t="s">
        <v>260</v>
      </c>
      <c r="DL3" s="8" t="s">
        <v>260</v>
      </c>
      <c r="DM3" s="8" t="s">
        <v>260</v>
      </c>
      <c r="DN3" s="8" t="s">
        <v>260</v>
      </c>
      <c r="DO3" s="8" t="s">
        <v>260</v>
      </c>
      <c r="DP3" s="8" t="s">
        <v>260</v>
      </c>
      <c r="DQ3" s="8" t="s">
        <v>260</v>
      </c>
      <c r="DR3" s="8" t="s">
        <v>260</v>
      </c>
      <c r="DS3" s="8" t="s">
        <v>260</v>
      </c>
      <c r="DT3" s="8" t="s">
        <v>260</v>
      </c>
      <c r="DU3" s="8" t="s">
        <v>260</v>
      </c>
      <c r="DV3" s="8" t="s">
        <v>260</v>
      </c>
      <c r="DW3" s="8" t="s">
        <v>260</v>
      </c>
      <c r="DX3" s="8" t="s">
        <v>260</v>
      </c>
      <c r="DY3" s="8" t="s">
        <v>260</v>
      </c>
      <c r="DZ3" s="8" t="s">
        <v>260</v>
      </c>
      <c r="EA3" s="8" t="s">
        <v>260</v>
      </c>
      <c r="EB3" s="8" t="s">
        <v>260</v>
      </c>
      <c r="EC3" s="8" t="s">
        <v>260</v>
      </c>
      <c r="ED3" s="8" t="s">
        <v>260</v>
      </c>
      <c r="EE3" s="8" t="s">
        <v>260</v>
      </c>
      <c r="EF3" s="8" t="s">
        <v>260</v>
      </c>
      <c r="EG3" s="8" t="s">
        <v>260</v>
      </c>
      <c r="EH3" s="8" t="s">
        <v>260</v>
      </c>
      <c r="EI3" s="8" t="s">
        <v>260</v>
      </c>
      <c r="EJ3" s="8" t="s">
        <v>260</v>
      </c>
      <c r="EK3" s="8" t="s">
        <v>260</v>
      </c>
      <c r="EL3" s="8" t="s">
        <v>260</v>
      </c>
      <c r="EM3" s="8" t="s">
        <v>260</v>
      </c>
      <c r="EN3" s="8" t="s">
        <v>260</v>
      </c>
      <c r="EO3" s="8" t="s">
        <v>260</v>
      </c>
      <c r="EP3" s="8" t="s">
        <v>260</v>
      </c>
      <c r="EQ3" s="8" t="s">
        <v>260</v>
      </c>
      <c r="ER3" s="8" t="s">
        <v>260</v>
      </c>
      <c r="ES3" s="8" t="s">
        <v>260</v>
      </c>
      <c r="ET3" s="8" t="s">
        <v>260</v>
      </c>
      <c r="EU3" s="8" t="s">
        <v>260</v>
      </c>
      <c r="EV3" s="8" t="s">
        <v>260</v>
      </c>
      <c r="EW3" s="8" t="s">
        <v>260</v>
      </c>
      <c r="EX3" s="8" t="s">
        <v>260</v>
      </c>
      <c r="EY3" s="8" t="s">
        <v>260</v>
      </c>
      <c r="EZ3" s="8" t="s">
        <v>260</v>
      </c>
      <c r="FA3" s="8" t="s">
        <v>260</v>
      </c>
      <c r="FB3" s="8" t="s">
        <v>260</v>
      </c>
      <c r="FC3" s="8" t="s">
        <v>260</v>
      </c>
      <c r="FD3" s="8" t="s">
        <v>260</v>
      </c>
      <c r="FE3" s="8" t="s">
        <v>260</v>
      </c>
      <c r="FF3" s="8" t="s">
        <v>260</v>
      </c>
      <c r="FG3" s="8" t="s">
        <v>260</v>
      </c>
      <c r="FH3" s="8" t="s">
        <v>260</v>
      </c>
      <c r="FI3" s="8" t="s">
        <v>260</v>
      </c>
      <c r="FJ3" s="8" t="s">
        <v>260</v>
      </c>
      <c r="FK3" s="8" t="s">
        <v>260</v>
      </c>
      <c r="FL3" s="8" t="s">
        <v>260</v>
      </c>
      <c r="FM3" s="8" t="s">
        <v>260</v>
      </c>
      <c r="FN3" s="8" t="s">
        <v>260</v>
      </c>
      <c r="FO3" s="8" t="s">
        <v>260</v>
      </c>
      <c r="FP3" s="8" t="s">
        <v>260</v>
      </c>
      <c r="FQ3" s="8" t="s">
        <v>260</v>
      </c>
      <c r="FR3" s="8" t="s">
        <v>260</v>
      </c>
      <c r="FS3" s="8" t="s">
        <v>260</v>
      </c>
      <c r="FT3" s="8" t="s">
        <v>260</v>
      </c>
      <c r="FU3" s="8" t="s">
        <v>260</v>
      </c>
      <c r="FV3" s="8" t="s">
        <v>260</v>
      </c>
      <c r="FW3" s="8" t="s">
        <v>260</v>
      </c>
      <c r="FX3" s="8" t="s">
        <v>260</v>
      </c>
      <c r="FY3" s="8" t="s">
        <v>260</v>
      </c>
      <c r="FZ3" s="8" t="s">
        <v>260</v>
      </c>
      <c r="GA3" s="8" t="s">
        <v>260</v>
      </c>
      <c r="GB3" s="8" t="s">
        <v>260</v>
      </c>
      <c r="GC3" s="8" t="s">
        <v>260</v>
      </c>
      <c r="GD3" s="8" t="s">
        <v>260</v>
      </c>
      <c r="GE3" s="8" t="s">
        <v>260</v>
      </c>
      <c r="GF3" s="8" t="s">
        <v>260</v>
      </c>
      <c r="GG3" s="8" t="s">
        <v>260</v>
      </c>
      <c r="GH3" s="8" t="s">
        <v>260</v>
      </c>
      <c r="GI3" s="8" t="s">
        <v>260</v>
      </c>
      <c r="GJ3" s="8" t="s">
        <v>260</v>
      </c>
      <c r="GK3" s="8" t="s">
        <v>260</v>
      </c>
      <c r="GL3" s="8" t="s">
        <v>260</v>
      </c>
      <c r="GM3" s="8" t="s">
        <v>260</v>
      </c>
      <c r="GN3" s="8" t="s">
        <v>260</v>
      </c>
      <c r="GO3" s="8" t="s">
        <v>260</v>
      </c>
      <c r="GP3" s="8" t="s">
        <v>260</v>
      </c>
      <c r="GQ3" s="8" t="s">
        <v>260</v>
      </c>
      <c r="GR3" s="8" t="s">
        <v>260</v>
      </c>
      <c r="GS3" s="8" t="s">
        <v>260</v>
      </c>
      <c r="GT3" s="8" t="s">
        <v>260</v>
      </c>
      <c r="GU3" s="8" t="s">
        <v>260</v>
      </c>
      <c r="GV3" s="8" t="s">
        <v>260</v>
      </c>
      <c r="GW3" s="8" t="s">
        <v>260</v>
      </c>
      <c r="GX3" s="8" t="s">
        <v>260</v>
      </c>
      <c r="GY3" s="8" t="s">
        <v>260</v>
      </c>
      <c r="GZ3" s="8" t="s">
        <v>260</v>
      </c>
      <c r="HA3" s="8" t="s">
        <v>260</v>
      </c>
      <c r="HB3" s="8" t="s">
        <v>260</v>
      </c>
      <c r="HC3" s="8" t="s">
        <v>260</v>
      </c>
      <c r="HD3" s="8" t="s">
        <v>260</v>
      </c>
      <c r="HE3" s="8" t="s">
        <v>260</v>
      </c>
      <c r="HF3" s="8" t="s">
        <v>260</v>
      </c>
      <c r="HG3" s="8" t="s">
        <v>260</v>
      </c>
      <c r="HH3" s="8" t="s">
        <v>260</v>
      </c>
      <c r="HI3" s="8" t="s">
        <v>260</v>
      </c>
      <c r="HJ3" s="8" t="s">
        <v>260</v>
      </c>
      <c r="HK3" s="8" t="s">
        <v>260</v>
      </c>
      <c r="HL3" s="8" t="s">
        <v>260</v>
      </c>
      <c r="HM3" s="8" t="s">
        <v>260</v>
      </c>
      <c r="HN3" s="8" t="s">
        <v>260</v>
      </c>
      <c r="HO3" s="8" t="s">
        <v>260</v>
      </c>
      <c r="HP3" s="8" t="s">
        <v>260</v>
      </c>
      <c r="HQ3" s="8" t="s">
        <v>260</v>
      </c>
      <c r="HR3" s="8" t="s">
        <v>260</v>
      </c>
      <c r="HS3" s="8" t="s">
        <v>260</v>
      </c>
      <c r="HT3" s="8" t="s">
        <v>260</v>
      </c>
      <c r="HU3" s="8" t="s">
        <v>260</v>
      </c>
      <c r="HV3" s="8" t="s">
        <v>260</v>
      </c>
      <c r="HW3" s="8" t="s">
        <v>260</v>
      </c>
      <c r="HX3" s="8" t="s">
        <v>260</v>
      </c>
      <c r="HY3" s="8" t="s">
        <v>260</v>
      </c>
      <c r="HZ3" s="8" t="s">
        <v>260</v>
      </c>
      <c r="IA3" s="8" t="s">
        <v>260</v>
      </c>
      <c r="IB3" s="8" t="s">
        <v>260</v>
      </c>
      <c r="IC3" s="8" t="s">
        <v>260</v>
      </c>
      <c r="ID3" s="8" t="s">
        <v>260</v>
      </c>
      <c r="IE3" s="8" t="s">
        <v>260</v>
      </c>
      <c r="IF3" s="8" t="s">
        <v>260</v>
      </c>
      <c r="IG3" s="8" t="s">
        <v>260</v>
      </c>
      <c r="IH3" s="8" t="s">
        <v>260</v>
      </c>
      <c r="II3" s="8" t="s">
        <v>260</v>
      </c>
      <c r="IJ3" s="8" t="s">
        <v>260</v>
      </c>
      <c r="IK3" s="8" t="s">
        <v>260</v>
      </c>
      <c r="IL3" s="8" t="s">
        <v>260</v>
      </c>
      <c r="IM3" s="8" t="s">
        <v>260</v>
      </c>
      <c r="IN3" s="8" t="s">
        <v>260</v>
      </c>
      <c r="IO3" s="8" t="s">
        <v>260</v>
      </c>
      <c r="IP3" s="8" t="s">
        <v>260</v>
      </c>
      <c r="IQ3" s="8" t="s">
        <v>260</v>
      </c>
    </row>
    <row r="4" spans="1:25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  <c r="BJ4" s="8" t="s">
        <v>261</v>
      </c>
      <c r="BK4" s="8" t="s">
        <v>261</v>
      </c>
      <c r="BL4" s="8" t="s">
        <v>261</v>
      </c>
      <c r="BM4" s="8" t="s">
        <v>261</v>
      </c>
      <c r="BN4" s="8" t="s">
        <v>261</v>
      </c>
      <c r="BO4" s="8" t="s">
        <v>261</v>
      </c>
      <c r="BP4" s="8" t="s">
        <v>261</v>
      </c>
      <c r="BQ4" s="8" t="s">
        <v>261</v>
      </c>
      <c r="BR4" s="8" t="s">
        <v>261</v>
      </c>
      <c r="BS4" s="8" t="s">
        <v>261</v>
      </c>
      <c r="BT4" s="8" t="s">
        <v>261</v>
      </c>
      <c r="BU4" s="8" t="s">
        <v>261</v>
      </c>
      <c r="BV4" s="8" t="s">
        <v>261</v>
      </c>
      <c r="BW4" s="8" t="s">
        <v>261</v>
      </c>
      <c r="BX4" s="8" t="s">
        <v>261</v>
      </c>
      <c r="BY4" s="8" t="s">
        <v>261</v>
      </c>
      <c r="BZ4" s="8" t="s">
        <v>261</v>
      </c>
      <c r="CA4" s="8" t="s">
        <v>261</v>
      </c>
      <c r="CB4" s="8" t="s">
        <v>261</v>
      </c>
      <c r="CC4" s="8" t="s">
        <v>261</v>
      </c>
      <c r="CD4" s="8" t="s">
        <v>261</v>
      </c>
      <c r="CE4" s="8" t="s">
        <v>261</v>
      </c>
      <c r="CF4" s="8" t="s">
        <v>261</v>
      </c>
      <c r="CG4" s="8" t="s">
        <v>261</v>
      </c>
      <c r="CH4" s="8" t="s">
        <v>261</v>
      </c>
      <c r="CI4" s="8" t="s">
        <v>261</v>
      </c>
      <c r="CJ4" s="8" t="s">
        <v>261</v>
      </c>
      <c r="CK4" s="8" t="s">
        <v>261</v>
      </c>
      <c r="CL4" s="8" t="s">
        <v>261</v>
      </c>
      <c r="CM4" s="8" t="s">
        <v>261</v>
      </c>
      <c r="CN4" s="8" t="s">
        <v>261</v>
      </c>
      <c r="CO4" s="8" t="s">
        <v>261</v>
      </c>
      <c r="CP4" s="8" t="s">
        <v>261</v>
      </c>
      <c r="CQ4" s="8" t="s">
        <v>261</v>
      </c>
      <c r="CR4" s="8" t="s">
        <v>261</v>
      </c>
      <c r="CS4" s="8" t="s">
        <v>261</v>
      </c>
      <c r="CT4" s="8" t="s">
        <v>261</v>
      </c>
      <c r="CU4" s="8" t="s">
        <v>261</v>
      </c>
      <c r="CV4" s="8" t="s">
        <v>261</v>
      </c>
      <c r="CW4" s="8" t="s">
        <v>261</v>
      </c>
      <c r="CX4" s="8" t="s">
        <v>261</v>
      </c>
      <c r="CY4" s="8" t="s">
        <v>261</v>
      </c>
      <c r="CZ4" s="8" t="s">
        <v>261</v>
      </c>
      <c r="DA4" s="8" t="s">
        <v>261</v>
      </c>
      <c r="DB4" s="8" t="s">
        <v>261</v>
      </c>
      <c r="DC4" s="8" t="s">
        <v>261</v>
      </c>
      <c r="DD4" s="8" t="s">
        <v>261</v>
      </c>
      <c r="DE4" s="8" t="s">
        <v>261</v>
      </c>
      <c r="DF4" s="8" t="s">
        <v>261</v>
      </c>
      <c r="DG4" s="8" t="s">
        <v>261</v>
      </c>
      <c r="DH4" s="8" t="s">
        <v>261</v>
      </c>
      <c r="DI4" s="8" t="s">
        <v>261</v>
      </c>
      <c r="DJ4" s="8" t="s">
        <v>261</v>
      </c>
      <c r="DK4" s="8" t="s">
        <v>261</v>
      </c>
      <c r="DL4" s="8" t="s">
        <v>261</v>
      </c>
      <c r="DM4" s="8" t="s">
        <v>261</v>
      </c>
      <c r="DN4" s="8" t="s">
        <v>261</v>
      </c>
      <c r="DO4" s="8" t="s">
        <v>261</v>
      </c>
      <c r="DP4" s="8" t="s">
        <v>261</v>
      </c>
      <c r="DQ4" s="8" t="s">
        <v>261</v>
      </c>
      <c r="DR4" s="8" t="s">
        <v>261</v>
      </c>
      <c r="DS4" s="8" t="s">
        <v>261</v>
      </c>
      <c r="DT4" s="8" t="s">
        <v>261</v>
      </c>
      <c r="DU4" s="8" t="s">
        <v>261</v>
      </c>
      <c r="DV4" s="8" t="s">
        <v>261</v>
      </c>
      <c r="DW4" s="8" t="s">
        <v>261</v>
      </c>
      <c r="DX4" s="8" t="s">
        <v>261</v>
      </c>
      <c r="DY4" s="8" t="s">
        <v>261</v>
      </c>
      <c r="DZ4" s="8" t="s">
        <v>261</v>
      </c>
      <c r="EA4" s="8" t="s">
        <v>261</v>
      </c>
      <c r="EB4" s="8" t="s">
        <v>261</v>
      </c>
      <c r="EC4" s="8" t="s">
        <v>261</v>
      </c>
      <c r="ED4" s="8" t="s">
        <v>261</v>
      </c>
      <c r="EE4" s="8" t="s">
        <v>261</v>
      </c>
      <c r="EF4" s="8" t="s">
        <v>261</v>
      </c>
      <c r="EG4" s="8" t="s">
        <v>261</v>
      </c>
      <c r="EH4" s="8" t="s">
        <v>261</v>
      </c>
      <c r="EI4" s="8" t="s">
        <v>261</v>
      </c>
      <c r="EJ4" s="8" t="s">
        <v>261</v>
      </c>
      <c r="EK4" s="8" t="s">
        <v>261</v>
      </c>
      <c r="EL4" s="8" t="s">
        <v>261</v>
      </c>
      <c r="EM4" s="8" t="s">
        <v>261</v>
      </c>
      <c r="EN4" s="8" t="s">
        <v>261</v>
      </c>
      <c r="EO4" s="8" t="s">
        <v>261</v>
      </c>
      <c r="EP4" s="8" t="s">
        <v>261</v>
      </c>
      <c r="EQ4" s="8" t="s">
        <v>261</v>
      </c>
      <c r="ER4" s="8" t="s">
        <v>261</v>
      </c>
      <c r="ES4" s="8" t="s">
        <v>261</v>
      </c>
      <c r="ET4" s="8" t="s">
        <v>261</v>
      </c>
      <c r="EU4" s="8" t="s">
        <v>261</v>
      </c>
      <c r="EV4" s="8" t="s">
        <v>261</v>
      </c>
      <c r="EW4" s="8" t="s">
        <v>261</v>
      </c>
      <c r="EX4" s="8" t="s">
        <v>261</v>
      </c>
      <c r="EY4" s="8" t="s">
        <v>261</v>
      </c>
      <c r="EZ4" s="8" t="s">
        <v>261</v>
      </c>
      <c r="FA4" s="8" t="s">
        <v>261</v>
      </c>
      <c r="FB4" s="8" t="s">
        <v>261</v>
      </c>
      <c r="FC4" s="8" t="s">
        <v>261</v>
      </c>
      <c r="FD4" s="8" t="s">
        <v>261</v>
      </c>
      <c r="FE4" s="8" t="s">
        <v>261</v>
      </c>
      <c r="FF4" s="8" t="s">
        <v>261</v>
      </c>
      <c r="FG4" s="8" t="s">
        <v>261</v>
      </c>
      <c r="FH4" s="8" t="s">
        <v>261</v>
      </c>
      <c r="FI4" s="8" t="s">
        <v>261</v>
      </c>
      <c r="FJ4" s="8" t="s">
        <v>261</v>
      </c>
      <c r="FK4" s="8" t="s">
        <v>261</v>
      </c>
      <c r="FL4" s="8" t="s">
        <v>261</v>
      </c>
      <c r="FM4" s="8" t="s">
        <v>261</v>
      </c>
      <c r="FN4" s="8" t="s">
        <v>261</v>
      </c>
      <c r="FO4" s="8" t="s">
        <v>261</v>
      </c>
      <c r="FP4" s="8" t="s">
        <v>261</v>
      </c>
      <c r="FQ4" s="8" t="s">
        <v>261</v>
      </c>
      <c r="FR4" s="8" t="s">
        <v>261</v>
      </c>
      <c r="FS4" s="8" t="s">
        <v>261</v>
      </c>
      <c r="FT4" s="8" t="s">
        <v>261</v>
      </c>
      <c r="FU4" s="8" t="s">
        <v>261</v>
      </c>
      <c r="FV4" s="8" t="s">
        <v>261</v>
      </c>
      <c r="FW4" s="8" t="s">
        <v>261</v>
      </c>
      <c r="FX4" s="8" t="s">
        <v>261</v>
      </c>
      <c r="FY4" s="8" t="s">
        <v>261</v>
      </c>
      <c r="FZ4" s="8" t="s">
        <v>261</v>
      </c>
      <c r="GA4" s="8" t="s">
        <v>261</v>
      </c>
      <c r="GB4" s="8" t="s">
        <v>261</v>
      </c>
      <c r="GC4" s="8" t="s">
        <v>261</v>
      </c>
      <c r="GD4" s="8" t="s">
        <v>261</v>
      </c>
      <c r="GE4" s="8" t="s">
        <v>261</v>
      </c>
      <c r="GF4" s="8" t="s">
        <v>261</v>
      </c>
      <c r="GG4" s="8" t="s">
        <v>261</v>
      </c>
      <c r="GH4" s="8" t="s">
        <v>261</v>
      </c>
      <c r="GI4" s="8" t="s">
        <v>261</v>
      </c>
      <c r="GJ4" s="8" t="s">
        <v>261</v>
      </c>
      <c r="GK4" s="8" t="s">
        <v>261</v>
      </c>
      <c r="GL4" s="8" t="s">
        <v>261</v>
      </c>
      <c r="GM4" s="8" t="s">
        <v>261</v>
      </c>
      <c r="GN4" s="8" t="s">
        <v>261</v>
      </c>
      <c r="GO4" s="8" t="s">
        <v>261</v>
      </c>
      <c r="GP4" s="8" t="s">
        <v>261</v>
      </c>
      <c r="GQ4" s="8" t="s">
        <v>261</v>
      </c>
      <c r="GR4" s="8" t="s">
        <v>261</v>
      </c>
      <c r="GS4" s="8" t="s">
        <v>261</v>
      </c>
      <c r="GT4" s="8" t="s">
        <v>261</v>
      </c>
      <c r="GU4" s="8" t="s">
        <v>261</v>
      </c>
      <c r="GV4" s="8" t="s">
        <v>261</v>
      </c>
      <c r="GW4" s="8" t="s">
        <v>261</v>
      </c>
      <c r="GX4" s="8" t="s">
        <v>261</v>
      </c>
      <c r="GY4" s="8" t="s">
        <v>261</v>
      </c>
      <c r="GZ4" s="8" t="s">
        <v>261</v>
      </c>
      <c r="HA4" s="8" t="s">
        <v>261</v>
      </c>
      <c r="HB4" s="8" t="s">
        <v>261</v>
      </c>
      <c r="HC4" s="8" t="s">
        <v>261</v>
      </c>
      <c r="HD4" s="8" t="s">
        <v>261</v>
      </c>
      <c r="HE4" s="8" t="s">
        <v>261</v>
      </c>
      <c r="HF4" s="8" t="s">
        <v>261</v>
      </c>
      <c r="HG4" s="8" t="s">
        <v>261</v>
      </c>
      <c r="HH4" s="8" t="s">
        <v>261</v>
      </c>
      <c r="HI4" s="8" t="s">
        <v>261</v>
      </c>
      <c r="HJ4" s="8" t="s">
        <v>261</v>
      </c>
      <c r="HK4" s="8" t="s">
        <v>261</v>
      </c>
      <c r="HL4" s="8" t="s">
        <v>261</v>
      </c>
      <c r="HM4" s="8" t="s">
        <v>261</v>
      </c>
      <c r="HN4" s="8" t="s">
        <v>261</v>
      </c>
      <c r="HO4" s="8" t="s">
        <v>261</v>
      </c>
      <c r="HP4" s="8" t="s">
        <v>261</v>
      </c>
      <c r="HQ4" s="8" t="s">
        <v>261</v>
      </c>
      <c r="HR4" s="8" t="s">
        <v>261</v>
      </c>
      <c r="HS4" s="8" t="s">
        <v>261</v>
      </c>
      <c r="HT4" s="8" t="s">
        <v>261</v>
      </c>
      <c r="HU4" s="8" t="s">
        <v>261</v>
      </c>
      <c r="HV4" s="8" t="s">
        <v>261</v>
      </c>
      <c r="HW4" s="8" t="s">
        <v>261</v>
      </c>
      <c r="HX4" s="8" t="s">
        <v>261</v>
      </c>
      <c r="HY4" s="8" t="s">
        <v>261</v>
      </c>
      <c r="HZ4" s="8" t="s">
        <v>261</v>
      </c>
      <c r="IA4" s="8" t="s">
        <v>261</v>
      </c>
      <c r="IB4" s="8" t="s">
        <v>261</v>
      </c>
      <c r="IC4" s="8" t="s">
        <v>261</v>
      </c>
      <c r="ID4" s="8" t="s">
        <v>261</v>
      </c>
      <c r="IE4" s="8" t="s">
        <v>261</v>
      </c>
      <c r="IF4" s="8" t="s">
        <v>261</v>
      </c>
      <c r="IG4" s="8" t="s">
        <v>261</v>
      </c>
      <c r="IH4" s="8" t="s">
        <v>261</v>
      </c>
      <c r="II4" s="8" t="s">
        <v>261</v>
      </c>
      <c r="IJ4" s="8" t="s">
        <v>261</v>
      </c>
      <c r="IK4" s="8" t="s">
        <v>261</v>
      </c>
      <c r="IL4" s="8" t="s">
        <v>261</v>
      </c>
      <c r="IM4" s="8" t="s">
        <v>261</v>
      </c>
      <c r="IN4" s="8" t="s">
        <v>261</v>
      </c>
      <c r="IO4" s="8" t="s">
        <v>261</v>
      </c>
      <c r="IP4" s="8" t="s">
        <v>261</v>
      </c>
      <c r="IQ4" s="8" t="s">
        <v>261</v>
      </c>
    </row>
    <row r="5" spans="1:251">
      <c r="A5" s="4" t="s">
        <v>253</v>
      </c>
      <c r="B5" s="8" t="s">
        <v>1642</v>
      </c>
      <c r="C5" s="8" t="s">
        <v>1642</v>
      </c>
      <c r="D5" s="8" t="s">
        <v>1642</v>
      </c>
      <c r="E5" s="8" t="s">
        <v>1642</v>
      </c>
      <c r="F5" s="8" t="s">
        <v>1642</v>
      </c>
      <c r="G5" s="8" t="s">
        <v>1642</v>
      </c>
      <c r="H5" s="8" t="s">
        <v>1642</v>
      </c>
      <c r="I5" s="8" t="s">
        <v>1642</v>
      </c>
      <c r="J5" s="8" t="s">
        <v>1642</v>
      </c>
      <c r="K5" s="8" t="s">
        <v>1642</v>
      </c>
      <c r="L5" s="8" t="s">
        <v>1642</v>
      </c>
      <c r="M5" s="8" t="s">
        <v>1642</v>
      </c>
      <c r="N5" s="8" t="s">
        <v>1642</v>
      </c>
      <c r="O5" s="8" t="s">
        <v>1642</v>
      </c>
      <c r="P5" s="8" t="s">
        <v>1642</v>
      </c>
      <c r="Q5" s="8" t="s">
        <v>1642</v>
      </c>
      <c r="R5" s="8" t="s">
        <v>1642</v>
      </c>
      <c r="S5" s="8" t="s">
        <v>1642</v>
      </c>
      <c r="T5" s="8" t="s">
        <v>1642</v>
      </c>
      <c r="U5" s="8" t="s">
        <v>1642</v>
      </c>
      <c r="V5" s="8" t="s">
        <v>1642</v>
      </c>
      <c r="W5" s="8" t="s">
        <v>1642</v>
      </c>
      <c r="X5" s="8" t="s">
        <v>1642</v>
      </c>
      <c r="Y5" s="8" t="s">
        <v>1642</v>
      </c>
      <c r="Z5" s="8" t="s">
        <v>1642</v>
      </c>
      <c r="AA5" s="8" t="s">
        <v>1642</v>
      </c>
      <c r="AB5" s="8" t="s">
        <v>1642</v>
      </c>
      <c r="AC5" s="8" t="s">
        <v>1642</v>
      </c>
      <c r="AD5" s="8" t="s">
        <v>1642</v>
      </c>
      <c r="AE5" s="8" t="s">
        <v>1642</v>
      </c>
      <c r="AF5" s="8" t="s">
        <v>1642</v>
      </c>
      <c r="AG5" s="8" t="s">
        <v>1642</v>
      </c>
      <c r="AH5" s="8" t="s">
        <v>1642</v>
      </c>
      <c r="AI5" s="8" t="s">
        <v>1642</v>
      </c>
      <c r="AJ5" s="8" t="s">
        <v>1642</v>
      </c>
      <c r="AK5" s="8" t="s">
        <v>1642</v>
      </c>
      <c r="AL5" s="8" t="s">
        <v>1642</v>
      </c>
      <c r="AM5" s="8" t="s">
        <v>1642</v>
      </c>
      <c r="AN5" s="8" t="s">
        <v>1642</v>
      </c>
      <c r="AO5" s="8" t="s">
        <v>1642</v>
      </c>
      <c r="AP5" s="8" t="s">
        <v>1642</v>
      </c>
      <c r="AQ5" s="8" t="s">
        <v>1642</v>
      </c>
      <c r="AR5" s="8" t="s">
        <v>1642</v>
      </c>
      <c r="AS5" s="8" t="s">
        <v>1642</v>
      </c>
      <c r="AT5" s="8" t="s">
        <v>1642</v>
      </c>
      <c r="AU5" s="8" t="s">
        <v>1642</v>
      </c>
      <c r="AV5" s="8" t="s">
        <v>1642</v>
      </c>
      <c r="AW5" s="8" t="s">
        <v>1642</v>
      </c>
      <c r="AX5" s="8" t="s">
        <v>1642</v>
      </c>
      <c r="AY5" s="8" t="s">
        <v>1642</v>
      </c>
      <c r="AZ5" s="8" t="s">
        <v>1642</v>
      </c>
      <c r="BA5" s="8" t="s">
        <v>1642</v>
      </c>
      <c r="BB5" s="8" t="s">
        <v>1642</v>
      </c>
      <c r="BC5" s="8" t="s">
        <v>1642</v>
      </c>
      <c r="BD5" s="8" t="s">
        <v>1642</v>
      </c>
      <c r="BE5" s="8" t="s">
        <v>1642</v>
      </c>
      <c r="BF5" s="8" t="s">
        <v>1642</v>
      </c>
      <c r="BG5" s="8" t="s">
        <v>1642</v>
      </c>
      <c r="BH5" s="8" t="s">
        <v>1642</v>
      </c>
      <c r="BI5" s="8" t="s">
        <v>1642</v>
      </c>
      <c r="BJ5" s="8" t="s">
        <v>1642</v>
      </c>
      <c r="BK5" s="8" t="s">
        <v>1642</v>
      </c>
      <c r="BL5" s="8" t="s">
        <v>1642</v>
      </c>
      <c r="BM5" s="8" t="s">
        <v>1642</v>
      </c>
      <c r="BN5" s="8" t="s">
        <v>1642</v>
      </c>
      <c r="BO5" s="8" t="s">
        <v>1642</v>
      </c>
      <c r="BP5" s="8" t="s">
        <v>1642</v>
      </c>
      <c r="BQ5" s="8" t="s">
        <v>1642</v>
      </c>
      <c r="BR5" s="8" t="s">
        <v>1642</v>
      </c>
      <c r="BS5" s="8" t="s">
        <v>1642</v>
      </c>
      <c r="BT5" s="8" t="s">
        <v>1642</v>
      </c>
      <c r="BU5" s="8" t="s">
        <v>1642</v>
      </c>
      <c r="BV5" s="8" t="s">
        <v>1642</v>
      </c>
      <c r="BW5" s="8" t="s">
        <v>1642</v>
      </c>
      <c r="BX5" s="8" t="s">
        <v>1642</v>
      </c>
      <c r="BY5" s="8" t="s">
        <v>1642</v>
      </c>
      <c r="BZ5" s="8" t="s">
        <v>1642</v>
      </c>
      <c r="CA5" s="8" t="s">
        <v>1642</v>
      </c>
      <c r="CB5" s="8" t="s">
        <v>1642</v>
      </c>
      <c r="CC5" s="8" t="s">
        <v>1642</v>
      </c>
      <c r="CD5" s="8" t="s">
        <v>1642</v>
      </c>
      <c r="CE5" s="8" t="s">
        <v>1642</v>
      </c>
      <c r="CF5" s="8" t="s">
        <v>1642</v>
      </c>
      <c r="CG5" s="8" t="s">
        <v>1642</v>
      </c>
      <c r="CH5" s="8" t="s">
        <v>1642</v>
      </c>
      <c r="CI5" s="8" t="s">
        <v>1642</v>
      </c>
      <c r="CJ5" s="8" t="s">
        <v>1642</v>
      </c>
      <c r="CK5" s="8" t="s">
        <v>1642</v>
      </c>
      <c r="CL5" s="8" t="s">
        <v>1642</v>
      </c>
      <c r="CM5" s="8" t="s">
        <v>1642</v>
      </c>
      <c r="CN5" s="8" t="s">
        <v>1642</v>
      </c>
      <c r="CO5" s="8" t="s">
        <v>1642</v>
      </c>
      <c r="CP5" s="8" t="s">
        <v>1642</v>
      </c>
      <c r="CQ5" s="8" t="s">
        <v>1642</v>
      </c>
      <c r="CR5" s="8" t="s">
        <v>1642</v>
      </c>
      <c r="CS5" s="8" t="s">
        <v>1642</v>
      </c>
      <c r="CT5" s="8" t="s">
        <v>1642</v>
      </c>
      <c r="CU5" s="8" t="s">
        <v>1642</v>
      </c>
      <c r="CV5" s="8" t="s">
        <v>1642</v>
      </c>
      <c r="CW5" s="8" t="s">
        <v>1642</v>
      </c>
      <c r="CX5" s="8" t="s">
        <v>1642</v>
      </c>
      <c r="CY5" s="8" t="s">
        <v>1642</v>
      </c>
      <c r="CZ5" s="8" t="s">
        <v>1642</v>
      </c>
      <c r="DA5" s="8" t="s">
        <v>1642</v>
      </c>
      <c r="DB5" s="8" t="s">
        <v>1642</v>
      </c>
      <c r="DC5" s="8" t="s">
        <v>1642</v>
      </c>
      <c r="DD5" s="8" t="s">
        <v>1642</v>
      </c>
      <c r="DE5" s="8" t="s">
        <v>1642</v>
      </c>
      <c r="DF5" s="8" t="s">
        <v>1642</v>
      </c>
      <c r="DG5" s="8" t="s">
        <v>1642</v>
      </c>
      <c r="DH5" s="8" t="s">
        <v>1642</v>
      </c>
      <c r="DI5" s="8" t="s">
        <v>1642</v>
      </c>
      <c r="DJ5" s="8" t="s">
        <v>1642</v>
      </c>
      <c r="DK5" s="8" t="s">
        <v>1642</v>
      </c>
      <c r="DL5" s="8" t="s">
        <v>1642</v>
      </c>
      <c r="DM5" s="8" t="s">
        <v>1642</v>
      </c>
      <c r="DN5" s="8" t="s">
        <v>1642</v>
      </c>
      <c r="DO5" s="8" t="s">
        <v>1642</v>
      </c>
      <c r="DP5" s="8" t="s">
        <v>1642</v>
      </c>
      <c r="DQ5" s="8" t="s">
        <v>1642</v>
      </c>
      <c r="DR5" s="8" t="s">
        <v>1642</v>
      </c>
      <c r="DS5" s="8" t="s">
        <v>1642</v>
      </c>
      <c r="DT5" s="8" t="s">
        <v>1642</v>
      </c>
      <c r="DU5" s="8" t="s">
        <v>1642</v>
      </c>
      <c r="DV5" s="8" t="s">
        <v>1642</v>
      </c>
      <c r="DW5" s="8" t="s">
        <v>1642</v>
      </c>
      <c r="DX5" s="8" t="s">
        <v>1642</v>
      </c>
      <c r="DY5" s="8" t="s">
        <v>1642</v>
      </c>
      <c r="DZ5" s="8" t="s">
        <v>1642</v>
      </c>
      <c r="EA5" s="8" t="s">
        <v>1642</v>
      </c>
      <c r="EB5" s="8" t="s">
        <v>1642</v>
      </c>
      <c r="EC5" s="8" t="s">
        <v>1642</v>
      </c>
      <c r="ED5" s="8" t="s">
        <v>1642</v>
      </c>
      <c r="EE5" s="8" t="s">
        <v>1642</v>
      </c>
      <c r="EF5" s="8" t="s">
        <v>1642</v>
      </c>
      <c r="EG5" s="8" t="s">
        <v>1642</v>
      </c>
      <c r="EH5" s="8" t="s">
        <v>1642</v>
      </c>
      <c r="EI5" s="8" t="s">
        <v>1642</v>
      </c>
      <c r="EJ5" s="8" t="s">
        <v>1642</v>
      </c>
      <c r="EK5" s="8" t="s">
        <v>1642</v>
      </c>
      <c r="EL5" s="8" t="s">
        <v>1642</v>
      </c>
      <c r="EM5" s="8" t="s">
        <v>1642</v>
      </c>
      <c r="EN5" s="8" t="s">
        <v>1642</v>
      </c>
      <c r="EO5" s="8" t="s">
        <v>1642</v>
      </c>
      <c r="EP5" s="8" t="s">
        <v>1642</v>
      </c>
      <c r="EQ5" s="8" t="s">
        <v>1642</v>
      </c>
      <c r="ER5" s="8" t="s">
        <v>1642</v>
      </c>
      <c r="ES5" s="8" t="s">
        <v>1642</v>
      </c>
      <c r="ET5" s="8" t="s">
        <v>1642</v>
      </c>
      <c r="EU5" s="8" t="s">
        <v>1642</v>
      </c>
      <c r="EV5" s="8" t="s">
        <v>1642</v>
      </c>
      <c r="EW5" s="8" t="s">
        <v>1642</v>
      </c>
      <c r="EX5" s="8" t="s">
        <v>1642</v>
      </c>
      <c r="EY5" s="8" t="s">
        <v>1642</v>
      </c>
      <c r="EZ5" s="8" t="s">
        <v>1642</v>
      </c>
      <c r="FA5" s="8" t="s">
        <v>1642</v>
      </c>
      <c r="FB5" s="8" t="s">
        <v>1642</v>
      </c>
      <c r="FC5" s="8" t="s">
        <v>1642</v>
      </c>
      <c r="FD5" s="8" t="s">
        <v>1642</v>
      </c>
      <c r="FE5" s="8" t="s">
        <v>1642</v>
      </c>
      <c r="FF5" s="8" t="s">
        <v>1642</v>
      </c>
      <c r="FG5" s="8" t="s">
        <v>1642</v>
      </c>
      <c r="FH5" s="8" t="s">
        <v>1642</v>
      </c>
      <c r="FI5" s="8" t="s">
        <v>1642</v>
      </c>
      <c r="FJ5" s="8" t="s">
        <v>1642</v>
      </c>
      <c r="FK5" s="8" t="s">
        <v>1642</v>
      </c>
      <c r="FL5" s="8" t="s">
        <v>1642</v>
      </c>
      <c r="FM5" s="8" t="s">
        <v>1642</v>
      </c>
      <c r="FN5" s="8" t="s">
        <v>1642</v>
      </c>
      <c r="FO5" s="8" t="s">
        <v>1642</v>
      </c>
      <c r="FP5" s="8" t="s">
        <v>1642</v>
      </c>
      <c r="FQ5" s="8" t="s">
        <v>1642</v>
      </c>
      <c r="FR5" s="8" t="s">
        <v>1642</v>
      </c>
      <c r="FS5" s="8" t="s">
        <v>1642</v>
      </c>
      <c r="FT5" s="8" t="s">
        <v>1642</v>
      </c>
      <c r="FU5" s="8" t="s">
        <v>1642</v>
      </c>
      <c r="FV5" s="8" t="s">
        <v>1642</v>
      </c>
      <c r="FW5" s="8" t="s">
        <v>1642</v>
      </c>
      <c r="FX5" s="8" t="s">
        <v>1642</v>
      </c>
      <c r="FY5" s="8" t="s">
        <v>1642</v>
      </c>
      <c r="FZ5" s="8" t="s">
        <v>1642</v>
      </c>
      <c r="GA5" s="8" t="s">
        <v>1642</v>
      </c>
      <c r="GB5" s="8" t="s">
        <v>1642</v>
      </c>
      <c r="GC5" s="8" t="s">
        <v>1642</v>
      </c>
      <c r="GD5" s="8" t="s">
        <v>1642</v>
      </c>
      <c r="GE5" s="8" t="s">
        <v>1642</v>
      </c>
      <c r="GF5" s="8" t="s">
        <v>1642</v>
      </c>
      <c r="GG5" s="8" t="s">
        <v>1642</v>
      </c>
      <c r="GH5" s="8" t="s">
        <v>1642</v>
      </c>
      <c r="GI5" s="8" t="s">
        <v>1642</v>
      </c>
      <c r="GJ5" s="8" t="s">
        <v>1642</v>
      </c>
      <c r="GK5" s="8" t="s">
        <v>1642</v>
      </c>
      <c r="GL5" s="8" t="s">
        <v>1642</v>
      </c>
      <c r="GM5" s="8" t="s">
        <v>1642</v>
      </c>
      <c r="GN5" s="8" t="s">
        <v>1642</v>
      </c>
      <c r="GO5" s="8" t="s">
        <v>1642</v>
      </c>
      <c r="GP5" s="8" t="s">
        <v>1642</v>
      </c>
      <c r="GQ5" s="8" t="s">
        <v>1642</v>
      </c>
      <c r="GR5" s="8" t="s">
        <v>1642</v>
      </c>
      <c r="GS5" s="8" t="s">
        <v>1642</v>
      </c>
      <c r="GT5" s="8" t="s">
        <v>1642</v>
      </c>
      <c r="GU5" s="8" t="s">
        <v>1642</v>
      </c>
      <c r="GV5" s="8" t="s">
        <v>1642</v>
      </c>
      <c r="GW5" s="8" t="s">
        <v>1642</v>
      </c>
      <c r="GX5" s="8" t="s">
        <v>1642</v>
      </c>
      <c r="GY5" s="8" t="s">
        <v>1642</v>
      </c>
      <c r="GZ5" s="8" t="s">
        <v>1642</v>
      </c>
      <c r="HA5" s="8" t="s">
        <v>1642</v>
      </c>
      <c r="HB5" s="8" t="s">
        <v>1642</v>
      </c>
      <c r="HC5" s="8" t="s">
        <v>1642</v>
      </c>
      <c r="HD5" s="8" t="s">
        <v>1642</v>
      </c>
      <c r="HE5" s="8" t="s">
        <v>1642</v>
      </c>
      <c r="HF5" s="8" t="s">
        <v>1642</v>
      </c>
      <c r="HG5" s="8" t="s">
        <v>1642</v>
      </c>
      <c r="HH5" s="8" t="s">
        <v>1642</v>
      </c>
      <c r="HI5" s="8" t="s">
        <v>1642</v>
      </c>
      <c r="HJ5" s="8" t="s">
        <v>1642</v>
      </c>
      <c r="HK5" s="8" t="s">
        <v>1642</v>
      </c>
      <c r="HL5" s="8" t="s">
        <v>1642</v>
      </c>
      <c r="HM5" s="8" t="s">
        <v>1642</v>
      </c>
      <c r="HN5" s="8" t="s">
        <v>1642</v>
      </c>
      <c r="HO5" s="8" t="s">
        <v>1642</v>
      </c>
      <c r="HP5" s="8" t="s">
        <v>1642</v>
      </c>
      <c r="HQ5" s="8" t="s">
        <v>1642</v>
      </c>
      <c r="HR5" s="8" t="s">
        <v>1642</v>
      </c>
      <c r="HS5" s="8" t="s">
        <v>1642</v>
      </c>
      <c r="HT5" s="8" t="s">
        <v>1642</v>
      </c>
      <c r="HU5" s="8" t="s">
        <v>1642</v>
      </c>
      <c r="HV5" s="8" t="s">
        <v>1642</v>
      </c>
      <c r="HW5" s="8" t="s">
        <v>1642</v>
      </c>
      <c r="HX5" s="8" t="s">
        <v>1642</v>
      </c>
      <c r="HY5" s="8" t="s">
        <v>1642</v>
      </c>
      <c r="HZ5" s="8" t="s">
        <v>1642</v>
      </c>
      <c r="IA5" s="8" t="s">
        <v>1642</v>
      </c>
      <c r="IB5" s="8" t="s">
        <v>1642</v>
      </c>
      <c r="IC5" s="8" t="s">
        <v>1642</v>
      </c>
      <c r="ID5" s="8" t="s">
        <v>1642</v>
      </c>
      <c r="IE5" s="8" t="s">
        <v>1642</v>
      </c>
      <c r="IF5" s="8" t="s">
        <v>1642</v>
      </c>
      <c r="IG5" s="8" t="s">
        <v>1642</v>
      </c>
      <c r="IH5" s="8" t="s">
        <v>1642</v>
      </c>
      <c r="II5" s="8" t="s">
        <v>1642</v>
      </c>
      <c r="IJ5" s="8" t="s">
        <v>1642</v>
      </c>
      <c r="IK5" s="8" t="s">
        <v>1642</v>
      </c>
      <c r="IL5" s="8" t="s">
        <v>1642</v>
      </c>
      <c r="IM5" s="8" t="s">
        <v>1642</v>
      </c>
      <c r="IN5" s="8" t="s">
        <v>1642</v>
      </c>
      <c r="IO5" s="8" t="s">
        <v>1642</v>
      </c>
      <c r="IP5" s="8" t="s">
        <v>1642</v>
      </c>
      <c r="IQ5" s="8" t="s">
        <v>1642</v>
      </c>
    </row>
    <row r="6" spans="1:25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  <c r="DL6" s="1">
        <v>2</v>
      </c>
      <c r="DM6" s="1">
        <v>2</v>
      </c>
      <c r="DN6" s="1">
        <v>2</v>
      </c>
      <c r="DO6" s="1">
        <v>2</v>
      </c>
      <c r="DP6" s="1">
        <v>2</v>
      </c>
      <c r="DQ6" s="1">
        <v>2</v>
      </c>
      <c r="DR6" s="1">
        <v>2</v>
      </c>
      <c r="DS6" s="1">
        <v>2</v>
      </c>
      <c r="DT6" s="1">
        <v>2</v>
      </c>
      <c r="DU6" s="1">
        <v>2</v>
      </c>
      <c r="DV6" s="1">
        <v>2</v>
      </c>
      <c r="DW6" s="1">
        <v>2</v>
      </c>
      <c r="DX6" s="1">
        <v>2</v>
      </c>
      <c r="DY6" s="1">
        <v>2</v>
      </c>
      <c r="DZ6" s="1">
        <v>2</v>
      </c>
      <c r="EA6" s="1">
        <v>2</v>
      </c>
      <c r="EB6" s="1">
        <v>2</v>
      </c>
      <c r="EC6" s="1">
        <v>2</v>
      </c>
      <c r="ED6" s="1">
        <v>2</v>
      </c>
      <c r="EE6" s="1">
        <v>2</v>
      </c>
      <c r="EF6" s="1">
        <v>2</v>
      </c>
      <c r="EG6" s="1">
        <v>2</v>
      </c>
      <c r="EH6" s="1">
        <v>2</v>
      </c>
      <c r="EI6" s="1">
        <v>2</v>
      </c>
      <c r="EJ6" s="1">
        <v>2</v>
      </c>
      <c r="EK6" s="1">
        <v>2</v>
      </c>
      <c r="EL6" s="1">
        <v>2</v>
      </c>
      <c r="EM6" s="1">
        <v>2</v>
      </c>
      <c r="EN6" s="1">
        <v>2</v>
      </c>
      <c r="EO6" s="1">
        <v>2</v>
      </c>
      <c r="EP6" s="1">
        <v>2</v>
      </c>
      <c r="EQ6" s="1">
        <v>2</v>
      </c>
      <c r="ER6" s="1">
        <v>2</v>
      </c>
      <c r="ES6" s="1">
        <v>2</v>
      </c>
      <c r="ET6" s="1">
        <v>2</v>
      </c>
      <c r="EU6" s="1">
        <v>2</v>
      </c>
      <c r="EV6" s="1">
        <v>2</v>
      </c>
      <c r="EW6" s="1">
        <v>2</v>
      </c>
      <c r="EX6" s="1">
        <v>2</v>
      </c>
      <c r="EY6" s="1">
        <v>2</v>
      </c>
      <c r="EZ6" s="1">
        <v>2</v>
      </c>
      <c r="FA6" s="1">
        <v>2</v>
      </c>
      <c r="FB6" s="1">
        <v>2</v>
      </c>
      <c r="FC6" s="1">
        <v>2</v>
      </c>
      <c r="FD6" s="1">
        <v>2</v>
      </c>
      <c r="FE6" s="1">
        <v>2</v>
      </c>
      <c r="FF6" s="1">
        <v>2</v>
      </c>
      <c r="FG6" s="1">
        <v>2</v>
      </c>
      <c r="FH6" s="1">
        <v>2</v>
      </c>
      <c r="FI6" s="1">
        <v>2</v>
      </c>
      <c r="FJ6" s="1">
        <v>2</v>
      </c>
      <c r="FK6" s="1">
        <v>2</v>
      </c>
      <c r="FL6" s="1">
        <v>2</v>
      </c>
      <c r="FM6" s="1">
        <v>2</v>
      </c>
      <c r="FN6" s="1">
        <v>2</v>
      </c>
      <c r="FO6" s="1">
        <v>2</v>
      </c>
      <c r="FP6" s="1">
        <v>2</v>
      </c>
      <c r="FQ6" s="1">
        <v>2</v>
      </c>
      <c r="FR6" s="1">
        <v>2</v>
      </c>
      <c r="FS6" s="1">
        <v>2</v>
      </c>
      <c r="FT6" s="1">
        <v>2</v>
      </c>
      <c r="FU6" s="1">
        <v>2</v>
      </c>
      <c r="FV6" s="1">
        <v>2</v>
      </c>
      <c r="FW6" s="1">
        <v>2</v>
      </c>
      <c r="FX6" s="1">
        <v>2</v>
      </c>
      <c r="FY6" s="1">
        <v>2</v>
      </c>
      <c r="FZ6" s="1">
        <v>2</v>
      </c>
      <c r="GA6" s="1">
        <v>2</v>
      </c>
      <c r="GB6" s="1">
        <v>2</v>
      </c>
      <c r="GC6" s="1">
        <v>2</v>
      </c>
      <c r="GD6" s="1">
        <v>2</v>
      </c>
      <c r="GE6" s="1">
        <v>2</v>
      </c>
      <c r="GF6" s="1">
        <v>2</v>
      </c>
      <c r="GG6" s="1">
        <v>2</v>
      </c>
      <c r="GH6" s="1">
        <v>2</v>
      </c>
      <c r="GI6" s="1">
        <v>2</v>
      </c>
      <c r="GJ6" s="1">
        <v>2</v>
      </c>
      <c r="GK6" s="1">
        <v>2</v>
      </c>
      <c r="GL6" s="1">
        <v>2</v>
      </c>
      <c r="GM6" s="1">
        <v>2</v>
      </c>
      <c r="GN6" s="1">
        <v>2</v>
      </c>
      <c r="GO6" s="1">
        <v>2</v>
      </c>
      <c r="GP6" s="1">
        <v>2</v>
      </c>
      <c r="GQ6" s="1">
        <v>2</v>
      </c>
      <c r="GR6" s="1">
        <v>2</v>
      </c>
      <c r="GS6" s="1">
        <v>2</v>
      </c>
      <c r="GT6" s="1">
        <v>2</v>
      </c>
      <c r="GU6" s="1">
        <v>2</v>
      </c>
      <c r="GV6" s="1">
        <v>2</v>
      </c>
      <c r="GW6" s="1">
        <v>2</v>
      </c>
      <c r="GX6" s="1">
        <v>2</v>
      </c>
      <c r="GY6" s="1">
        <v>2</v>
      </c>
      <c r="GZ6" s="1">
        <v>2</v>
      </c>
      <c r="HA6" s="1">
        <v>2</v>
      </c>
      <c r="HB6" s="1">
        <v>2</v>
      </c>
      <c r="HC6" s="1">
        <v>2</v>
      </c>
      <c r="HD6" s="1">
        <v>2</v>
      </c>
      <c r="HE6" s="1">
        <v>2</v>
      </c>
      <c r="HF6" s="1">
        <v>2</v>
      </c>
      <c r="HG6" s="1">
        <v>2</v>
      </c>
      <c r="HH6" s="1">
        <v>2</v>
      </c>
      <c r="HI6" s="1">
        <v>2</v>
      </c>
      <c r="HJ6" s="1">
        <v>2</v>
      </c>
      <c r="HK6" s="1">
        <v>2</v>
      </c>
      <c r="HL6" s="1">
        <v>2</v>
      </c>
      <c r="HM6" s="1">
        <v>2</v>
      </c>
      <c r="HN6" s="1">
        <v>2</v>
      </c>
      <c r="HO6" s="1">
        <v>2</v>
      </c>
      <c r="HP6" s="1">
        <v>2</v>
      </c>
      <c r="HQ6" s="1">
        <v>2</v>
      </c>
      <c r="HR6" s="1">
        <v>2</v>
      </c>
      <c r="HS6" s="1">
        <v>2</v>
      </c>
      <c r="HT6" s="1">
        <v>2</v>
      </c>
      <c r="HU6" s="1">
        <v>2</v>
      </c>
      <c r="HV6" s="1">
        <v>2</v>
      </c>
      <c r="HW6" s="1">
        <v>2</v>
      </c>
      <c r="HX6" s="1">
        <v>2</v>
      </c>
      <c r="HY6" s="1">
        <v>2</v>
      </c>
      <c r="HZ6" s="1">
        <v>2</v>
      </c>
      <c r="IA6" s="1">
        <v>2</v>
      </c>
      <c r="IB6" s="1">
        <v>2</v>
      </c>
      <c r="IC6" s="1">
        <v>2</v>
      </c>
      <c r="ID6" s="1">
        <v>2</v>
      </c>
      <c r="IE6" s="1">
        <v>2</v>
      </c>
      <c r="IF6" s="1">
        <v>2</v>
      </c>
      <c r="IG6" s="1">
        <v>2</v>
      </c>
      <c r="IH6" s="1">
        <v>2</v>
      </c>
      <c r="II6" s="1">
        <v>2</v>
      </c>
      <c r="IJ6" s="1">
        <v>2</v>
      </c>
      <c r="IK6" s="1">
        <v>2</v>
      </c>
      <c r="IL6" s="1">
        <v>2</v>
      </c>
      <c r="IM6" s="1">
        <v>2</v>
      </c>
      <c r="IN6" s="1">
        <v>2</v>
      </c>
      <c r="IO6" s="1">
        <v>2</v>
      </c>
      <c r="IP6" s="1">
        <v>2</v>
      </c>
      <c r="IQ6" s="1">
        <v>2</v>
      </c>
    </row>
    <row r="7" spans="1:25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  <c r="DL7" s="6">
        <v>42036</v>
      </c>
      <c r="DM7" s="6">
        <v>42036</v>
      </c>
      <c r="DN7" s="6">
        <v>42036</v>
      </c>
      <c r="DO7" s="6">
        <v>42036</v>
      </c>
      <c r="DP7" s="6">
        <v>42036</v>
      </c>
      <c r="DQ7" s="6">
        <v>42036</v>
      </c>
      <c r="DR7" s="6">
        <v>42036</v>
      </c>
      <c r="DS7" s="6">
        <v>42036</v>
      </c>
      <c r="DT7" s="6">
        <v>42036</v>
      </c>
      <c r="DU7" s="6">
        <v>42036</v>
      </c>
      <c r="DV7" s="6">
        <v>42036</v>
      </c>
      <c r="DW7" s="6">
        <v>42036</v>
      </c>
      <c r="DX7" s="6">
        <v>42036</v>
      </c>
      <c r="DY7" s="6">
        <v>42036</v>
      </c>
      <c r="DZ7" s="6">
        <v>42036</v>
      </c>
      <c r="EA7" s="6">
        <v>42036</v>
      </c>
      <c r="EB7" s="6">
        <v>42036</v>
      </c>
      <c r="EC7" s="6">
        <v>42036</v>
      </c>
      <c r="ED7" s="6">
        <v>42036</v>
      </c>
      <c r="EE7" s="6">
        <v>42036</v>
      </c>
      <c r="EF7" s="6">
        <v>42036</v>
      </c>
      <c r="EG7" s="6">
        <v>42036</v>
      </c>
      <c r="EH7" s="6">
        <v>42036</v>
      </c>
      <c r="EI7" s="6">
        <v>42036</v>
      </c>
      <c r="EJ7" s="6">
        <v>42036</v>
      </c>
      <c r="EK7" s="6">
        <v>42036</v>
      </c>
      <c r="EL7" s="6">
        <v>42036</v>
      </c>
      <c r="EM7" s="6">
        <v>42036</v>
      </c>
      <c r="EN7" s="6">
        <v>42036</v>
      </c>
      <c r="EO7" s="6">
        <v>42036</v>
      </c>
      <c r="EP7" s="6">
        <v>42036</v>
      </c>
      <c r="EQ7" s="6">
        <v>42036</v>
      </c>
      <c r="ER7" s="6">
        <v>42036</v>
      </c>
      <c r="ES7" s="6">
        <v>42036</v>
      </c>
      <c r="ET7" s="6">
        <v>42036</v>
      </c>
      <c r="EU7" s="6">
        <v>42036</v>
      </c>
      <c r="EV7" s="6">
        <v>42036</v>
      </c>
      <c r="EW7" s="6">
        <v>42036</v>
      </c>
      <c r="EX7" s="6">
        <v>42036</v>
      </c>
      <c r="EY7" s="6">
        <v>42036</v>
      </c>
      <c r="EZ7" s="6">
        <v>42036</v>
      </c>
      <c r="FA7" s="6">
        <v>42036</v>
      </c>
      <c r="FB7" s="6">
        <v>42036</v>
      </c>
      <c r="FC7" s="6">
        <v>42036</v>
      </c>
      <c r="FD7" s="6">
        <v>42036</v>
      </c>
      <c r="FE7" s="6">
        <v>42036</v>
      </c>
      <c r="FF7" s="6">
        <v>42036</v>
      </c>
      <c r="FG7" s="6">
        <v>42036</v>
      </c>
      <c r="FH7" s="6">
        <v>42036</v>
      </c>
      <c r="FI7" s="6">
        <v>42036</v>
      </c>
      <c r="FJ7" s="6">
        <v>42036</v>
      </c>
      <c r="FK7" s="6">
        <v>42036</v>
      </c>
      <c r="FL7" s="6">
        <v>42036</v>
      </c>
      <c r="FM7" s="6">
        <v>42036</v>
      </c>
      <c r="FN7" s="6">
        <v>42036</v>
      </c>
      <c r="FO7" s="6">
        <v>42036</v>
      </c>
      <c r="FP7" s="6">
        <v>42036</v>
      </c>
      <c r="FQ7" s="6">
        <v>42036</v>
      </c>
      <c r="FR7" s="6">
        <v>42036</v>
      </c>
      <c r="FS7" s="6">
        <v>42036</v>
      </c>
      <c r="FT7" s="6">
        <v>42036</v>
      </c>
      <c r="FU7" s="6">
        <v>42036</v>
      </c>
      <c r="FV7" s="6">
        <v>42036</v>
      </c>
      <c r="FW7" s="6">
        <v>42036</v>
      </c>
      <c r="FX7" s="6">
        <v>42036</v>
      </c>
      <c r="FY7" s="6">
        <v>42036</v>
      </c>
      <c r="FZ7" s="6">
        <v>42036</v>
      </c>
      <c r="GA7" s="6">
        <v>42036</v>
      </c>
      <c r="GB7" s="6">
        <v>42036</v>
      </c>
      <c r="GC7" s="6">
        <v>42036</v>
      </c>
      <c r="GD7" s="6">
        <v>42036</v>
      </c>
      <c r="GE7" s="6">
        <v>42036</v>
      </c>
      <c r="GF7" s="6">
        <v>42036</v>
      </c>
      <c r="GG7" s="6">
        <v>42036</v>
      </c>
      <c r="GH7" s="6">
        <v>42036</v>
      </c>
      <c r="GI7" s="6">
        <v>42036</v>
      </c>
      <c r="GJ7" s="6">
        <v>42036</v>
      </c>
      <c r="GK7" s="6">
        <v>42036</v>
      </c>
      <c r="GL7" s="6">
        <v>42036</v>
      </c>
      <c r="GM7" s="6">
        <v>42036</v>
      </c>
      <c r="GN7" s="6">
        <v>42036</v>
      </c>
      <c r="GO7" s="6">
        <v>42036</v>
      </c>
      <c r="GP7" s="6">
        <v>42036</v>
      </c>
      <c r="GQ7" s="6">
        <v>42036</v>
      </c>
      <c r="GR7" s="6">
        <v>42036</v>
      </c>
      <c r="GS7" s="6">
        <v>42036</v>
      </c>
      <c r="GT7" s="6">
        <v>42036</v>
      </c>
      <c r="GU7" s="6">
        <v>42036</v>
      </c>
      <c r="GV7" s="6">
        <v>42036</v>
      </c>
      <c r="GW7" s="6">
        <v>42036</v>
      </c>
      <c r="GX7" s="6">
        <v>42036</v>
      </c>
      <c r="GY7" s="6">
        <v>42036</v>
      </c>
      <c r="GZ7" s="6">
        <v>42036</v>
      </c>
      <c r="HA7" s="6">
        <v>42036</v>
      </c>
      <c r="HB7" s="6">
        <v>42036</v>
      </c>
      <c r="HC7" s="6">
        <v>42036</v>
      </c>
      <c r="HD7" s="6">
        <v>42036</v>
      </c>
      <c r="HE7" s="6">
        <v>42036</v>
      </c>
      <c r="HF7" s="6">
        <v>42036</v>
      </c>
      <c r="HG7" s="6">
        <v>42036</v>
      </c>
      <c r="HH7" s="6">
        <v>42036</v>
      </c>
      <c r="HI7" s="6">
        <v>42036</v>
      </c>
      <c r="HJ7" s="6">
        <v>42036</v>
      </c>
      <c r="HK7" s="6">
        <v>42036</v>
      </c>
      <c r="HL7" s="6">
        <v>42036</v>
      </c>
      <c r="HM7" s="6">
        <v>42036</v>
      </c>
      <c r="HN7" s="6">
        <v>42036</v>
      </c>
      <c r="HO7" s="6">
        <v>42036</v>
      </c>
      <c r="HP7" s="6">
        <v>42036</v>
      </c>
      <c r="HQ7" s="6">
        <v>42036</v>
      </c>
      <c r="HR7" s="6">
        <v>42036</v>
      </c>
      <c r="HS7" s="6">
        <v>42036</v>
      </c>
      <c r="HT7" s="6">
        <v>42036</v>
      </c>
      <c r="HU7" s="6">
        <v>42036</v>
      </c>
      <c r="HV7" s="6">
        <v>42036</v>
      </c>
      <c r="HW7" s="6">
        <v>42036</v>
      </c>
      <c r="HX7" s="6">
        <v>42036</v>
      </c>
      <c r="HY7" s="6">
        <v>42036</v>
      </c>
      <c r="HZ7" s="6">
        <v>42036</v>
      </c>
      <c r="IA7" s="6">
        <v>42036</v>
      </c>
      <c r="IB7" s="6">
        <v>42036</v>
      </c>
      <c r="IC7" s="6">
        <v>42036</v>
      </c>
      <c r="ID7" s="6">
        <v>42036</v>
      </c>
      <c r="IE7" s="6">
        <v>42036</v>
      </c>
      <c r="IF7" s="6">
        <v>42036</v>
      </c>
      <c r="IG7" s="6">
        <v>42036</v>
      </c>
      <c r="IH7" s="6">
        <v>42036</v>
      </c>
      <c r="II7" s="6">
        <v>42036</v>
      </c>
      <c r="IJ7" s="6">
        <v>42036</v>
      </c>
      <c r="IK7" s="6">
        <v>42036</v>
      </c>
      <c r="IL7" s="6">
        <v>42036</v>
      </c>
      <c r="IM7" s="6">
        <v>42036</v>
      </c>
      <c r="IN7" s="6">
        <v>42036</v>
      </c>
      <c r="IO7" s="6">
        <v>42036</v>
      </c>
      <c r="IP7" s="6">
        <v>42036</v>
      </c>
      <c r="IQ7" s="6">
        <v>42036</v>
      </c>
    </row>
    <row r="8" spans="1:25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  <c r="DL8" s="6">
        <v>44228</v>
      </c>
      <c r="DM8" s="6">
        <v>44228</v>
      </c>
      <c r="DN8" s="6">
        <v>44228</v>
      </c>
      <c r="DO8" s="6">
        <v>44228</v>
      </c>
      <c r="DP8" s="6">
        <v>44228</v>
      </c>
      <c r="DQ8" s="6">
        <v>44228</v>
      </c>
      <c r="DR8" s="6">
        <v>44228</v>
      </c>
      <c r="DS8" s="6">
        <v>44228</v>
      </c>
      <c r="DT8" s="6">
        <v>44228</v>
      </c>
      <c r="DU8" s="6">
        <v>44228</v>
      </c>
      <c r="DV8" s="6">
        <v>44228</v>
      </c>
      <c r="DW8" s="6">
        <v>44228</v>
      </c>
      <c r="DX8" s="6">
        <v>44228</v>
      </c>
      <c r="DY8" s="6">
        <v>44228</v>
      </c>
      <c r="DZ8" s="6">
        <v>44228</v>
      </c>
      <c r="EA8" s="6">
        <v>44228</v>
      </c>
      <c r="EB8" s="6">
        <v>44228</v>
      </c>
      <c r="EC8" s="6">
        <v>44228</v>
      </c>
      <c r="ED8" s="6">
        <v>44228</v>
      </c>
      <c r="EE8" s="6">
        <v>44228</v>
      </c>
      <c r="EF8" s="6">
        <v>44228</v>
      </c>
      <c r="EG8" s="6">
        <v>44228</v>
      </c>
      <c r="EH8" s="6">
        <v>44228</v>
      </c>
      <c r="EI8" s="6">
        <v>44228</v>
      </c>
      <c r="EJ8" s="6">
        <v>44228</v>
      </c>
      <c r="EK8" s="6">
        <v>44228</v>
      </c>
      <c r="EL8" s="6">
        <v>44228</v>
      </c>
      <c r="EM8" s="6">
        <v>44228</v>
      </c>
      <c r="EN8" s="6">
        <v>44228</v>
      </c>
      <c r="EO8" s="6">
        <v>44228</v>
      </c>
      <c r="EP8" s="6">
        <v>44228</v>
      </c>
      <c r="EQ8" s="6">
        <v>44228</v>
      </c>
      <c r="ER8" s="6">
        <v>44228</v>
      </c>
      <c r="ES8" s="6">
        <v>44228</v>
      </c>
      <c r="ET8" s="6">
        <v>44228</v>
      </c>
      <c r="EU8" s="6">
        <v>44228</v>
      </c>
      <c r="EV8" s="6">
        <v>44228</v>
      </c>
      <c r="EW8" s="6">
        <v>44228</v>
      </c>
      <c r="EX8" s="6">
        <v>44228</v>
      </c>
      <c r="EY8" s="6">
        <v>44228</v>
      </c>
      <c r="EZ8" s="6">
        <v>44228</v>
      </c>
      <c r="FA8" s="6">
        <v>44228</v>
      </c>
      <c r="FB8" s="6">
        <v>44228</v>
      </c>
      <c r="FC8" s="6">
        <v>44228</v>
      </c>
      <c r="FD8" s="6">
        <v>44228</v>
      </c>
      <c r="FE8" s="6">
        <v>44228</v>
      </c>
      <c r="FF8" s="6">
        <v>44228</v>
      </c>
      <c r="FG8" s="6">
        <v>44228</v>
      </c>
      <c r="FH8" s="6">
        <v>44228</v>
      </c>
      <c r="FI8" s="6">
        <v>44228</v>
      </c>
      <c r="FJ8" s="6">
        <v>44228</v>
      </c>
      <c r="FK8" s="6">
        <v>44228</v>
      </c>
      <c r="FL8" s="6">
        <v>44228</v>
      </c>
      <c r="FM8" s="6">
        <v>44228</v>
      </c>
      <c r="FN8" s="6">
        <v>44228</v>
      </c>
      <c r="FO8" s="6">
        <v>44228</v>
      </c>
      <c r="FP8" s="6">
        <v>44228</v>
      </c>
      <c r="FQ8" s="6">
        <v>44228</v>
      </c>
      <c r="FR8" s="6">
        <v>44228</v>
      </c>
      <c r="FS8" s="6">
        <v>44228</v>
      </c>
      <c r="FT8" s="6">
        <v>44228</v>
      </c>
      <c r="FU8" s="6">
        <v>44228</v>
      </c>
      <c r="FV8" s="6">
        <v>44228</v>
      </c>
      <c r="FW8" s="6">
        <v>44228</v>
      </c>
      <c r="FX8" s="6">
        <v>44228</v>
      </c>
      <c r="FY8" s="6">
        <v>44228</v>
      </c>
      <c r="FZ8" s="6">
        <v>44228</v>
      </c>
      <c r="GA8" s="6">
        <v>44228</v>
      </c>
      <c r="GB8" s="6">
        <v>44228</v>
      </c>
      <c r="GC8" s="6">
        <v>44228</v>
      </c>
      <c r="GD8" s="6">
        <v>44228</v>
      </c>
      <c r="GE8" s="6">
        <v>44228</v>
      </c>
      <c r="GF8" s="6">
        <v>44228</v>
      </c>
      <c r="GG8" s="6">
        <v>44228</v>
      </c>
      <c r="GH8" s="6">
        <v>44228</v>
      </c>
      <c r="GI8" s="6">
        <v>44228</v>
      </c>
      <c r="GJ8" s="6">
        <v>44228</v>
      </c>
      <c r="GK8" s="6">
        <v>44228</v>
      </c>
      <c r="GL8" s="6">
        <v>44228</v>
      </c>
      <c r="GM8" s="6">
        <v>44228</v>
      </c>
      <c r="GN8" s="6">
        <v>44228</v>
      </c>
      <c r="GO8" s="6">
        <v>44228</v>
      </c>
      <c r="GP8" s="6">
        <v>44228</v>
      </c>
      <c r="GQ8" s="6">
        <v>44228</v>
      </c>
      <c r="GR8" s="6">
        <v>44228</v>
      </c>
      <c r="GS8" s="6">
        <v>44228</v>
      </c>
      <c r="GT8" s="6">
        <v>44228</v>
      </c>
      <c r="GU8" s="6">
        <v>44228</v>
      </c>
      <c r="GV8" s="6">
        <v>44228</v>
      </c>
      <c r="GW8" s="6">
        <v>44228</v>
      </c>
      <c r="GX8" s="6">
        <v>44228</v>
      </c>
      <c r="GY8" s="6">
        <v>44228</v>
      </c>
      <c r="GZ8" s="6">
        <v>44228</v>
      </c>
      <c r="HA8" s="6">
        <v>44228</v>
      </c>
      <c r="HB8" s="6">
        <v>44228</v>
      </c>
      <c r="HC8" s="6">
        <v>44228</v>
      </c>
      <c r="HD8" s="6">
        <v>44228</v>
      </c>
      <c r="HE8" s="6">
        <v>44228</v>
      </c>
      <c r="HF8" s="6">
        <v>44228</v>
      </c>
      <c r="HG8" s="6">
        <v>44228</v>
      </c>
      <c r="HH8" s="6">
        <v>44228</v>
      </c>
      <c r="HI8" s="6">
        <v>44228</v>
      </c>
      <c r="HJ8" s="6">
        <v>44228</v>
      </c>
      <c r="HK8" s="6">
        <v>44228</v>
      </c>
      <c r="HL8" s="6">
        <v>44228</v>
      </c>
      <c r="HM8" s="6">
        <v>44228</v>
      </c>
      <c r="HN8" s="6">
        <v>44228</v>
      </c>
      <c r="HO8" s="6">
        <v>44228</v>
      </c>
      <c r="HP8" s="6">
        <v>44228</v>
      </c>
      <c r="HQ8" s="6">
        <v>44228</v>
      </c>
      <c r="HR8" s="6">
        <v>44228</v>
      </c>
      <c r="HS8" s="6">
        <v>44228</v>
      </c>
      <c r="HT8" s="6">
        <v>44228</v>
      </c>
      <c r="HU8" s="6">
        <v>44228</v>
      </c>
      <c r="HV8" s="6">
        <v>44228</v>
      </c>
      <c r="HW8" s="6">
        <v>44228</v>
      </c>
      <c r="HX8" s="6">
        <v>44228</v>
      </c>
      <c r="HY8" s="6">
        <v>44228</v>
      </c>
      <c r="HZ8" s="6">
        <v>44228</v>
      </c>
      <c r="IA8" s="6">
        <v>44228</v>
      </c>
      <c r="IB8" s="6">
        <v>44228</v>
      </c>
      <c r="IC8" s="6">
        <v>44228</v>
      </c>
      <c r="ID8" s="6">
        <v>44228</v>
      </c>
      <c r="IE8" s="6">
        <v>44228</v>
      </c>
      <c r="IF8" s="6">
        <v>44228</v>
      </c>
      <c r="IG8" s="6">
        <v>44228</v>
      </c>
      <c r="IH8" s="6">
        <v>44228</v>
      </c>
      <c r="II8" s="6">
        <v>44228</v>
      </c>
      <c r="IJ8" s="6">
        <v>44228</v>
      </c>
      <c r="IK8" s="6">
        <v>44228</v>
      </c>
      <c r="IL8" s="6">
        <v>44228</v>
      </c>
      <c r="IM8" s="6">
        <v>44228</v>
      </c>
      <c r="IN8" s="6">
        <v>44228</v>
      </c>
      <c r="IO8" s="6">
        <v>44228</v>
      </c>
      <c r="IP8" s="6">
        <v>44228</v>
      </c>
      <c r="IQ8" s="6">
        <v>44228</v>
      </c>
    </row>
    <row r="9" spans="1:25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v>7</v>
      </c>
      <c r="DN9" s="1">
        <v>7</v>
      </c>
      <c r="DO9" s="1">
        <v>7</v>
      </c>
      <c r="DP9" s="1">
        <v>7</v>
      </c>
      <c r="DQ9" s="1">
        <v>7</v>
      </c>
      <c r="DR9" s="1">
        <v>7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v>7</v>
      </c>
      <c r="EA9" s="1">
        <v>7</v>
      </c>
      <c r="EB9" s="1">
        <v>7</v>
      </c>
      <c r="EC9" s="1">
        <v>7</v>
      </c>
      <c r="ED9" s="1">
        <v>7</v>
      </c>
      <c r="EE9" s="1">
        <v>7</v>
      </c>
      <c r="EF9" s="1">
        <v>7</v>
      </c>
      <c r="EG9" s="1">
        <v>7</v>
      </c>
      <c r="EH9" s="1">
        <v>7</v>
      </c>
      <c r="EI9" s="1">
        <v>7</v>
      </c>
      <c r="EJ9" s="1">
        <v>7</v>
      </c>
      <c r="EK9" s="1">
        <v>7</v>
      </c>
      <c r="EL9" s="1">
        <v>7</v>
      </c>
      <c r="EM9" s="1">
        <v>7</v>
      </c>
      <c r="EN9" s="1">
        <v>7</v>
      </c>
      <c r="EO9" s="1">
        <v>7</v>
      </c>
      <c r="EP9" s="1">
        <v>7</v>
      </c>
      <c r="EQ9" s="1">
        <v>7</v>
      </c>
      <c r="ER9" s="1">
        <v>7</v>
      </c>
      <c r="ES9" s="1">
        <v>7</v>
      </c>
      <c r="ET9" s="1">
        <v>7</v>
      </c>
      <c r="EU9" s="1">
        <v>7</v>
      </c>
      <c r="EV9" s="1">
        <v>7</v>
      </c>
      <c r="EW9" s="1">
        <v>7</v>
      </c>
      <c r="EX9" s="1">
        <v>7</v>
      </c>
      <c r="EY9" s="1">
        <v>7</v>
      </c>
      <c r="EZ9" s="1">
        <v>7</v>
      </c>
      <c r="FA9" s="1">
        <v>7</v>
      </c>
      <c r="FB9" s="1">
        <v>7</v>
      </c>
      <c r="FC9" s="1">
        <v>7</v>
      </c>
      <c r="FD9" s="1">
        <v>7</v>
      </c>
      <c r="FE9" s="1">
        <v>7</v>
      </c>
      <c r="FF9" s="1">
        <v>7</v>
      </c>
      <c r="FG9" s="1">
        <v>7</v>
      </c>
      <c r="FH9" s="1">
        <v>7</v>
      </c>
      <c r="FI9" s="1">
        <v>7</v>
      </c>
      <c r="FJ9" s="1">
        <v>7</v>
      </c>
      <c r="FK9" s="1">
        <v>7</v>
      </c>
      <c r="FL9" s="1">
        <v>7</v>
      </c>
      <c r="FM9" s="1">
        <v>7</v>
      </c>
      <c r="FN9" s="1">
        <v>7</v>
      </c>
      <c r="FO9" s="1">
        <v>7</v>
      </c>
      <c r="FP9" s="1">
        <v>7</v>
      </c>
      <c r="FQ9" s="1">
        <v>7</v>
      </c>
      <c r="FR9" s="1">
        <v>7</v>
      </c>
      <c r="FS9" s="1">
        <v>7</v>
      </c>
      <c r="FT9" s="1">
        <v>7</v>
      </c>
      <c r="FU9" s="1">
        <v>7</v>
      </c>
      <c r="FV9" s="1">
        <v>7</v>
      </c>
      <c r="FW9" s="1">
        <v>7</v>
      </c>
      <c r="FX9" s="1">
        <v>7</v>
      </c>
      <c r="FY9" s="1">
        <v>7</v>
      </c>
      <c r="FZ9" s="1">
        <v>7</v>
      </c>
      <c r="GA9" s="1">
        <v>7</v>
      </c>
      <c r="GB9" s="1">
        <v>7</v>
      </c>
      <c r="GC9" s="1">
        <v>7</v>
      </c>
      <c r="GD9" s="1">
        <v>7</v>
      </c>
      <c r="GE9" s="1">
        <v>7</v>
      </c>
      <c r="GF9" s="1">
        <v>7</v>
      </c>
      <c r="GG9" s="1">
        <v>7</v>
      </c>
      <c r="GH9" s="1">
        <v>7</v>
      </c>
      <c r="GI9" s="1">
        <v>7</v>
      </c>
      <c r="GJ9" s="1">
        <v>7</v>
      </c>
      <c r="GK9" s="1">
        <v>7</v>
      </c>
      <c r="GL9" s="1">
        <v>7</v>
      </c>
      <c r="GM9" s="1">
        <v>7</v>
      </c>
      <c r="GN9" s="1">
        <v>7</v>
      </c>
      <c r="GO9" s="1">
        <v>7</v>
      </c>
      <c r="GP9" s="1">
        <v>7</v>
      </c>
      <c r="GQ9" s="1">
        <v>7</v>
      </c>
      <c r="GR9" s="1">
        <v>7</v>
      </c>
      <c r="GS9" s="1">
        <v>7</v>
      </c>
      <c r="GT9" s="1">
        <v>7</v>
      </c>
      <c r="GU9" s="1">
        <v>7</v>
      </c>
      <c r="GV9" s="1">
        <v>7</v>
      </c>
      <c r="GW9" s="1">
        <v>7</v>
      </c>
      <c r="GX9" s="1">
        <v>7</v>
      </c>
      <c r="GY9" s="1">
        <v>7</v>
      </c>
      <c r="GZ9" s="1">
        <v>7</v>
      </c>
      <c r="HA9" s="1">
        <v>7</v>
      </c>
      <c r="HB9" s="1">
        <v>7</v>
      </c>
      <c r="HC9" s="1">
        <v>7</v>
      </c>
      <c r="HD9" s="1">
        <v>7</v>
      </c>
      <c r="HE9" s="1">
        <v>7</v>
      </c>
      <c r="HF9" s="1">
        <v>7</v>
      </c>
      <c r="HG9" s="1">
        <v>7</v>
      </c>
      <c r="HH9" s="1">
        <v>7</v>
      </c>
      <c r="HI9" s="1">
        <v>7</v>
      </c>
      <c r="HJ9" s="1">
        <v>7</v>
      </c>
      <c r="HK9" s="1">
        <v>7</v>
      </c>
      <c r="HL9" s="1">
        <v>7</v>
      </c>
      <c r="HM9" s="1">
        <v>7</v>
      </c>
      <c r="HN9" s="1">
        <v>7</v>
      </c>
      <c r="HO9" s="1">
        <v>7</v>
      </c>
      <c r="HP9" s="1">
        <v>7</v>
      </c>
      <c r="HQ9" s="1">
        <v>7</v>
      </c>
      <c r="HR9" s="1">
        <v>7</v>
      </c>
      <c r="HS9" s="1">
        <v>7</v>
      </c>
      <c r="HT9" s="1">
        <v>7</v>
      </c>
      <c r="HU9" s="1">
        <v>7</v>
      </c>
      <c r="HV9" s="1">
        <v>7</v>
      </c>
      <c r="HW9" s="1">
        <v>7</v>
      </c>
      <c r="HX9" s="1">
        <v>7</v>
      </c>
      <c r="HY9" s="1">
        <v>7</v>
      </c>
      <c r="HZ9" s="1">
        <v>7</v>
      </c>
      <c r="IA9" s="1">
        <v>7</v>
      </c>
      <c r="IB9" s="1">
        <v>7</v>
      </c>
      <c r="IC9" s="1">
        <v>7</v>
      </c>
      <c r="ID9" s="1">
        <v>7</v>
      </c>
      <c r="IE9" s="1">
        <v>7</v>
      </c>
      <c r="IF9" s="1">
        <v>7</v>
      </c>
      <c r="IG9" s="1">
        <v>7</v>
      </c>
      <c r="IH9" s="1">
        <v>7</v>
      </c>
      <c r="II9" s="1">
        <v>7</v>
      </c>
      <c r="IJ9" s="1">
        <v>7</v>
      </c>
      <c r="IK9" s="1">
        <v>7</v>
      </c>
      <c r="IL9" s="1">
        <v>7</v>
      </c>
      <c r="IM9" s="1">
        <v>7</v>
      </c>
      <c r="IN9" s="1">
        <v>7</v>
      </c>
      <c r="IO9" s="1">
        <v>7</v>
      </c>
      <c r="IP9" s="1">
        <v>7</v>
      </c>
      <c r="IQ9" s="1">
        <v>7</v>
      </c>
    </row>
    <row r="10" spans="1:251">
      <c r="A10" s="4" t="s">
        <v>258</v>
      </c>
      <c r="B10" s="8" t="s">
        <v>1263</v>
      </c>
      <c r="C10" s="8" t="s">
        <v>1264</v>
      </c>
      <c r="D10" s="8" t="s">
        <v>1265</v>
      </c>
      <c r="E10" s="8" t="s">
        <v>1266</v>
      </c>
      <c r="F10" s="8" t="s">
        <v>1267</v>
      </c>
      <c r="G10" s="8" t="s">
        <v>1268</v>
      </c>
      <c r="H10" s="8" t="s">
        <v>1269</v>
      </c>
      <c r="I10" s="8" t="s">
        <v>1270</v>
      </c>
      <c r="J10" s="8" t="s">
        <v>1271</v>
      </c>
      <c r="K10" s="8" t="s">
        <v>1272</v>
      </c>
      <c r="L10" s="8" t="s">
        <v>1273</v>
      </c>
      <c r="M10" s="8" t="s">
        <v>1274</v>
      </c>
      <c r="N10" s="8" t="s">
        <v>1275</v>
      </c>
      <c r="O10" s="8" t="s">
        <v>1276</v>
      </c>
      <c r="P10" s="8" t="s">
        <v>1277</v>
      </c>
      <c r="Q10" s="8" t="s">
        <v>1278</v>
      </c>
      <c r="R10" s="8" t="s">
        <v>1279</v>
      </c>
      <c r="S10" s="8" t="s">
        <v>1280</v>
      </c>
      <c r="T10" s="8" t="s">
        <v>1281</v>
      </c>
      <c r="U10" s="8" t="s">
        <v>1282</v>
      </c>
      <c r="V10" s="8" t="s">
        <v>1283</v>
      </c>
      <c r="W10" s="8" t="s">
        <v>1284</v>
      </c>
      <c r="X10" s="8" t="s">
        <v>1285</v>
      </c>
      <c r="Y10" s="8" t="s">
        <v>1286</v>
      </c>
      <c r="Z10" s="8" t="s">
        <v>1287</v>
      </c>
      <c r="AA10" s="8" t="s">
        <v>1288</v>
      </c>
      <c r="AB10" s="8" t="s">
        <v>1289</v>
      </c>
      <c r="AC10" s="8" t="s">
        <v>1290</v>
      </c>
      <c r="AD10" s="8" t="s">
        <v>1291</v>
      </c>
      <c r="AE10" s="8" t="s">
        <v>1292</v>
      </c>
      <c r="AF10" s="8" t="s">
        <v>1293</v>
      </c>
      <c r="AG10" s="8" t="s">
        <v>1294</v>
      </c>
      <c r="AH10" s="8" t="s">
        <v>1295</v>
      </c>
      <c r="AI10" s="8" t="s">
        <v>1296</v>
      </c>
      <c r="AJ10" s="8" t="s">
        <v>1297</v>
      </c>
      <c r="AK10" s="8" t="s">
        <v>1298</v>
      </c>
      <c r="AL10" s="8" t="s">
        <v>1299</v>
      </c>
      <c r="AM10" s="8" t="s">
        <v>1300</v>
      </c>
      <c r="AN10" s="8" t="s">
        <v>1301</v>
      </c>
      <c r="AO10" s="8" t="s">
        <v>1302</v>
      </c>
      <c r="AP10" s="8" t="s">
        <v>1303</v>
      </c>
      <c r="AQ10" s="8" t="s">
        <v>1304</v>
      </c>
      <c r="AR10" s="8" t="s">
        <v>1305</v>
      </c>
      <c r="AS10" s="8" t="s">
        <v>1306</v>
      </c>
      <c r="AT10" s="8" t="s">
        <v>1307</v>
      </c>
      <c r="AU10" s="8" t="s">
        <v>1308</v>
      </c>
      <c r="AV10" s="8" t="s">
        <v>1309</v>
      </c>
      <c r="AW10" s="8" t="s">
        <v>1310</v>
      </c>
      <c r="AX10" s="8" t="s">
        <v>1311</v>
      </c>
      <c r="AY10" s="8" t="s">
        <v>1312</v>
      </c>
      <c r="AZ10" s="8" t="s">
        <v>1313</v>
      </c>
      <c r="BA10" s="8" t="s">
        <v>1314</v>
      </c>
      <c r="BB10" s="8" t="s">
        <v>1315</v>
      </c>
      <c r="BC10" s="8" t="s">
        <v>1316</v>
      </c>
      <c r="BD10" s="8" t="s">
        <v>1317</v>
      </c>
      <c r="BE10" s="8" t="s">
        <v>1318</v>
      </c>
      <c r="BF10" s="8" t="s">
        <v>1319</v>
      </c>
      <c r="BG10" s="8" t="s">
        <v>1320</v>
      </c>
      <c r="BH10" s="8" t="s">
        <v>1321</v>
      </c>
      <c r="BI10" s="8" t="s">
        <v>1322</v>
      </c>
      <c r="BJ10" s="8" t="s">
        <v>1323</v>
      </c>
      <c r="BK10" s="8" t="s">
        <v>1324</v>
      </c>
      <c r="BL10" s="8" t="s">
        <v>1325</v>
      </c>
      <c r="BM10" s="8" t="s">
        <v>1326</v>
      </c>
      <c r="BN10" s="8" t="s">
        <v>1327</v>
      </c>
      <c r="BO10" s="8" t="s">
        <v>1328</v>
      </c>
      <c r="BP10" s="8" t="s">
        <v>1329</v>
      </c>
      <c r="BQ10" s="8" t="s">
        <v>1330</v>
      </c>
      <c r="BR10" s="8" t="s">
        <v>1331</v>
      </c>
      <c r="BS10" s="8" t="s">
        <v>1332</v>
      </c>
      <c r="BT10" s="8" t="s">
        <v>1333</v>
      </c>
      <c r="BU10" s="8" t="s">
        <v>1334</v>
      </c>
      <c r="BV10" s="8" t="s">
        <v>1335</v>
      </c>
      <c r="BW10" s="8" t="s">
        <v>1336</v>
      </c>
      <c r="BX10" s="8" t="s">
        <v>1337</v>
      </c>
      <c r="BY10" s="8" t="s">
        <v>1338</v>
      </c>
      <c r="BZ10" s="8" t="s">
        <v>1339</v>
      </c>
      <c r="CA10" s="8" t="s">
        <v>1340</v>
      </c>
      <c r="CB10" s="8" t="s">
        <v>1341</v>
      </c>
      <c r="CC10" s="8" t="s">
        <v>1342</v>
      </c>
      <c r="CD10" s="8" t="s">
        <v>1343</v>
      </c>
      <c r="CE10" s="8" t="s">
        <v>1344</v>
      </c>
      <c r="CF10" s="8" t="s">
        <v>1345</v>
      </c>
      <c r="CG10" s="8" t="s">
        <v>1346</v>
      </c>
      <c r="CH10" s="8" t="s">
        <v>1347</v>
      </c>
      <c r="CI10" s="8" t="s">
        <v>1348</v>
      </c>
      <c r="CJ10" s="8" t="s">
        <v>1349</v>
      </c>
      <c r="CK10" s="8" t="s">
        <v>1350</v>
      </c>
      <c r="CL10" s="8" t="s">
        <v>1351</v>
      </c>
      <c r="CM10" s="8" t="s">
        <v>1352</v>
      </c>
      <c r="CN10" s="8" t="s">
        <v>1353</v>
      </c>
      <c r="CO10" s="8" t="s">
        <v>1354</v>
      </c>
      <c r="CP10" s="8" t="s">
        <v>1355</v>
      </c>
      <c r="CQ10" s="8" t="s">
        <v>1356</v>
      </c>
      <c r="CR10" s="8" t="s">
        <v>1357</v>
      </c>
      <c r="CS10" s="8" t="s">
        <v>1358</v>
      </c>
      <c r="CT10" s="8" t="s">
        <v>1359</v>
      </c>
      <c r="CU10" s="8" t="s">
        <v>1360</v>
      </c>
      <c r="CV10" s="8" t="s">
        <v>1361</v>
      </c>
      <c r="CW10" s="8" t="s">
        <v>1362</v>
      </c>
      <c r="CX10" s="8" t="s">
        <v>1363</v>
      </c>
      <c r="CY10" s="8" t="s">
        <v>1364</v>
      </c>
      <c r="CZ10" s="8" t="s">
        <v>1365</v>
      </c>
      <c r="DA10" s="8" t="s">
        <v>1366</v>
      </c>
      <c r="DB10" s="8" t="s">
        <v>1367</v>
      </c>
      <c r="DC10" s="8" t="s">
        <v>1368</v>
      </c>
      <c r="DD10" s="8" t="s">
        <v>1369</v>
      </c>
      <c r="DE10" s="8" t="s">
        <v>1370</v>
      </c>
      <c r="DF10" s="8" t="s">
        <v>1371</v>
      </c>
      <c r="DG10" s="8" t="s">
        <v>1372</v>
      </c>
      <c r="DH10" s="8" t="s">
        <v>1373</v>
      </c>
      <c r="DI10" s="8" t="s">
        <v>1374</v>
      </c>
      <c r="DJ10" s="8" t="s">
        <v>1375</v>
      </c>
      <c r="DK10" s="8" t="s">
        <v>1376</v>
      </c>
      <c r="DL10" s="8" t="s">
        <v>1377</v>
      </c>
      <c r="DM10" s="8" t="s">
        <v>1378</v>
      </c>
      <c r="DN10" s="8" t="s">
        <v>1379</v>
      </c>
      <c r="DO10" s="8" t="s">
        <v>1380</v>
      </c>
      <c r="DP10" s="8" t="s">
        <v>1381</v>
      </c>
      <c r="DQ10" s="8" t="s">
        <v>1382</v>
      </c>
      <c r="DR10" s="8" t="s">
        <v>1383</v>
      </c>
      <c r="DS10" s="8" t="s">
        <v>1384</v>
      </c>
      <c r="DT10" s="8" t="s">
        <v>1385</v>
      </c>
      <c r="DU10" s="8" t="s">
        <v>1386</v>
      </c>
      <c r="DV10" s="8" t="s">
        <v>1387</v>
      </c>
      <c r="DW10" s="8" t="s">
        <v>1388</v>
      </c>
      <c r="DX10" s="8" t="s">
        <v>1389</v>
      </c>
      <c r="DY10" s="8" t="s">
        <v>1390</v>
      </c>
      <c r="DZ10" s="8" t="s">
        <v>1391</v>
      </c>
      <c r="EA10" s="8" t="s">
        <v>1392</v>
      </c>
      <c r="EB10" s="8" t="s">
        <v>1393</v>
      </c>
      <c r="EC10" s="8" t="s">
        <v>1394</v>
      </c>
      <c r="ED10" s="8" t="s">
        <v>1395</v>
      </c>
      <c r="EE10" s="8" t="s">
        <v>1396</v>
      </c>
      <c r="EF10" s="8" t="s">
        <v>1397</v>
      </c>
      <c r="EG10" s="8" t="s">
        <v>1398</v>
      </c>
      <c r="EH10" s="8" t="s">
        <v>1399</v>
      </c>
      <c r="EI10" s="8" t="s">
        <v>1400</v>
      </c>
      <c r="EJ10" s="8" t="s">
        <v>1401</v>
      </c>
      <c r="EK10" s="8" t="s">
        <v>1402</v>
      </c>
      <c r="EL10" s="8" t="s">
        <v>1403</v>
      </c>
      <c r="EM10" s="8" t="s">
        <v>1404</v>
      </c>
      <c r="EN10" s="8" t="s">
        <v>1405</v>
      </c>
      <c r="EO10" s="8" t="s">
        <v>1406</v>
      </c>
      <c r="EP10" s="8" t="s">
        <v>1407</v>
      </c>
      <c r="EQ10" s="8" t="s">
        <v>1408</v>
      </c>
      <c r="ER10" s="8" t="s">
        <v>1409</v>
      </c>
      <c r="ES10" s="8" t="s">
        <v>1410</v>
      </c>
      <c r="ET10" s="8" t="s">
        <v>1411</v>
      </c>
      <c r="EU10" s="8" t="s">
        <v>1412</v>
      </c>
      <c r="EV10" s="8" t="s">
        <v>1413</v>
      </c>
      <c r="EW10" s="8" t="s">
        <v>1414</v>
      </c>
      <c r="EX10" s="8" t="s">
        <v>1415</v>
      </c>
      <c r="EY10" s="8" t="s">
        <v>1416</v>
      </c>
      <c r="EZ10" s="8" t="s">
        <v>1417</v>
      </c>
      <c r="FA10" s="8" t="s">
        <v>1418</v>
      </c>
      <c r="FB10" s="8" t="s">
        <v>1419</v>
      </c>
      <c r="FC10" s="8" t="s">
        <v>1420</v>
      </c>
      <c r="FD10" s="8" t="s">
        <v>1421</v>
      </c>
      <c r="FE10" s="8" t="s">
        <v>1422</v>
      </c>
      <c r="FF10" s="8" t="s">
        <v>1423</v>
      </c>
      <c r="FG10" s="8" t="s">
        <v>1424</v>
      </c>
      <c r="FH10" s="8" t="s">
        <v>1425</v>
      </c>
      <c r="FI10" s="8" t="s">
        <v>1426</v>
      </c>
      <c r="FJ10" s="8" t="s">
        <v>1427</v>
      </c>
      <c r="FK10" s="8" t="s">
        <v>1428</v>
      </c>
      <c r="FL10" s="8" t="s">
        <v>1429</v>
      </c>
      <c r="FM10" s="8" t="s">
        <v>1430</v>
      </c>
      <c r="FN10" s="8" t="s">
        <v>1431</v>
      </c>
      <c r="FO10" s="8" t="s">
        <v>1432</v>
      </c>
      <c r="FP10" s="8" t="s">
        <v>1433</v>
      </c>
      <c r="FQ10" s="8" t="s">
        <v>1434</v>
      </c>
      <c r="FR10" s="8" t="s">
        <v>1435</v>
      </c>
      <c r="FS10" s="8" t="s">
        <v>1436</v>
      </c>
      <c r="FT10" s="8" t="s">
        <v>1437</v>
      </c>
      <c r="FU10" s="8" t="s">
        <v>1438</v>
      </c>
      <c r="FV10" s="8" t="s">
        <v>1439</v>
      </c>
      <c r="FW10" s="8" t="s">
        <v>1440</v>
      </c>
      <c r="FX10" s="8" t="s">
        <v>1441</v>
      </c>
      <c r="FY10" s="8" t="s">
        <v>1442</v>
      </c>
      <c r="FZ10" s="8" t="s">
        <v>1443</v>
      </c>
      <c r="GA10" s="8" t="s">
        <v>1444</v>
      </c>
      <c r="GB10" s="8" t="s">
        <v>1445</v>
      </c>
      <c r="GC10" s="8" t="s">
        <v>1446</v>
      </c>
      <c r="GD10" s="8" t="s">
        <v>1447</v>
      </c>
      <c r="GE10" s="8" t="s">
        <v>1448</v>
      </c>
      <c r="GF10" s="8" t="s">
        <v>1449</v>
      </c>
      <c r="GG10" s="8" t="s">
        <v>1450</v>
      </c>
      <c r="GH10" s="8" t="s">
        <v>1451</v>
      </c>
      <c r="GI10" s="8" t="s">
        <v>1452</v>
      </c>
      <c r="GJ10" s="8" t="s">
        <v>1453</v>
      </c>
      <c r="GK10" s="8" t="s">
        <v>1454</v>
      </c>
      <c r="GL10" s="8" t="s">
        <v>1455</v>
      </c>
      <c r="GM10" s="8" t="s">
        <v>1456</v>
      </c>
      <c r="GN10" s="8" t="s">
        <v>1457</v>
      </c>
      <c r="GO10" s="8" t="s">
        <v>1458</v>
      </c>
      <c r="GP10" s="8" t="s">
        <v>1459</v>
      </c>
      <c r="GQ10" s="8" t="s">
        <v>1460</v>
      </c>
      <c r="GR10" s="8" t="s">
        <v>1461</v>
      </c>
      <c r="GS10" s="8" t="s">
        <v>1462</v>
      </c>
      <c r="GT10" s="8" t="s">
        <v>1463</v>
      </c>
      <c r="GU10" s="8" t="s">
        <v>1464</v>
      </c>
      <c r="GV10" s="8" t="s">
        <v>1465</v>
      </c>
      <c r="GW10" s="8" t="s">
        <v>1466</v>
      </c>
      <c r="GX10" s="8" t="s">
        <v>1467</v>
      </c>
      <c r="GY10" s="8" t="s">
        <v>1468</v>
      </c>
      <c r="GZ10" s="8" t="s">
        <v>1469</v>
      </c>
      <c r="HA10" s="8" t="s">
        <v>1470</v>
      </c>
      <c r="HB10" s="8" t="s">
        <v>1471</v>
      </c>
      <c r="HC10" s="8" t="s">
        <v>1472</v>
      </c>
      <c r="HD10" s="8" t="s">
        <v>1473</v>
      </c>
      <c r="HE10" s="8" t="s">
        <v>1474</v>
      </c>
      <c r="HF10" s="8" t="s">
        <v>1475</v>
      </c>
      <c r="HG10" s="8" t="s">
        <v>1476</v>
      </c>
      <c r="HH10" s="8" t="s">
        <v>1477</v>
      </c>
      <c r="HI10" s="8" t="s">
        <v>1478</v>
      </c>
      <c r="HJ10" s="8" t="s">
        <v>1479</v>
      </c>
      <c r="HK10" s="8" t="s">
        <v>1480</v>
      </c>
      <c r="HL10" s="8" t="s">
        <v>1481</v>
      </c>
      <c r="HM10" s="8" t="s">
        <v>1482</v>
      </c>
      <c r="HN10" s="8" t="s">
        <v>1483</v>
      </c>
      <c r="HO10" s="8" t="s">
        <v>1484</v>
      </c>
      <c r="HP10" s="8" t="s">
        <v>1485</v>
      </c>
      <c r="HQ10" s="8" t="s">
        <v>1486</v>
      </c>
      <c r="HR10" s="8" t="s">
        <v>1487</v>
      </c>
      <c r="HS10" s="8" t="s">
        <v>1488</v>
      </c>
      <c r="HT10" s="8" t="s">
        <v>1489</v>
      </c>
      <c r="HU10" s="8" t="s">
        <v>1490</v>
      </c>
      <c r="HV10" s="8" t="s">
        <v>1491</v>
      </c>
      <c r="HW10" s="8" t="s">
        <v>1492</v>
      </c>
      <c r="HX10" s="8" t="s">
        <v>1493</v>
      </c>
      <c r="HY10" s="8" t="s">
        <v>1494</v>
      </c>
      <c r="HZ10" s="8" t="s">
        <v>1495</v>
      </c>
      <c r="IA10" s="8" t="s">
        <v>1496</v>
      </c>
      <c r="IB10" s="8" t="s">
        <v>1497</v>
      </c>
      <c r="IC10" s="8" t="s">
        <v>1498</v>
      </c>
      <c r="ID10" s="8" t="s">
        <v>1499</v>
      </c>
      <c r="IE10" s="8" t="s">
        <v>1500</v>
      </c>
      <c r="IF10" s="8" t="s">
        <v>1501</v>
      </c>
      <c r="IG10" s="8" t="s">
        <v>1502</v>
      </c>
      <c r="IH10" s="8" t="s">
        <v>1503</v>
      </c>
      <c r="II10" s="8" t="s">
        <v>1504</v>
      </c>
      <c r="IJ10" s="8" t="s">
        <v>1505</v>
      </c>
      <c r="IK10" s="8" t="s">
        <v>1506</v>
      </c>
      <c r="IL10" s="8" t="s">
        <v>1507</v>
      </c>
      <c r="IM10" s="8" t="s">
        <v>1508</v>
      </c>
      <c r="IN10" s="8" t="s">
        <v>1509</v>
      </c>
      <c r="IO10" s="8" t="s">
        <v>1510</v>
      </c>
      <c r="IP10" s="8" t="s">
        <v>1511</v>
      </c>
      <c r="IQ10" s="8" t="s">
        <v>1512</v>
      </c>
    </row>
    <row r="11" spans="1:251">
      <c r="A11" s="10">
        <v>42036</v>
      </c>
      <c r="B11" s="9">
        <v>11.573</v>
      </c>
      <c r="C11" s="9">
        <v>5.0049999999999999</v>
      </c>
      <c r="D11" s="9">
        <v>2.6509999999999998</v>
      </c>
      <c r="E11" s="9">
        <v>12.569000000000001</v>
      </c>
      <c r="F11" s="9">
        <v>230.435</v>
      </c>
      <c r="G11" s="9">
        <v>50.76</v>
      </c>
      <c r="H11" s="9">
        <v>100.14400000000001</v>
      </c>
      <c r="I11" s="9">
        <v>57.968000000000004</v>
      </c>
      <c r="J11" s="9">
        <v>21.564</v>
      </c>
      <c r="K11" s="9">
        <v>14.260999999999999</v>
      </c>
      <c r="L11" s="9">
        <v>102.485</v>
      </c>
      <c r="M11" s="9">
        <v>15.904999999999999</v>
      </c>
      <c r="N11" s="9">
        <v>39.683</v>
      </c>
      <c r="O11" s="9">
        <v>29.841000000000001</v>
      </c>
      <c r="P11" s="9">
        <v>17.056000000000001</v>
      </c>
      <c r="Q11" s="9">
        <v>16</v>
      </c>
      <c r="R11" s="9">
        <v>127.95099999999999</v>
      </c>
      <c r="S11" s="9">
        <v>34.854999999999997</v>
      </c>
      <c r="T11" s="9">
        <v>60.460999999999999</v>
      </c>
      <c r="U11" s="9">
        <v>28.126000000000001</v>
      </c>
      <c r="V11" s="9">
        <v>4.508</v>
      </c>
      <c r="W11" s="9">
        <v>13</v>
      </c>
      <c r="X11" s="9">
        <v>542.69899999999996</v>
      </c>
      <c r="Y11" s="9">
        <v>218.90700000000001</v>
      </c>
      <c r="Z11" s="9">
        <v>222.131</v>
      </c>
      <c r="AA11" s="9">
        <v>72.295000000000002</v>
      </c>
      <c r="AB11" s="9">
        <v>29.367000000000001</v>
      </c>
      <c r="AC11" s="9">
        <v>10</v>
      </c>
      <c r="AD11" s="9">
        <v>185.18899999999999</v>
      </c>
      <c r="AE11" s="9">
        <v>64.507999999999996</v>
      </c>
      <c r="AF11" s="9">
        <v>77.478999999999999</v>
      </c>
      <c r="AG11" s="9">
        <v>27.76</v>
      </c>
      <c r="AH11" s="9">
        <v>15.442</v>
      </c>
      <c r="AI11" s="9">
        <v>11.739000000000001</v>
      </c>
      <c r="AJ11" s="9">
        <v>357.51100000000002</v>
      </c>
      <c r="AK11" s="9">
        <v>154.399</v>
      </c>
      <c r="AL11" s="9">
        <v>144.65199999999999</v>
      </c>
      <c r="AM11" s="9">
        <v>44.534999999999997</v>
      </c>
      <c r="AN11" s="9">
        <v>13.925000000000001</v>
      </c>
      <c r="AO11" s="9">
        <v>10</v>
      </c>
      <c r="AP11" s="9">
        <v>158.017</v>
      </c>
      <c r="AQ11" s="9">
        <v>46.206000000000003</v>
      </c>
      <c r="AR11" s="9">
        <v>66.623000000000005</v>
      </c>
      <c r="AS11" s="9">
        <v>32.674999999999997</v>
      </c>
      <c r="AT11" s="9">
        <v>12.513</v>
      </c>
      <c r="AU11" s="9">
        <v>13.693</v>
      </c>
      <c r="AV11" s="9">
        <v>66.388999999999996</v>
      </c>
      <c r="AW11" s="9">
        <v>15.039</v>
      </c>
      <c r="AX11" s="9">
        <v>26.966999999999999</v>
      </c>
      <c r="AY11" s="9">
        <v>18.141999999999999</v>
      </c>
      <c r="AZ11" s="9">
        <v>6.2409999999999997</v>
      </c>
      <c r="BA11" s="9">
        <v>15</v>
      </c>
      <c r="BB11" s="9">
        <v>91.626999999999995</v>
      </c>
      <c r="BC11" s="9">
        <v>31.167000000000002</v>
      </c>
      <c r="BD11" s="9">
        <v>39.655999999999999</v>
      </c>
      <c r="BE11" s="9">
        <v>14.532</v>
      </c>
      <c r="BF11" s="9">
        <v>6.2720000000000002</v>
      </c>
      <c r="BG11" s="9">
        <v>12</v>
      </c>
      <c r="BH11" s="9">
        <v>49.540999999999997</v>
      </c>
      <c r="BI11" s="9">
        <v>14.135999999999999</v>
      </c>
      <c r="BJ11" s="9">
        <v>19.890999999999998</v>
      </c>
      <c r="BK11" s="9">
        <v>9.2379999999999995</v>
      </c>
      <c r="BL11" s="9">
        <v>6.2770000000000001</v>
      </c>
      <c r="BM11" s="9">
        <v>13</v>
      </c>
      <c r="BN11" s="9">
        <v>24.242000000000001</v>
      </c>
      <c r="BO11" s="9">
        <v>5.9059999999999997</v>
      </c>
      <c r="BP11" s="9">
        <v>9.6219999999999999</v>
      </c>
      <c r="BQ11" s="9">
        <v>3.339</v>
      </c>
      <c r="BR11" s="9">
        <v>5.375</v>
      </c>
      <c r="BS11" s="9">
        <v>15</v>
      </c>
      <c r="BT11" s="9">
        <v>25.298999999999999</v>
      </c>
      <c r="BU11" s="9">
        <v>8.2289999999999992</v>
      </c>
      <c r="BV11" s="9">
        <v>10.269</v>
      </c>
      <c r="BW11" s="9">
        <v>5.8979999999999997</v>
      </c>
      <c r="BX11" s="9">
        <v>0.90200000000000002</v>
      </c>
      <c r="BY11" s="9">
        <v>11</v>
      </c>
      <c r="BZ11" s="9">
        <v>325.92700000000002</v>
      </c>
      <c r="CA11" s="9">
        <v>85.858999999999995</v>
      </c>
      <c r="CB11" s="9">
        <v>130.881</v>
      </c>
      <c r="CC11" s="9">
        <v>79.034000000000006</v>
      </c>
      <c r="CD11" s="9">
        <v>30.152999999999999</v>
      </c>
      <c r="CE11" s="9">
        <v>14.923</v>
      </c>
      <c r="CF11" s="9">
        <v>132.05799999999999</v>
      </c>
      <c r="CG11" s="9">
        <v>25.577000000000002</v>
      </c>
      <c r="CH11" s="9">
        <v>50.502000000000002</v>
      </c>
      <c r="CI11" s="9">
        <v>35.893999999999998</v>
      </c>
      <c r="CJ11" s="9">
        <v>20.085999999999999</v>
      </c>
      <c r="CK11" s="9">
        <v>16</v>
      </c>
      <c r="CL11" s="9">
        <v>193.869</v>
      </c>
      <c r="CM11" s="9">
        <v>60.280999999999999</v>
      </c>
      <c r="CN11" s="9">
        <v>80.38</v>
      </c>
      <c r="CO11" s="9">
        <v>43.140999999999998</v>
      </c>
      <c r="CP11" s="9">
        <v>10.067</v>
      </c>
      <c r="CQ11" s="9">
        <v>13</v>
      </c>
      <c r="CR11" s="9">
        <v>331.21499999999997</v>
      </c>
      <c r="CS11" s="9">
        <v>77.927999999999997</v>
      </c>
      <c r="CT11" s="9">
        <v>132.97900000000001</v>
      </c>
      <c r="CU11" s="9">
        <v>81.450999999999993</v>
      </c>
      <c r="CV11" s="9">
        <v>38.856999999999999</v>
      </c>
      <c r="CW11" s="9">
        <v>15</v>
      </c>
      <c r="CX11" s="9">
        <v>134.28700000000001</v>
      </c>
      <c r="CY11" s="9">
        <v>22.712</v>
      </c>
      <c r="CZ11" s="9">
        <v>49.295999999999999</v>
      </c>
      <c r="DA11" s="9">
        <v>37.944000000000003</v>
      </c>
      <c r="DB11" s="9">
        <v>24.335000000000001</v>
      </c>
      <c r="DC11" s="9">
        <v>18</v>
      </c>
      <c r="DD11" s="9">
        <v>196.928</v>
      </c>
      <c r="DE11" s="9">
        <v>55.215000000000003</v>
      </c>
      <c r="DF11" s="9">
        <v>83.683000000000007</v>
      </c>
      <c r="DG11" s="9">
        <v>43.508000000000003</v>
      </c>
      <c r="DH11" s="9">
        <v>14.522</v>
      </c>
      <c r="DI11" s="9">
        <v>13</v>
      </c>
      <c r="DJ11" s="9">
        <v>300.86799999999999</v>
      </c>
      <c r="DK11" s="9">
        <v>66.126999999999995</v>
      </c>
      <c r="DL11" s="9">
        <v>121.851</v>
      </c>
      <c r="DM11" s="9">
        <v>77.733999999999995</v>
      </c>
      <c r="DN11" s="9">
        <v>35.156999999999996</v>
      </c>
      <c r="DO11" s="9">
        <v>15</v>
      </c>
      <c r="DP11" s="9">
        <v>119.988</v>
      </c>
      <c r="DQ11" s="9">
        <v>18.613</v>
      </c>
      <c r="DR11" s="9">
        <v>43.506999999999998</v>
      </c>
      <c r="DS11" s="9">
        <v>34.594000000000001</v>
      </c>
      <c r="DT11" s="9">
        <v>23.274999999999999</v>
      </c>
      <c r="DU11" s="9">
        <v>19</v>
      </c>
      <c r="DV11" s="9">
        <v>180.87899999999999</v>
      </c>
      <c r="DW11" s="9">
        <v>47.514000000000003</v>
      </c>
      <c r="DX11" s="9">
        <v>78.343999999999994</v>
      </c>
      <c r="DY11" s="9">
        <v>43.14</v>
      </c>
      <c r="DZ11" s="9">
        <v>11.882</v>
      </c>
      <c r="EA11" s="9">
        <v>13.041</v>
      </c>
      <c r="EB11" s="9">
        <v>195.96600000000001</v>
      </c>
      <c r="EC11" s="9">
        <v>41.642000000000003</v>
      </c>
      <c r="ED11" s="9">
        <v>83.337999999999994</v>
      </c>
      <c r="EE11" s="9">
        <v>47.722000000000001</v>
      </c>
      <c r="EF11" s="9">
        <v>23.263000000000002</v>
      </c>
      <c r="EG11" s="9">
        <v>15</v>
      </c>
      <c r="EH11" s="9">
        <v>78.641999999999996</v>
      </c>
      <c r="EI11" s="9">
        <v>12.847</v>
      </c>
      <c r="EJ11" s="9">
        <v>31.829000000000001</v>
      </c>
      <c r="EK11" s="9">
        <v>19.088999999999999</v>
      </c>
      <c r="EL11" s="9">
        <v>14.875999999999999</v>
      </c>
      <c r="EM11" s="9">
        <v>16.669</v>
      </c>
      <c r="EN11" s="9">
        <v>117.324</v>
      </c>
      <c r="EO11" s="9">
        <v>28.795000000000002</v>
      </c>
      <c r="EP11" s="9">
        <v>51.51</v>
      </c>
      <c r="EQ11" s="9">
        <v>28.632000000000001</v>
      </c>
      <c r="ER11" s="9">
        <v>8.3870000000000005</v>
      </c>
      <c r="ES11" s="9">
        <v>14</v>
      </c>
      <c r="ET11" s="9">
        <v>243.333</v>
      </c>
      <c r="EU11" s="9">
        <v>60.776000000000003</v>
      </c>
      <c r="EV11" s="9">
        <v>95.331000000000003</v>
      </c>
      <c r="EW11" s="9">
        <v>60.158999999999999</v>
      </c>
      <c r="EX11" s="9">
        <v>27.067</v>
      </c>
      <c r="EY11" s="9">
        <v>15</v>
      </c>
      <c r="EZ11" s="9">
        <v>103.76</v>
      </c>
      <c r="FA11" s="9">
        <v>20.344000000000001</v>
      </c>
      <c r="FB11" s="9">
        <v>36.872</v>
      </c>
      <c r="FC11" s="9">
        <v>28.016999999999999</v>
      </c>
      <c r="FD11" s="9">
        <v>18.527000000000001</v>
      </c>
      <c r="FE11" s="9">
        <v>17</v>
      </c>
      <c r="FF11" s="9">
        <v>139.57300000000001</v>
      </c>
      <c r="FG11" s="9">
        <v>40.432000000000002</v>
      </c>
      <c r="FH11" s="9">
        <v>58.459000000000003</v>
      </c>
      <c r="FI11" s="9">
        <v>32.142000000000003</v>
      </c>
      <c r="FJ11" s="9">
        <v>8.5389999999999997</v>
      </c>
      <c r="FK11" s="9">
        <v>13</v>
      </c>
      <c r="FL11" s="9">
        <v>47.433</v>
      </c>
      <c r="FM11" s="9">
        <v>8.7509999999999994</v>
      </c>
      <c r="FN11" s="9">
        <v>21.571000000000002</v>
      </c>
      <c r="FO11" s="9">
        <v>9.0009999999999994</v>
      </c>
      <c r="FP11" s="9">
        <v>8.11</v>
      </c>
      <c r="FQ11" s="9">
        <v>15</v>
      </c>
      <c r="FR11" s="9">
        <v>21.873999999999999</v>
      </c>
      <c r="FS11" s="9">
        <v>2.8420000000000001</v>
      </c>
      <c r="FT11" s="9">
        <v>7.5869999999999997</v>
      </c>
      <c r="FU11" s="9">
        <v>5.4850000000000003</v>
      </c>
      <c r="FV11" s="9">
        <v>5.96</v>
      </c>
      <c r="FW11" s="9">
        <v>20</v>
      </c>
      <c r="FX11" s="9">
        <v>25.559000000000001</v>
      </c>
      <c r="FY11" s="9">
        <v>5.9089999999999998</v>
      </c>
      <c r="FZ11" s="9">
        <v>13.983000000000001</v>
      </c>
      <c r="GA11" s="9">
        <v>3.516</v>
      </c>
      <c r="GB11" s="9">
        <v>2.15</v>
      </c>
      <c r="GC11" s="9">
        <v>12.265000000000001</v>
      </c>
      <c r="GD11" s="9">
        <v>57.756</v>
      </c>
      <c r="GE11" s="9">
        <v>11.345000000000001</v>
      </c>
      <c r="GF11" s="9">
        <v>27.14</v>
      </c>
      <c r="GG11" s="9">
        <v>9.1720000000000006</v>
      </c>
      <c r="GH11" s="9">
        <v>10.098000000000001</v>
      </c>
      <c r="GI11" s="9">
        <v>15</v>
      </c>
      <c r="GJ11" s="9">
        <v>29.707000000000001</v>
      </c>
      <c r="GK11" s="9">
        <v>3.8420000000000001</v>
      </c>
      <c r="GL11" s="9">
        <v>13.545</v>
      </c>
      <c r="GM11" s="9">
        <v>6.2590000000000003</v>
      </c>
      <c r="GN11" s="9">
        <v>6.0609999999999999</v>
      </c>
      <c r="GO11" s="9">
        <v>16.638000000000002</v>
      </c>
      <c r="GP11" s="9">
        <v>28.048999999999999</v>
      </c>
      <c r="GQ11" s="9">
        <v>7.5030000000000001</v>
      </c>
      <c r="GR11" s="9">
        <v>13.595000000000001</v>
      </c>
      <c r="GS11" s="9">
        <v>2.9129999999999998</v>
      </c>
      <c r="GT11" s="9">
        <v>4.0369999999999999</v>
      </c>
      <c r="GU11" s="9">
        <v>14</v>
      </c>
      <c r="GV11" s="9">
        <v>117.461</v>
      </c>
      <c r="GW11" s="9">
        <v>19.584</v>
      </c>
      <c r="GX11" s="9">
        <v>43.283000000000001</v>
      </c>
      <c r="GY11" s="9">
        <v>32.61</v>
      </c>
      <c r="GZ11" s="9">
        <v>21.983000000000001</v>
      </c>
      <c r="HA11" s="9">
        <v>18</v>
      </c>
      <c r="HB11" s="9">
        <v>55.283000000000001</v>
      </c>
      <c r="HC11" s="9">
        <v>5.48</v>
      </c>
      <c r="HD11" s="9">
        <v>16.2</v>
      </c>
      <c r="HE11" s="9">
        <v>18.003</v>
      </c>
      <c r="HF11" s="9">
        <v>15.6</v>
      </c>
      <c r="HG11" s="9">
        <v>21.472000000000001</v>
      </c>
      <c r="HH11" s="9">
        <v>62.177999999999997</v>
      </c>
      <c r="HI11" s="9">
        <v>14.103999999999999</v>
      </c>
      <c r="HJ11" s="9">
        <v>27.082999999999998</v>
      </c>
      <c r="HK11" s="9">
        <v>14.606999999999999</v>
      </c>
      <c r="HL11" s="9">
        <v>6.383</v>
      </c>
      <c r="HM11" s="9">
        <v>15</v>
      </c>
      <c r="HN11" s="9">
        <v>98.787000000000006</v>
      </c>
      <c r="HO11" s="9">
        <v>16.462</v>
      </c>
      <c r="HP11" s="9">
        <v>38.604999999999997</v>
      </c>
      <c r="HQ11" s="9">
        <v>27.858000000000001</v>
      </c>
      <c r="HR11" s="9">
        <v>15.862</v>
      </c>
      <c r="HS11" s="9">
        <v>16</v>
      </c>
      <c r="HT11" s="9">
        <v>47.082999999999998</v>
      </c>
      <c r="HU11" s="9">
        <v>5.8209999999999997</v>
      </c>
      <c r="HV11" s="9">
        <v>16.225999999999999</v>
      </c>
      <c r="HW11" s="9">
        <v>13.836</v>
      </c>
      <c r="HX11" s="9">
        <v>11.2</v>
      </c>
      <c r="HY11" s="9">
        <v>20</v>
      </c>
      <c r="HZ11" s="9">
        <v>51.704000000000001</v>
      </c>
      <c r="IA11" s="9">
        <v>10.641</v>
      </c>
      <c r="IB11" s="9">
        <v>22.379000000000001</v>
      </c>
      <c r="IC11" s="9">
        <v>14.022</v>
      </c>
      <c r="ID11" s="9">
        <v>4.6619999999999999</v>
      </c>
      <c r="IE11" s="9">
        <v>15</v>
      </c>
      <c r="IF11" s="9">
        <v>404.18799999999999</v>
      </c>
      <c r="IG11" s="9">
        <v>97.712999999999994</v>
      </c>
      <c r="IH11" s="9">
        <v>161.16399999999999</v>
      </c>
      <c r="II11" s="9">
        <v>98.9</v>
      </c>
      <c r="IJ11" s="9">
        <v>46.411999999999999</v>
      </c>
      <c r="IK11" s="9">
        <v>15</v>
      </c>
      <c r="IL11" s="9">
        <v>163.62899999999999</v>
      </c>
      <c r="IM11" s="9">
        <v>27.228000000000002</v>
      </c>
      <c r="IN11" s="9">
        <v>59.976999999999997</v>
      </c>
      <c r="IO11" s="9">
        <v>44.37</v>
      </c>
      <c r="IP11" s="9">
        <v>32.054000000000002</v>
      </c>
      <c r="IQ11" s="9">
        <v>18</v>
      </c>
    </row>
    <row r="12" spans="1:251">
      <c r="A12" s="10">
        <v>42401</v>
      </c>
      <c r="B12" s="9">
        <v>16.065000000000001</v>
      </c>
      <c r="C12" s="9">
        <v>2.2509999999999999</v>
      </c>
      <c r="D12" s="9">
        <v>0.48</v>
      </c>
      <c r="E12" s="9">
        <v>10</v>
      </c>
      <c r="F12" s="9">
        <v>230.072</v>
      </c>
      <c r="G12" s="9">
        <v>59.710999999999999</v>
      </c>
      <c r="H12" s="9">
        <v>107.825</v>
      </c>
      <c r="I12" s="9">
        <v>41.960999999999999</v>
      </c>
      <c r="J12" s="9">
        <v>20.574999999999999</v>
      </c>
      <c r="K12" s="9">
        <v>13</v>
      </c>
      <c r="L12" s="9">
        <v>105.245</v>
      </c>
      <c r="M12" s="9">
        <v>21.754000000000001</v>
      </c>
      <c r="N12" s="9">
        <v>47.331000000000003</v>
      </c>
      <c r="O12" s="9">
        <v>22.08</v>
      </c>
      <c r="P12" s="9">
        <v>14.08</v>
      </c>
      <c r="Q12" s="9">
        <v>15</v>
      </c>
      <c r="R12" s="9">
        <v>124.827</v>
      </c>
      <c r="S12" s="9">
        <v>37.957000000000001</v>
      </c>
      <c r="T12" s="9">
        <v>60.493000000000002</v>
      </c>
      <c r="U12" s="9">
        <v>19.881</v>
      </c>
      <c r="V12" s="9">
        <v>6.4960000000000004</v>
      </c>
      <c r="W12" s="9">
        <v>11</v>
      </c>
      <c r="X12" s="9">
        <v>546.255</v>
      </c>
      <c r="Y12" s="9">
        <v>223.49299999999999</v>
      </c>
      <c r="Z12" s="9">
        <v>222.93899999999999</v>
      </c>
      <c r="AA12" s="9">
        <v>75.790000000000006</v>
      </c>
      <c r="AB12" s="9">
        <v>24.033999999999999</v>
      </c>
      <c r="AC12" s="9">
        <v>10</v>
      </c>
      <c r="AD12" s="9">
        <v>193.566</v>
      </c>
      <c r="AE12" s="9">
        <v>63.939</v>
      </c>
      <c r="AF12" s="9">
        <v>88.997</v>
      </c>
      <c r="AG12" s="9">
        <v>29.152999999999999</v>
      </c>
      <c r="AH12" s="9">
        <v>11.478</v>
      </c>
      <c r="AI12" s="9">
        <v>12</v>
      </c>
      <c r="AJ12" s="9">
        <v>352.68900000000002</v>
      </c>
      <c r="AK12" s="9">
        <v>159.554</v>
      </c>
      <c r="AL12" s="9">
        <v>133.94200000000001</v>
      </c>
      <c r="AM12" s="9">
        <v>46.637</v>
      </c>
      <c r="AN12" s="9">
        <v>12.555999999999999</v>
      </c>
      <c r="AO12" s="9">
        <v>10</v>
      </c>
      <c r="AP12" s="9">
        <v>151.72399999999999</v>
      </c>
      <c r="AQ12" s="9">
        <v>42.384</v>
      </c>
      <c r="AR12" s="9">
        <v>72.424999999999997</v>
      </c>
      <c r="AS12" s="9">
        <v>25.338000000000001</v>
      </c>
      <c r="AT12" s="9">
        <v>11.577</v>
      </c>
      <c r="AU12" s="9">
        <v>13</v>
      </c>
      <c r="AV12" s="9">
        <v>69.308999999999997</v>
      </c>
      <c r="AW12" s="9">
        <v>16.297999999999998</v>
      </c>
      <c r="AX12" s="9">
        <v>32.472999999999999</v>
      </c>
      <c r="AY12" s="9">
        <v>13.632</v>
      </c>
      <c r="AZ12" s="9">
        <v>6.9059999999999997</v>
      </c>
      <c r="BA12" s="9">
        <v>14</v>
      </c>
      <c r="BB12" s="9">
        <v>82.415000000000006</v>
      </c>
      <c r="BC12" s="9">
        <v>26.085999999999999</v>
      </c>
      <c r="BD12" s="9">
        <v>39.951999999999998</v>
      </c>
      <c r="BE12" s="9">
        <v>11.707000000000001</v>
      </c>
      <c r="BF12" s="9">
        <v>4.6710000000000003</v>
      </c>
      <c r="BG12" s="9">
        <v>12</v>
      </c>
      <c r="BH12" s="9">
        <v>50.393000000000001</v>
      </c>
      <c r="BI12" s="9">
        <v>16.585999999999999</v>
      </c>
      <c r="BJ12" s="9">
        <v>25.29</v>
      </c>
      <c r="BK12" s="9">
        <v>6.6219999999999999</v>
      </c>
      <c r="BL12" s="9">
        <v>1.895</v>
      </c>
      <c r="BM12" s="9">
        <v>10</v>
      </c>
      <c r="BN12" s="9">
        <v>20.53</v>
      </c>
      <c r="BO12" s="9">
        <v>6.81</v>
      </c>
      <c r="BP12" s="9">
        <v>8.7949999999999999</v>
      </c>
      <c r="BQ12" s="9">
        <v>3.51</v>
      </c>
      <c r="BR12" s="9">
        <v>1.415</v>
      </c>
      <c r="BS12" s="9">
        <v>10</v>
      </c>
      <c r="BT12" s="9">
        <v>29.863</v>
      </c>
      <c r="BU12" s="9">
        <v>9.7759999999999998</v>
      </c>
      <c r="BV12" s="9">
        <v>16.495000000000001</v>
      </c>
      <c r="BW12" s="9">
        <v>3.1120000000000001</v>
      </c>
      <c r="BX12" s="9">
        <v>0.48</v>
      </c>
      <c r="BY12" s="9">
        <v>10</v>
      </c>
      <c r="BZ12" s="9">
        <v>325.14100000000002</v>
      </c>
      <c r="CA12" s="9">
        <v>90.853999999999999</v>
      </c>
      <c r="CB12" s="9">
        <v>143.011</v>
      </c>
      <c r="CC12" s="9">
        <v>65.221000000000004</v>
      </c>
      <c r="CD12" s="9">
        <v>26.055</v>
      </c>
      <c r="CE12" s="9">
        <v>14</v>
      </c>
      <c r="CF12" s="9">
        <v>127.18300000000001</v>
      </c>
      <c r="CG12" s="9">
        <v>30.35</v>
      </c>
      <c r="CH12" s="9">
        <v>57.688000000000002</v>
      </c>
      <c r="CI12" s="9">
        <v>25.172999999999998</v>
      </c>
      <c r="CJ12" s="9">
        <v>13.973000000000001</v>
      </c>
      <c r="CK12" s="9">
        <v>15</v>
      </c>
      <c r="CL12" s="9">
        <v>197.95699999999999</v>
      </c>
      <c r="CM12" s="9">
        <v>60.503999999999998</v>
      </c>
      <c r="CN12" s="9">
        <v>85.322999999999993</v>
      </c>
      <c r="CO12" s="9">
        <v>40.048999999999999</v>
      </c>
      <c r="CP12" s="9">
        <v>12.082000000000001</v>
      </c>
      <c r="CQ12" s="9">
        <v>13</v>
      </c>
      <c r="CR12" s="9">
        <v>337.62799999999999</v>
      </c>
      <c r="CS12" s="9">
        <v>78.405000000000001</v>
      </c>
      <c r="CT12" s="9">
        <v>149.54300000000001</v>
      </c>
      <c r="CU12" s="9">
        <v>70.834999999999994</v>
      </c>
      <c r="CV12" s="9">
        <v>38.844999999999999</v>
      </c>
      <c r="CW12" s="9">
        <v>15</v>
      </c>
      <c r="CX12" s="9">
        <v>146.49</v>
      </c>
      <c r="CY12" s="9">
        <v>25.097999999999999</v>
      </c>
      <c r="CZ12" s="9">
        <v>69.004999999999995</v>
      </c>
      <c r="DA12" s="9">
        <v>30.898</v>
      </c>
      <c r="DB12" s="9">
        <v>21.488</v>
      </c>
      <c r="DC12" s="9">
        <v>15</v>
      </c>
      <c r="DD12" s="9">
        <v>191.13800000000001</v>
      </c>
      <c r="DE12" s="9">
        <v>53.307000000000002</v>
      </c>
      <c r="DF12" s="9">
        <v>80.537000000000006</v>
      </c>
      <c r="DG12" s="9">
        <v>39.936999999999998</v>
      </c>
      <c r="DH12" s="9">
        <v>17.356000000000002</v>
      </c>
      <c r="DI12" s="9">
        <v>14</v>
      </c>
      <c r="DJ12" s="9">
        <v>311.221</v>
      </c>
      <c r="DK12" s="9">
        <v>69.59</v>
      </c>
      <c r="DL12" s="9">
        <v>141.24700000000001</v>
      </c>
      <c r="DM12" s="9">
        <v>66.915999999999997</v>
      </c>
      <c r="DN12" s="9">
        <v>33.468000000000004</v>
      </c>
      <c r="DO12" s="9">
        <v>15</v>
      </c>
      <c r="DP12" s="9">
        <v>131.31399999999999</v>
      </c>
      <c r="DQ12" s="9">
        <v>24.641999999999999</v>
      </c>
      <c r="DR12" s="9">
        <v>59.246000000000002</v>
      </c>
      <c r="DS12" s="9">
        <v>28.574000000000002</v>
      </c>
      <c r="DT12" s="9">
        <v>18.852</v>
      </c>
      <c r="DU12" s="9">
        <v>15</v>
      </c>
      <c r="DV12" s="9">
        <v>179.90700000000001</v>
      </c>
      <c r="DW12" s="9">
        <v>44.948</v>
      </c>
      <c r="DX12" s="9">
        <v>82</v>
      </c>
      <c r="DY12" s="9">
        <v>38.341999999999999</v>
      </c>
      <c r="DZ12" s="9">
        <v>14.616</v>
      </c>
      <c r="EA12" s="9">
        <v>14</v>
      </c>
      <c r="EB12" s="9">
        <v>181.86799999999999</v>
      </c>
      <c r="EC12" s="9">
        <v>37.225999999999999</v>
      </c>
      <c r="ED12" s="9">
        <v>80.917000000000002</v>
      </c>
      <c r="EE12" s="9">
        <v>41.786999999999999</v>
      </c>
      <c r="EF12" s="9">
        <v>21.937999999999999</v>
      </c>
      <c r="EG12" s="9">
        <v>15</v>
      </c>
      <c r="EH12" s="9">
        <v>79.753</v>
      </c>
      <c r="EI12" s="9">
        <v>12.712</v>
      </c>
      <c r="EJ12" s="9">
        <v>37.896999999999998</v>
      </c>
      <c r="EK12" s="9">
        <v>16.870999999999999</v>
      </c>
      <c r="EL12" s="9">
        <v>12.272</v>
      </c>
      <c r="EM12" s="9">
        <v>15</v>
      </c>
      <c r="EN12" s="9">
        <v>102.11499999999999</v>
      </c>
      <c r="EO12" s="9">
        <v>24.513999999999999</v>
      </c>
      <c r="EP12" s="9">
        <v>43.02</v>
      </c>
      <c r="EQ12" s="9">
        <v>24.914999999999999</v>
      </c>
      <c r="ER12" s="9">
        <v>9.6660000000000004</v>
      </c>
      <c r="ES12" s="9">
        <v>14</v>
      </c>
      <c r="ET12" s="9">
        <v>240.48400000000001</v>
      </c>
      <c r="EU12" s="9">
        <v>53.683999999999997</v>
      </c>
      <c r="EV12" s="9">
        <v>113.327</v>
      </c>
      <c r="EW12" s="9">
        <v>46.244999999999997</v>
      </c>
      <c r="EX12" s="9">
        <v>27.228000000000002</v>
      </c>
      <c r="EY12" s="9">
        <v>14</v>
      </c>
      <c r="EZ12" s="9">
        <v>112.05</v>
      </c>
      <c r="FA12" s="9">
        <v>21.300999999999998</v>
      </c>
      <c r="FB12" s="9">
        <v>52.247</v>
      </c>
      <c r="FC12" s="9">
        <v>23.279</v>
      </c>
      <c r="FD12" s="9">
        <v>15.223000000000001</v>
      </c>
      <c r="FE12" s="9">
        <v>15</v>
      </c>
      <c r="FF12" s="9">
        <v>128.434</v>
      </c>
      <c r="FG12" s="9">
        <v>32.383000000000003</v>
      </c>
      <c r="FH12" s="9">
        <v>61.08</v>
      </c>
      <c r="FI12" s="9">
        <v>22.965</v>
      </c>
      <c r="FJ12" s="9">
        <v>12.005000000000001</v>
      </c>
      <c r="FK12" s="9">
        <v>13</v>
      </c>
      <c r="FL12" s="9">
        <v>41.448999999999998</v>
      </c>
      <c r="FM12" s="9">
        <v>7.2530000000000001</v>
      </c>
      <c r="FN12" s="9">
        <v>20.794</v>
      </c>
      <c r="FO12" s="9">
        <v>7.7850000000000001</v>
      </c>
      <c r="FP12" s="9">
        <v>5.6180000000000003</v>
      </c>
      <c r="FQ12" s="9">
        <v>15</v>
      </c>
      <c r="FR12" s="9">
        <v>21.67</v>
      </c>
      <c r="FS12" s="9">
        <v>3.0379999999999998</v>
      </c>
      <c r="FT12" s="9">
        <v>11.741</v>
      </c>
      <c r="FU12" s="9">
        <v>3.8010000000000002</v>
      </c>
      <c r="FV12" s="9">
        <v>3.09</v>
      </c>
      <c r="FW12" s="9">
        <v>14.871</v>
      </c>
      <c r="FX12" s="9">
        <v>19.78</v>
      </c>
      <c r="FY12" s="9">
        <v>4.2149999999999999</v>
      </c>
      <c r="FZ12" s="9">
        <v>9.0530000000000008</v>
      </c>
      <c r="GA12" s="9">
        <v>3.984</v>
      </c>
      <c r="GB12" s="9">
        <v>2.528</v>
      </c>
      <c r="GC12" s="9">
        <v>15</v>
      </c>
      <c r="GD12" s="9">
        <v>58.058</v>
      </c>
      <c r="GE12" s="9">
        <v>11.019</v>
      </c>
      <c r="GF12" s="9">
        <v>25.753</v>
      </c>
      <c r="GG12" s="9">
        <v>15.579000000000001</v>
      </c>
      <c r="GH12" s="9">
        <v>5.7069999999999999</v>
      </c>
      <c r="GI12" s="9">
        <v>15</v>
      </c>
      <c r="GJ12" s="9">
        <v>25.553999999999998</v>
      </c>
      <c r="GK12" s="9">
        <v>2.7330000000000001</v>
      </c>
      <c r="GL12" s="9">
        <v>12.195</v>
      </c>
      <c r="GM12" s="9">
        <v>7.0359999999999996</v>
      </c>
      <c r="GN12" s="9">
        <v>3.5910000000000002</v>
      </c>
      <c r="GO12" s="9">
        <v>16</v>
      </c>
      <c r="GP12" s="9">
        <v>32.503999999999998</v>
      </c>
      <c r="GQ12" s="9">
        <v>8.2859999999999996</v>
      </c>
      <c r="GR12" s="9">
        <v>13.558</v>
      </c>
      <c r="GS12" s="9">
        <v>8.5440000000000005</v>
      </c>
      <c r="GT12" s="9">
        <v>2.1160000000000001</v>
      </c>
      <c r="GU12" s="9">
        <v>15</v>
      </c>
      <c r="GV12" s="9">
        <v>97.387</v>
      </c>
      <c r="GW12" s="9">
        <v>16.181999999999999</v>
      </c>
      <c r="GX12" s="9">
        <v>42.557000000000002</v>
      </c>
      <c r="GY12" s="9">
        <v>30.446999999999999</v>
      </c>
      <c r="GZ12" s="9">
        <v>8.1999999999999993</v>
      </c>
      <c r="HA12" s="9">
        <v>16</v>
      </c>
      <c r="HB12" s="9">
        <v>41.854999999999997</v>
      </c>
      <c r="HC12" s="9">
        <v>4.6050000000000004</v>
      </c>
      <c r="HD12" s="9">
        <v>20.646999999999998</v>
      </c>
      <c r="HE12" s="9">
        <v>12.430999999999999</v>
      </c>
      <c r="HF12" s="9">
        <v>4.1719999999999997</v>
      </c>
      <c r="HG12" s="9">
        <v>16</v>
      </c>
      <c r="HH12" s="9">
        <v>55.531999999999996</v>
      </c>
      <c r="HI12" s="9">
        <v>11.577</v>
      </c>
      <c r="HJ12" s="9">
        <v>21.91</v>
      </c>
      <c r="HK12" s="9">
        <v>18.016999999999999</v>
      </c>
      <c r="HL12" s="9">
        <v>4.0279999999999996</v>
      </c>
      <c r="HM12" s="9">
        <v>16</v>
      </c>
      <c r="HN12" s="9">
        <v>76.381</v>
      </c>
      <c r="HO12" s="9">
        <v>10.912000000000001</v>
      </c>
      <c r="HP12" s="9">
        <v>35.343000000000004</v>
      </c>
      <c r="HQ12" s="9">
        <v>19.602</v>
      </c>
      <c r="HR12" s="9">
        <v>10.525</v>
      </c>
      <c r="HS12" s="9">
        <v>16</v>
      </c>
      <c r="HT12" s="9">
        <v>35.070999999999998</v>
      </c>
      <c r="HU12" s="9">
        <v>3.1629999999999998</v>
      </c>
      <c r="HV12" s="9">
        <v>17.073</v>
      </c>
      <c r="HW12" s="9">
        <v>10.035</v>
      </c>
      <c r="HX12" s="9">
        <v>4.8</v>
      </c>
      <c r="HY12" s="9">
        <v>16.286000000000001</v>
      </c>
      <c r="HZ12" s="9">
        <v>41.31</v>
      </c>
      <c r="IA12" s="9">
        <v>7.7489999999999997</v>
      </c>
      <c r="IB12" s="9">
        <v>18.268999999999998</v>
      </c>
      <c r="IC12" s="9">
        <v>9.5670000000000002</v>
      </c>
      <c r="ID12" s="9">
        <v>5.7249999999999996</v>
      </c>
      <c r="IE12" s="9">
        <v>16</v>
      </c>
      <c r="IF12" s="9">
        <v>408.56099999999998</v>
      </c>
      <c r="IG12" s="9">
        <v>99.52</v>
      </c>
      <c r="IH12" s="9">
        <v>184.268</v>
      </c>
      <c r="II12" s="9">
        <v>85.495000000000005</v>
      </c>
      <c r="IJ12" s="9">
        <v>39.279000000000003</v>
      </c>
      <c r="IK12" s="9">
        <v>14</v>
      </c>
      <c r="IL12" s="9">
        <v>170.90199999999999</v>
      </c>
      <c r="IM12" s="9">
        <v>33.518000000000001</v>
      </c>
      <c r="IN12" s="9">
        <v>79.352000000000004</v>
      </c>
      <c r="IO12" s="9">
        <v>36.25</v>
      </c>
      <c r="IP12" s="9">
        <v>21.780999999999999</v>
      </c>
      <c r="IQ12" s="9">
        <v>15</v>
      </c>
    </row>
    <row r="13" spans="1:251">
      <c r="A13" s="10">
        <v>42767</v>
      </c>
      <c r="B13" s="9">
        <v>12.021000000000001</v>
      </c>
      <c r="C13" s="9">
        <v>5.5780000000000003</v>
      </c>
      <c r="D13" s="9">
        <v>2.4540000000000002</v>
      </c>
      <c r="E13" s="9">
        <v>11.906000000000001</v>
      </c>
      <c r="F13" s="9">
        <v>239.47200000000001</v>
      </c>
      <c r="G13" s="9">
        <v>58.335000000000001</v>
      </c>
      <c r="H13" s="9">
        <v>109.777</v>
      </c>
      <c r="I13" s="9">
        <v>53.633000000000003</v>
      </c>
      <c r="J13" s="9">
        <v>17.727</v>
      </c>
      <c r="K13" s="9">
        <v>14</v>
      </c>
      <c r="L13" s="9">
        <v>121.791</v>
      </c>
      <c r="M13" s="9">
        <v>25.768000000000001</v>
      </c>
      <c r="N13" s="9">
        <v>54.311</v>
      </c>
      <c r="O13" s="9">
        <v>30.532</v>
      </c>
      <c r="P13" s="9">
        <v>11.18</v>
      </c>
      <c r="Q13" s="9">
        <v>15</v>
      </c>
      <c r="R13" s="9">
        <v>117.681</v>
      </c>
      <c r="S13" s="9">
        <v>32.567</v>
      </c>
      <c r="T13" s="9">
        <v>55.466000000000001</v>
      </c>
      <c r="U13" s="9">
        <v>23.100999999999999</v>
      </c>
      <c r="V13" s="9">
        <v>6.5469999999999997</v>
      </c>
      <c r="W13" s="9">
        <v>13</v>
      </c>
      <c r="X13" s="9">
        <v>598.25</v>
      </c>
      <c r="Y13" s="9">
        <v>238.011</v>
      </c>
      <c r="Z13" s="9">
        <v>251.14400000000001</v>
      </c>
      <c r="AA13" s="9">
        <v>88.451999999999998</v>
      </c>
      <c r="AB13" s="9">
        <v>20.643999999999998</v>
      </c>
      <c r="AC13" s="9">
        <v>10</v>
      </c>
      <c r="AD13" s="9">
        <v>205.654</v>
      </c>
      <c r="AE13" s="9">
        <v>68.709000000000003</v>
      </c>
      <c r="AF13" s="9">
        <v>85.796999999999997</v>
      </c>
      <c r="AG13" s="9">
        <v>40.988</v>
      </c>
      <c r="AH13" s="9">
        <v>10.16</v>
      </c>
      <c r="AI13" s="9">
        <v>12</v>
      </c>
      <c r="AJ13" s="9">
        <v>392.59699999999998</v>
      </c>
      <c r="AK13" s="9">
        <v>169.30199999999999</v>
      </c>
      <c r="AL13" s="9">
        <v>165.34700000000001</v>
      </c>
      <c r="AM13" s="9">
        <v>47.463999999999999</v>
      </c>
      <c r="AN13" s="9">
        <v>10.484</v>
      </c>
      <c r="AO13" s="9">
        <v>10</v>
      </c>
      <c r="AP13" s="9">
        <v>174.346</v>
      </c>
      <c r="AQ13" s="9">
        <v>54.741999999999997</v>
      </c>
      <c r="AR13" s="9">
        <v>77.759</v>
      </c>
      <c r="AS13" s="9">
        <v>29.957999999999998</v>
      </c>
      <c r="AT13" s="9">
        <v>11.887</v>
      </c>
      <c r="AU13" s="9">
        <v>12</v>
      </c>
      <c r="AV13" s="9">
        <v>67.911000000000001</v>
      </c>
      <c r="AW13" s="9">
        <v>17.363</v>
      </c>
      <c r="AX13" s="9">
        <v>29.53</v>
      </c>
      <c r="AY13" s="9">
        <v>14.340999999999999</v>
      </c>
      <c r="AZ13" s="9">
        <v>6.6769999999999996</v>
      </c>
      <c r="BA13" s="9">
        <v>14</v>
      </c>
      <c r="BB13" s="9">
        <v>106.435</v>
      </c>
      <c r="BC13" s="9">
        <v>37.378999999999998</v>
      </c>
      <c r="BD13" s="9">
        <v>48.228999999999999</v>
      </c>
      <c r="BE13" s="9">
        <v>15.617000000000001</v>
      </c>
      <c r="BF13" s="9">
        <v>5.21</v>
      </c>
      <c r="BG13" s="9">
        <v>10</v>
      </c>
      <c r="BH13" s="9">
        <v>50.377000000000002</v>
      </c>
      <c r="BI13" s="9">
        <v>16.82</v>
      </c>
      <c r="BJ13" s="9">
        <v>24.048999999999999</v>
      </c>
      <c r="BK13" s="9">
        <v>6.6909999999999998</v>
      </c>
      <c r="BL13" s="9">
        <v>2.8170000000000002</v>
      </c>
      <c r="BM13" s="9">
        <v>10.252000000000001</v>
      </c>
      <c r="BN13" s="9">
        <v>19.475999999999999</v>
      </c>
      <c r="BO13" s="9">
        <v>4.76</v>
      </c>
      <c r="BP13" s="9">
        <v>10.016</v>
      </c>
      <c r="BQ13" s="9">
        <v>3.024</v>
      </c>
      <c r="BR13" s="9">
        <v>1.6759999999999999</v>
      </c>
      <c r="BS13" s="9">
        <v>15</v>
      </c>
      <c r="BT13" s="9">
        <v>30.901</v>
      </c>
      <c r="BU13" s="9">
        <v>12.06</v>
      </c>
      <c r="BV13" s="9">
        <v>14.032999999999999</v>
      </c>
      <c r="BW13" s="9">
        <v>3.6669999999999998</v>
      </c>
      <c r="BX13" s="9">
        <v>1.141</v>
      </c>
      <c r="BY13" s="9">
        <v>10</v>
      </c>
      <c r="BZ13" s="9">
        <v>330.25</v>
      </c>
      <c r="CA13" s="9">
        <v>95.98</v>
      </c>
      <c r="CB13" s="9">
        <v>148.458</v>
      </c>
      <c r="CC13" s="9">
        <v>63.701000000000001</v>
      </c>
      <c r="CD13" s="9">
        <v>22.111000000000001</v>
      </c>
      <c r="CE13" s="9">
        <v>13</v>
      </c>
      <c r="CF13" s="9">
        <v>124.706</v>
      </c>
      <c r="CG13" s="9">
        <v>28.74</v>
      </c>
      <c r="CH13" s="9">
        <v>57.819000000000003</v>
      </c>
      <c r="CI13" s="9">
        <v>27.495999999999999</v>
      </c>
      <c r="CJ13" s="9">
        <v>10.651</v>
      </c>
      <c r="CK13" s="9">
        <v>15</v>
      </c>
      <c r="CL13" s="9">
        <v>205.54300000000001</v>
      </c>
      <c r="CM13" s="9">
        <v>67.239999999999995</v>
      </c>
      <c r="CN13" s="9">
        <v>90.638000000000005</v>
      </c>
      <c r="CO13" s="9">
        <v>36.204999999999998</v>
      </c>
      <c r="CP13" s="9">
        <v>11.46</v>
      </c>
      <c r="CQ13" s="9">
        <v>12</v>
      </c>
      <c r="CR13" s="9">
        <v>362.125</v>
      </c>
      <c r="CS13" s="9">
        <v>88.22</v>
      </c>
      <c r="CT13" s="9">
        <v>165.53800000000001</v>
      </c>
      <c r="CU13" s="9">
        <v>78.138000000000005</v>
      </c>
      <c r="CV13" s="9">
        <v>30.228999999999999</v>
      </c>
      <c r="CW13" s="9">
        <v>15</v>
      </c>
      <c r="CX13" s="9">
        <v>143.69900000000001</v>
      </c>
      <c r="CY13" s="9">
        <v>27.748000000000001</v>
      </c>
      <c r="CZ13" s="9">
        <v>62.177999999999997</v>
      </c>
      <c r="DA13" s="9">
        <v>38.646000000000001</v>
      </c>
      <c r="DB13" s="9">
        <v>15.127000000000001</v>
      </c>
      <c r="DC13" s="9">
        <v>16</v>
      </c>
      <c r="DD13" s="9">
        <v>218.42599999999999</v>
      </c>
      <c r="DE13" s="9">
        <v>60.472000000000001</v>
      </c>
      <c r="DF13" s="9">
        <v>103.36</v>
      </c>
      <c r="DG13" s="9">
        <v>39.491999999999997</v>
      </c>
      <c r="DH13" s="9">
        <v>15.101000000000001</v>
      </c>
      <c r="DI13" s="9">
        <v>14</v>
      </c>
      <c r="DJ13" s="9">
        <v>330.33600000000001</v>
      </c>
      <c r="DK13" s="9">
        <v>77.414000000000001</v>
      </c>
      <c r="DL13" s="9">
        <v>153.44</v>
      </c>
      <c r="DM13" s="9">
        <v>71.129000000000005</v>
      </c>
      <c r="DN13" s="9">
        <v>28.352</v>
      </c>
      <c r="DO13" s="9">
        <v>15</v>
      </c>
      <c r="DP13" s="9">
        <v>128.68799999999999</v>
      </c>
      <c r="DQ13" s="9">
        <v>26.265000000000001</v>
      </c>
      <c r="DR13" s="9">
        <v>52.77</v>
      </c>
      <c r="DS13" s="9">
        <v>35.399000000000001</v>
      </c>
      <c r="DT13" s="9">
        <v>14.254</v>
      </c>
      <c r="DU13" s="9">
        <v>15</v>
      </c>
      <c r="DV13" s="9">
        <v>201.649</v>
      </c>
      <c r="DW13" s="9">
        <v>51.15</v>
      </c>
      <c r="DX13" s="9">
        <v>100.67100000000001</v>
      </c>
      <c r="DY13" s="9">
        <v>35.729999999999997</v>
      </c>
      <c r="DZ13" s="9">
        <v>14.099</v>
      </c>
      <c r="EA13" s="9">
        <v>14</v>
      </c>
      <c r="EB13" s="9">
        <v>190.39599999999999</v>
      </c>
      <c r="EC13" s="9">
        <v>50.65</v>
      </c>
      <c r="ED13" s="9">
        <v>83.373000000000005</v>
      </c>
      <c r="EE13" s="9">
        <v>39.582000000000001</v>
      </c>
      <c r="EF13" s="9">
        <v>16.791</v>
      </c>
      <c r="EG13" s="9">
        <v>14.512</v>
      </c>
      <c r="EH13" s="9">
        <v>75.031000000000006</v>
      </c>
      <c r="EI13" s="9">
        <v>18.131</v>
      </c>
      <c r="EJ13" s="9">
        <v>31.751000000000001</v>
      </c>
      <c r="EK13" s="9">
        <v>17.364999999999998</v>
      </c>
      <c r="EL13" s="9">
        <v>7.7850000000000001</v>
      </c>
      <c r="EM13" s="9">
        <v>15</v>
      </c>
      <c r="EN13" s="9">
        <v>115.364</v>
      </c>
      <c r="EO13" s="9">
        <v>32.518000000000001</v>
      </c>
      <c r="EP13" s="9">
        <v>51.622999999999998</v>
      </c>
      <c r="EQ13" s="9">
        <v>22.216999999999999</v>
      </c>
      <c r="ER13" s="9">
        <v>9.0069999999999997</v>
      </c>
      <c r="ES13" s="9">
        <v>14</v>
      </c>
      <c r="ET13" s="9">
        <v>247.53</v>
      </c>
      <c r="EU13" s="9">
        <v>60.103999999999999</v>
      </c>
      <c r="EV13" s="9">
        <v>109.26600000000001</v>
      </c>
      <c r="EW13" s="9">
        <v>56.597000000000001</v>
      </c>
      <c r="EX13" s="9">
        <v>21.562999999999999</v>
      </c>
      <c r="EY13" s="9">
        <v>15</v>
      </c>
      <c r="EZ13" s="9">
        <v>107.61199999999999</v>
      </c>
      <c r="FA13" s="9">
        <v>20.209</v>
      </c>
      <c r="FB13" s="9">
        <v>46.530999999999999</v>
      </c>
      <c r="FC13" s="9">
        <v>29.742000000000001</v>
      </c>
      <c r="FD13" s="9">
        <v>11.13</v>
      </c>
      <c r="FE13" s="9">
        <v>15</v>
      </c>
      <c r="FF13" s="9">
        <v>139.91800000000001</v>
      </c>
      <c r="FG13" s="9">
        <v>39.895000000000003</v>
      </c>
      <c r="FH13" s="9">
        <v>62.734999999999999</v>
      </c>
      <c r="FI13" s="9">
        <v>26.855</v>
      </c>
      <c r="FJ13" s="9">
        <v>10.433</v>
      </c>
      <c r="FK13" s="9">
        <v>13</v>
      </c>
      <c r="FL13" s="9">
        <v>41.374000000000002</v>
      </c>
      <c r="FM13" s="9">
        <v>10.882</v>
      </c>
      <c r="FN13" s="9">
        <v>18.850999999999999</v>
      </c>
      <c r="FO13" s="9">
        <v>7.7690000000000001</v>
      </c>
      <c r="FP13" s="9">
        <v>3.8719999999999999</v>
      </c>
      <c r="FQ13" s="9">
        <v>13</v>
      </c>
      <c r="FR13" s="9">
        <v>23.783000000000001</v>
      </c>
      <c r="FS13" s="9">
        <v>5.2469999999999999</v>
      </c>
      <c r="FT13" s="9">
        <v>10.188000000000001</v>
      </c>
      <c r="FU13" s="9">
        <v>5.5309999999999997</v>
      </c>
      <c r="FV13" s="9">
        <v>2.8170000000000002</v>
      </c>
      <c r="FW13" s="9">
        <v>15</v>
      </c>
      <c r="FX13" s="9">
        <v>17.591000000000001</v>
      </c>
      <c r="FY13" s="9">
        <v>5.6360000000000001</v>
      </c>
      <c r="FZ13" s="9">
        <v>8.6630000000000003</v>
      </c>
      <c r="GA13" s="9">
        <v>2.238</v>
      </c>
      <c r="GB13" s="9">
        <v>1.0549999999999999</v>
      </c>
      <c r="GC13" s="9">
        <v>11.523</v>
      </c>
      <c r="GD13" s="9">
        <v>58.314999999999998</v>
      </c>
      <c r="GE13" s="9">
        <v>11.984999999999999</v>
      </c>
      <c r="GF13" s="9">
        <v>30.221</v>
      </c>
      <c r="GG13" s="9">
        <v>9.7059999999999995</v>
      </c>
      <c r="GH13" s="9">
        <v>6.4039999999999999</v>
      </c>
      <c r="GI13" s="9">
        <v>15</v>
      </c>
      <c r="GJ13" s="9">
        <v>31.352</v>
      </c>
      <c r="GK13" s="9">
        <v>4.8280000000000003</v>
      </c>
      <c r="GL13" s="9">
        <v>16.553999999999998</v>
      </c>
      <c r="GM13" s="9">
        <v>6.2009999999999996</v>
      </c>
      <c r="GN13" s="9">
        <v>3.7679999999999998</v>
      </c>
      <c r="GO13" s="9">
        <v>15</v>
      </c>
      <c r="GP13" s="9">
        <v>26.963000000000001</v>
      </c>
      <c r="GQ13" s="9">
        <v>7.157</v>
      </c>
      <c r="GR13" s="9">
        <v>13.666</v>
      </c>
      <c r="GS13" s="9">
        <v>3.504</v>
      </c>
      <c r="GT13" s="9">
        <v>2.6349999999999998</v>
      </c>
      <c r="GU13" s="9">
        <v>15</v>
      </c>
      <c r="GV13" s="9">
        <v>110.65600000000001</v>
      </c>
      <c r="GW13" s="9">
        <v>22.600999999999999</v>
      </c>
      <c r="GX13" s="9">
        <v>50.78</v>
      </c>
      <c r="GY13" s="9">
        <v>25.012</v>
      </c>
      <c r="GZ13" s="9">
        <v>12.263999999999999</v>
      </c>
      <c r="HA13" s="9">
        <v>15</v>
      </c>
      <c r="HB13" s="9">
        <v>48.491</v>
      </c>
      <c r="HC13" s="9">
        <v>7.4610000000000003</v>
      </c>
      <c r="HD13" s="9">
        <v>21.099</v>
      </c>
      <c r="HE13" s="9">
        <v>12.837999999999999</v>
      </c>
      <c r="HF13" s="9">
        <v>7.093</v>
      </c>
      <c r="HG13" s="9">
        <v>16.366</v>
      </c>
      <c r="HH13" s="9">
        <v>62.164999999999999</v>
      </c>
      <c r="HI13" s="9">
        <v>15.14</v>
      </c>
      <c r="HJ13" s="9">
        <v>29.68</v>
      </c>
      <c r="HK13" s="9">
        <v>12.173999999999999</v>
      </c>
      <c r="HL13" s="9">
        <v>5.1719999999999997</v>
      </c>
      <c r="HM13" s="9">
        <v>14</v>
      </c>
      <c r="HN13" s="9">
        <v>98.188999999999993</v>
      </c>
      <c r="HO13" s="9">
        <v>18.957000000000001</v>
      </c>
      <c r="HP13" s="9">
        <v>44.125</v>
      </c>
      <c r="HQ13" s="9">
        <v>22.744</v>
      </c>
      <c r="HR13" s="9">
        <v>12.364000000000001</v>
      </c>
      <c r="HS13" s="9">
        <v>16</v>
      </c>
      <c r="HT13" s="9">
        <v>41.002000000000002</v>
      </c>
      <c r="HU13" s="9">
        <v>3.028</v>
      </c>
      <c r="HV13" s="9">
        <v>18.785</v>
      </c>
      <c r="HW13" s="9">
        <v>11.087</v>
      </c>
      <c r="HX13" s="9">
        <v>8.1029999999999998</v>
      </c>
      <c r="HY13" s="9">
        <v>18</v>
      </c>
      <c r="HZ13" s="9">
        <v>57.186999999999998</v>
      </c>
      <c r="IA13" s="9">
        <v>15.928000000000001</v>
      </c>
      <c r="IB13" s="9">
        <v>25.34</v>
      </c>
      <c r="IC13" s="9">
        <v>11.657</v>
      </c>
      <c r="ID13" s="9">
        <v>4.2619999999999996</v>
      </c>
      <c r="IE13" s="9">
        <v>15</v>
      </c>
      <c r="IF13" s="9">
        <v>421.721</v>
      </c>
      <c r="IG13" s="9">
        <v>111.782</v>
      </c>
      <c r="IH13" s="9">
        <v>190.857</v>
      </c>
      <c r="II13" s="9">
        <v>86.793000000000006</v>
      </c>
      <c r="IJ13" s="9">
        <v>32.287999999999997</v>
      </c>
      <c r="IK13" s="9">
        <v>14</v>
      </c>
      <c r="IL13" s="9">
        <v>166.042</v>
      </c>
      <c r="IM13" s="9">
        <v>35.899000000000001</v>
      </c>
      <c r="IN13" s="9">
        <v>70.558999999999997</v>
      </c>
      <c r="IO13" s="9">
        <v>43.865000000000002</v>
      </c>
      <c r="IP13" s="9">
        <v>15.718</v>
      </c>
      <c r="IQ13" s="9">
        <v>15</v>
      </c>
    </row>
    <row r="14" spans="1:251">
      <c r="A14" s="10">
        <v>43132</v>
      </c>
      <c r="B14" s="9">
        <v>9.0180000000000007</v>
      </c>
      <c r="C14" s="9">
        <v>4.8079999999999998</v>
      </c>
      <c r="D14" s="9">
        <v>1.5169999999999999</v>
      </c>
      <c r="E14" s="9">
        <v>10</v>
      </c>
      <c r="F14" s="9">
        <v>229.29300000000001</v>
      </c>
      <c r="G14" s="9">
        <v>59.247</v>
      </c>
      <c r="H14" s="9">
        <v>109.39700000000001</v>
      </c>
      <c r="I14" s="9">
        <v>48.284999999999997</v>
      </c>
      <c r="J14" s="9">
        <v>12.364000000000001</v>
      </c>
      <c r="K14" s="9">
        <v>13</v>
      </c>
      <c r="L14" s="9">
        <v>100.295</v>
      </c>
      <c r="M14" s="9">
        <v>22.539000000000001</v>
      </c>
      <c r="N14" s="9">
        <v>48.442</v>
      </c>
      <c r="O14" s="9">
        <v>23.256</v>
      </c>
      <c r="P14" s="9">
        <v>6.0570000000000004</v>
      </c>
      <c r="Q14" s="9">
        <v>13</v>
      </c>
      <c r="R14" s="9">
        <v>128.99799999999999</v>
      </c>
      <c r="S14" s="9">
        <v>36.707000000000001</v>
      </c>
      <c r="T14" s="9">
        <v>60.954999999999998</v>
      </c>
      <c r="U14" s="9">
        <v>25.029</v>
      </c>
      <c r="V14" s="9">
        <v>6.3070000000000004</v>
      </c>
      <c r="W14" s="9">
        <v>13</v>
      </c>
      <c r="X14" s="9">
        <v>604.46299999999997</v>
      </c>
      <c r="Y14" s="9">
        <v>253.64599999999999</v>
      </c>
      <c r="Z14" s="9">
        <v>241.06800000000001</v>
      </c>
      <c r="AA14" s="9">
        <v>90.373000000000005</v>
      </c>
      <c r="AB14" s="9">
        <v>19.376000000000001</v>
      </c>
      <c r="AC14" s="9">
        <v>10</v>
      </c>
      <c r="AD14" s="9">
        <v>217.465</v>
      </c>
      <c r="AE14" s="9">
        <v>76.756</v>
      </c>
      <c r="AF14" s="9">
        <v>91.084000000000003</v>
      </c>
      <c r="AG14" s="9">
        <v>40.415999999999997</v>
      </c>
      <c r="AH14" s="9">
        <v>9.2100000000000009</v>
      </c>
      <c r="AI14" s="9">
        <v>11</v>
      </c>
      <c r="AJ14" s="9">
        <v>386.99799999999999</v>
      </c>
      <c r="AK14" s="9">
        <v>176.89</v>
      </c>
      <c r="AL14" s="9">
        <v>149.98400000000001</v>
      </c>
      <c r="AM14" s="9">
        <v>49.957000000000001</v>
      </c>
      <c r="AN14" s="9">
        <v>10.166</v>
      </c>
      <c r="AO14" s="9">
        <v>10</v>
      </c>
      <c r="AP14" s="9">
        <v>160.328</v>
      </c>
      <c r="AQ14" s="9">
        <v>47.484000000000002</v>
      </c>
      <c r="AR14" s="9">
        <v>69.427000000000007</v>
      </c>
      <c r="AS14" s="9">
        <v>33.036999999999999</v>
      </c>
      <c r="AT14" s="9">
        <v>10.38</v>
      </c>
      <c r="AU14" s="9">
        <v>12</v>
      </c>
      <c r="AV14" s="9">
        <v>64.427999999999997</v>
      </c>
      <c r="AW14" s="9">
        <v>15.574999999999999</v>
      </c>
      <c r="AX14" s="9">
        <v>30.792000000000002</v>
      </c>
      <c r="AY14" s="9">
        <v>12.37</v>
      </c>
      <c r="AZ14" s="9">
        <v>5.6909999999999998</v>
      </c>
      <c r="BA14" s="9">
        <v>13.430999999999999</v>
      </c>
      <c r="BB14" s="9">
        <v>95.899000000000001</v>
      </c>
      <c r="BC14" s="9">
        <v>31.91</v>
      </c>
      <c r="BD14" s="9">
        <v>38.634</v>
      </c>
      <c r="BE14" s="9">
        <v>20.667000000000002</v>
      </c>
      <c r="BF14" s="9">
        <v>4.6879999999999997</v>
      </c>
      <c r="BG14" s="9">
        <v>10</v>
      </c>
      <c r="BH14" s="9">
        <v>46.829000000000001</v>
      </c>
      <c r="BI14" s="9">
        <v>14.670999999999999</v>
      </c>
      <c r="BJ14" s="9">
        <v>17.823</v>
      </c>
      <c r="BK14" s="9">
        <v>11.896000000000001</v>
      </c>
      <c r="BL14" s="9">
        <v>2.44</v>
      </c>
      <c r="BM14" s="9">
        <v>12</v>
      </c>
      <c r="BN14" s="9">
        <v>23.943000000000001</v>
      </c>
      <c r="BO14" s="9">
        <v>5.8639999999999999</v>
      </c>
      <c r="BP14" s="9">
        <v>9.6780000000000008</v>
      </c>
      <c r="BQ14" s="9">
        <v>7.4779999999999998</v>
      </c>
      <c r="BR14" s="9">
        <v>0.92300000000000004</v>
      </c>
      <c r="BS14" s="9">
        <v>14.539</v>
      </c>
      <c r="BT14" s="9">
        <v>22.885999999999999</v>
      </c>
      <c r="BU14" s="9">
        <v>8.8070000000000004</v>
      </c>
      <c r="BV14" s="9">
        <v>8.1449999999999996</v>
      </c>
      <c r="BW14" s="9">
        <v>4.4169999999999998</v>
      </c>
      <c r="BX14" s="9">
        <v>1.5169999999999999</v>
      </c>
      <c r="BY14" s="9">
        <v>10.138999999999999</v>
      </c>
      <c r="BZ14" s="9">
        <v>333.44299999999998</v>
      </c>
      <c r="CA14" s="9">
        <v>90.323999999999998</v>
      </c>
      <c r="CB14" s="9">
        <v>143.999</v>
      </c>
      <c r="CC14" s="9">
        <v>79.777000000000001</v>
      </c>
      <c r="CD14" s="9">
        <v>19.341999999999999</v>
      </c>
      <c r="CE14" s="9">
        <v>13</v>
      </c>
      <c r="CF14" s="9">
        <v>123.991</v>
      </c>
      <c r="CG14" s="9">
        <v>26.152000000000001</v>
      </c>
      <c r="CH14" s="9">
        <v>51.993000000000002</v>
      </c>
      <c r="CI14" s="9">
        <v>35.063000000000002</v>
      </c>
      <c r="CJ14" s="9">
        <v>10.782</v>
      </c>
      <c r="CK14" s="9">
        <v>15</v>
      </c>
      <c r="CL14" s="9">
        <v>209.453</v>
      </c>
      <c r="CM14" s="9">
        <v>64.171999999999997</v>
      </c>
      <c r="CN14" s="9">
        <v>92.007000000000005</v>
      </c>
      <c r="CO14" s="9">
        <v>44.713999999999999</v>
      </c>
      <c r="CP14" s="9">
        <v>8.56</v>
      </c>
      <c r="CQ14" s="9">
        <v>12</v>
      </c>
      <c r="CR14" s="9">
        <v>355.13400000000001</v>
      </c>
      <c r="CS14" s="9">
        <v>87.846999999999994</v>
      </c>
      <c r="CT14" s="9">
        <v>151.88300000000001</v>
      </c>
      <c r="CU14" s="9">
        <v>90.554000000000002</v>
      </c>
      <c r="CV14" s="9">
        <v>24.85</v>
      </c>
      <c r="CW14" s="9">
        <v>14</v>
      </c>
      <c r="CX14" s="9">
        <v>143.351</v>
      </c>
      <c r="CY14" s="9">
        <v>31.891999999999999</v>
      </c>
      <c r="CZ14" s="9">
        <v>55.841000000000001</v>
      </c>
      <c r="DA14" s="9">
        <v>42.036000000000001</v>
      </c>
      <c r="DB14" s="9">
        <v>13.582000000000001</v>
      </c>
      <c r="DC14" s="9">
        <v>16</v>
      </c>
      <c r="DD14" s="9">
        <v>211.78299999999999</v>
      </c>
      <c r="DE14" s="9">
        <v>55.954999999999998</v>
      </c>
      <c r="DF14" s="9">
        <v>96.042000000000002</v>
      </c>
      <c r="DG14" s="9">
        <v>48.518000000000001</v>
      </c>
      <c r="DH14" s="9">
        <v>11.268000000000001</v>
      </c>
      <c r="DI14" s="9">
        <v>13</v>
      </c>
      <c r="DJ14" s="9">
        <v>325.91899999999998</v>
      </c>
      <c r="DK14" s="9">
        <v>75.653999999999996</v>
      </c>
      <c r="DL14" s="9">
        <v>139.86799999999999</v>
      </c>
      <c r="DM14" s="9">
        <v>85.165000000000006</v>
      </c>
      <c r="DN14" s="9">
        <v>25.231000000000002</v>
      </c>
      <c r="DO14" s="9">
        <v>15</v>
      </c>
      <c r="DP14" s="9">
        <v>128.11799999999999</v>
      </c>
      <c r="DQ14" s="9">
        <v>24.492999999999999</v>
      </c>
      <c r="DR14" s="9">
        <v>51.756</v>
      </c>
      <c r="DS14" s="9">
        <v>40.191000000000003</v>
      </c>
      <c r="DT14" s="9">
        <v>11.678000000000001</v>
      </c>
      <c r="DU14" s="9">
        <v>16</v>
      </c>
      <c r="DV14" s="9">
        <v>197.80099999999999</v>
      </c>
      <c r="DW14" s="9">
        <v>51.161999999999999</v>
      </c>
      <c r="DX14" s="9">
        <v>88.113</v>
      </c>
      <c r="DY14" s="9">
        <v>44.972999999999999</v>
      </c>
      <c r="DZ14" s="9">
        <v>13.554</v>
      </c>
      <c r="EA14" s="9">
        <v>13</v>
      </c>
      <c r="EB14" s="9">
        <v>200.51400000000001</v>
      </c>
      <c r="EC14" s="9">
        <v>51.712000000000003</v>
      </c>
      <c r="ED14" s="9">
        <v>81.945999999999998</v>
      </c>
      <c r="EE14" s="9">
        <v>49.058999999999997</v>
      </c>
      <c r="EF14" s="9">
        <v>17.797999999999998</v>
      </c>
      <c r="EG14" s="9">
        <v>14</v>
      </c>
      <c r="EH14" s="9">
        <v>79.906000000000006</v>
      </c>
      <c r="EI14" s="9">
        <v>16.663</v>
      </c>
      <c r="EJ14" s="9">
        <v>29.355</v>
      </c>
      <c r="EK14" s="9">
        <v>24.847999999999999</v>
      </c>
      <c r="EL14" s="9">
        <v>9.0399999999999991</v>
      </c>
      <c r="EM14" s="9">
        <v>17.103999999999999</v>
      </c>
      <c r="EN14" s="9">
        <v>120.608</v>
      </c>
      <c r="EO14" s="9">
        <v>35.048999999999999</v>
      </c>
      <c r="EP14" s="9">
        <v>52.59</v>
      </c>
      <c r="EQ14" s="9">
        <v>24.210999999999999</v>
      </c>
      <c r="ER14" s="9">
        <v>8.7579999999999991</v>
      </c>
      <c r="ES14" s="9">
        <v>12.291</v>
      </c>
      <c r="ET14" s="9">
        <v>236.83099999999999</v>
      </c>
      <c r="EU14" s="9">
        <v>58.223999999999997</v>
      </c>
      <c r="EV14" s="9">
        <v>102.271</v>
      </c>
      <c r="EW14" s="9">
        <v>60.343000000000004</v>
      </c>
      <c r="EX14" s="9">
        <v>15.993</v>
      </c>
      <c r="EY14" s="9">
        <v>15</v>
      </c>
      <c r="EZ14" s="9">
        <v>106.657</v>
      </c>
      <c r="FA14" s="9">
        <v>21.11</v>
      </c>
      <c r="FB14" s="9">
        <v>46.176000000000002</v>
      </c>
      <c r="FC14" s="9">
        <v>31.116</v>
      </c>
      <c r="FD14" s="9">
        <v>8.2550000000000008</v>
      </c>
      <c r="FE14" s="9">
        <v>16</v>
      </c>
      <c r="FF14" s="9">
        <v>130.17400000000001</v>
      </c>
      <c r="FG14" s="9">
        <v>37.115000000000002</v>
      </c>
      <c r="FH14" s="9">
        <v>56.094000000000001</v>
      </c>
      <c r="FI14" s="9">
        <v>29.227</v>
      </c>
      <c r="FJ14" s="9">
        <v>7.7389999999999999</v>
      </c>
      <c r="FK14" s="9">
        <v>13</v>
      </c>
      <c r="FL14" s="9">
        <v>42.768999999999998</v>
      </c>
      <c r="FM14" s="9">
        <v>12.284000000000001</v>
      </c>
      <c r="FN14" s="9">
        <v>17.128</v>
      </c>
      <c r="FO14" s="9">
        <v>8.3149999999999995</v>
      </c>
      <c r="FP14" s="9">
        <v>5.0410000000000004</v>
      </c>
      <c r="FQ14" s="9">
        <v>12</v>
      </c>
      <c r="FR14" s="9">
        <v>16.212</v>
      </c>
      <c r="FS14" s="9">
        <v>4.3890000000000002</v>
      </c>
      <c r="FT14" s="9">
        <v>5.8949999999999996</v>
      </c>
      <c r="FU14" s="9">
        <v>3.4540000000000002</v>
      </c>
      <c r="FV14" s="9">
        <v>2.4740000000000002</v>
      </c>
      <c r="FW14" s="9">
        <v>13</v>
      </c>
      <c r="FX14" s="9">
        <v>26.556999999999999</v>
      </c>
      <c r="FY14" s="9">
        <v>7.8949999999999996</v>
      </c>
      <c r="FZ14" s="9">
        <v>11.233000000000001</v>
      </c>
      <c r="GA14" s="9">
        <v>4.8609999999999998</v>
      </c>
      <c r="GB14" s="9">
        <v>2.5670000000000002</v>
      </c>
      <c r="GC14" s="9">
        <v>12</v>
      </c>
      <c r="GD14" s="9">
        <v>52.604999999999997</v>
      </c>
      <c r="GE14" s="9">
        <v>15.297000000000001</v>
      </c>
      <c r="GF14" s="9">
        <v>23.34</v>
      </c>
      <c r="GG14" s="9">
        <v>11.628</v>
      </c>
      <c r="GH14" s="9">
        <v>2.34</v>
      </c>
      <c r="GI14" s="9">
        <v>13.539</v>
      </c>
      <c r="GJ14" s="9">
        <v>23.693000000000001</v>
      </c>
      <c r="GK14" s="9">
        <v>6.6630000000000003</v>
      </c>
      <c r="GL14" s="9">
        <v>10.451000000000001</v>
      </c>
      <c r="GM14" s="9">
        <v>5.6020000000000003</v>
      </c>
      <c r="GN14" s="9">
        <v>0.97699999999999998</v>
      </c>
      <c r="GO14" s="9">
        <v>10.778</v>
      </c>
      <c r="GP14" s="9">
        <v>28.911999999999999</v>
      </c>
      <c r="GQ14" s="9">
        <v>8.6340000000000003</v>
      </c>
      <c r="GR14" s="9">
        <v>12.888999999999999</v>
      </c>
      <c r="GS14" s="9">
        <v>6.0259999999999998</v>
      </c>
      <c r="GT14" s="9">
        <v>1.363</v>
      </c>
      <c r="GU14" s="9">
        <v>14</v>
      </c>
      <c r="GV14" s="9">
        <v>105.40900000000001</v>
      </c>
      <c r="GW14" s="9">
        <v>20.692</v>
      </c>
      <c r="GX14" s="9">
        <v>36.600999999999999</v>
      </c>
      <c r="GY14" s="9">
        <v>35.746000000000002</v>
      </c>
      <c r="GZ14" s="9">
        <v>12.37</v>
      </c>
      <c r="HA14" s="9">
        <v>17.742999999999999</v>
      </c>
      <c r="HB14" s="9">
        <v>43.597999999999999</v>
      </c>
      <c r="HC14" s="9">
        <v>7.7329999999999997</v>
      </c>
      <c r="HD14" s="9">
        <v>12.718999999999999</v>
      </c>
      <c r="HE14" s="9">
        <v>16.291</v>
      </c>
      <c r="HF14" s="9">
        <v>6.8559999999999999</v>
      </c>
      <c r="HG14" s="9">
        <v>20</v>
      </c>
      <c r="HH14" s="9">
        <v>61.81</v>
      </c>
      <c r="HI14" s="9">
        <v>12.959</v>
      </c>
      <c r="HJ14" s="9">
        <v>23.882000000000001</v>
      </c>
      <c r="HK14" s="9">
        <v>19.456</v>
      </c>
      <c r="HL14" s="9">
        <v>5.5140000000000002</v>
      </c>
      <c r="HM14" s="9">
        <v>15</v>
      </c>
      <c r="HN14" s="9">
        <v>86.5</v>
      </c>
      <c r="HO14" s="9">
        <v>19.667000000000002</v>
      </c>
      <c r="HP14" s="9">
        <v>34.238</v>
      </c>
      <c r="HQ14" s="9">
        <v>26.108000000000001</v>
      </c>
      <c r="HR14" s="9">
        <v>6.4870000000000001</v>
      </c>
      <c r="HS14" s="9">
        <v>15</v>
      </c>
      <c r="HT14" s="9">
        <v>38.188000000000002</v>
      </c>
      <c r="HU14" s="9">
        <v>6.2549999999999999</v>
      </c>
      <c r="HV14" s="9">
        <v>14.618</v>
      </c>
      <c r="HW14" s="9">
        <v>12.872</v>
      </c>
      <c r="HX14" s="9">
        <v>4.444</v>
      </c>
      <c r="HY14" s="9">
        <v>18</v>
      </c>
      <c r="HZ14" s="9">
        <v>48.311</v>
      </c>
      <c r="IA14" s="9">
        <v>13.412000000000001</v>
      </c>
      <c r="IB14" s="9">
        <v>19.620999999999999</v>
      </c>
      <c r="IC14" s="9">
        <v>13.234999999999999</v>
      </c>
      <c r="ID14" s="9">
        <v>2.0430000000000001</v>
      </c>
      <c r="IE14" s="9">
        <v>12.672000000000001</v>
      </c>
      <c r="IF14" s="9">
        <v>422.16500000000002</v>
      </c>
      <c r="IG14" s="9">
        <v>108.467</v>
      </c>
      <c r="IH14" s="9">
        <v>179.37</v>
      </c>
      <c r="II14" s="9">
        <v>106.14100000000001</v>
      </c>
      <c r="IJ14" s="9">
        <v>28.186</v>
      </c>
      <c r="IK14" s="9">
        <v>14</v>
      </c>
      <c r="IL14" s="9">
        <v>159.18600000000001</v>
      </c>
      <c r="IM14" s="9">
        <v>35.286000000000001</v>
      </c>
      <c r="IN14" s="9">
        <v>63.036999999999999</v>
      </c>
      <c r="IO14" s="9">
        <v>47.012999999999998</v>
      </c>
      <c r="IP14" s="9">
        <v>13.851000000000001</v>
      </c>
      <c r="IQ14" s="9">
        <v>15</v>
      </c>
    </row>
    <row r="15" spans="1:251">
      <c r="A15" s="10">
        <v>43497</v>
      </c>
      <c r="B15" s="9">
        <v>12.839</v>
      </c>
      <c r="C15" s="9">
        <v>6.093</v>
      </c>
      <c r="D15" s="9">
        <v>1.1950000000000001</v>
      </c>
      <c r="E15" s="9">
        <v>12</v>
      </c>
      <c r="F15" s="9">
        <v>224.56200000000001</v>
      </c>
      <c r="G15" s="9">
        <v>64.3</v>
      </c>
      <c r="H15" s="9">
        <v>90.653999999999996</v>
      </c>
      <c r="I15" s="9">
        <v>48.585000000000001</v>
      </c>
      <c r="J15" s="9">
        <v>21.023</v>
      </c>
      <c r="K15" s="9">
        <v>13</v>
      </c>
      <c r="L15" s="9">
        <v>107.23399999999999</v>
      </c>
      <c r="M15" s="9">
        <v>31.186</v>
      </c>
      <c r="N15" s="9">
        <v>42.4</v>
      </c>
      <c r="O15" s="9">
        <v>22.754000000000001</v>
      </c>
      <c r="P15" s="9">
        <v>10.894</v>
      </c>
      <c r="Q15" s="9">
        <v>13.074</v>
      </c>
      <c r="R15" s="9">
        <v>117.328</v>
      </c>
      <c r="S15" s="9">
        <v>33.115000000000002</v>
      </c>
      <c r="T15" s="9">
        <v>48.253999999999998</v>
      </c>
      <c r="U15" s="9">
        <v>25.831</v>
      </c>
      <c r="V15" s="9">
        <v>10.129</v>
      </c>
      <c r="W15" s="9">
        <v>13</v>
      </c>
      <c r="X15" s="9">
        <v>563.70899999999995</v>
      </c>
      <c r="Y15" s="9">
        <v>229.97</v>
      </c>
      <c r="Z15" s="9">
        <v>240.2</v>
      </c>
      <c r="AA15" s="9">
        <v>71.510999999999996</v>
      </c>
      <c r="AB15" s="9">
        <v>22.029</v>
      </c>
      <c r="AC15" s="9">
        <v>10</v>
      </c>
      <c r="AD15" s="9">
        <v>198.149</v>
      </c>
      <c r="AE15" s="9">
        <v>70.849000000000004</v>
      </c>
      <c r="AF15" s="9">
        <v>86.876999999999995</v>
      </c>
      <c r="AG15" s="9">
        <v>31.289000000000001</v>
      </c>
      <c r="AH15" s="9">
        <v>9.1340000000000003</v>
      </c>
      <c r="AI15" s="9">
        <v>10</v>
      </c>
      <c r="AJ15" s="9">
        <v>365.56</v>
      </c>
      <c r="AK15" s="9">
        <v>159.12100000000001</v>
      </c>
      <c r="AL15" s="9">
        <v>153.322</v>
      </c>
      <c r="AM15" s="9">
        <v>40.222000000000001</v>
      </c>
      <c r="AN15" s="9">
        <v>12.895</v>
      </c>
      <c r="AO15" s="9">
        <v>10</v>
      </c>
      <c r="AP15" s="9">
        <v>163.23699999999999</v>
      </c>
      <c r="AQ15" s="9">
        <v>49.847999999999999</v>
      </c>
      <c r="AR15" s="9">
        <v>71.653999999999996</v>
      </c>
      <c r="AS15" s="9">
        <v>31.004000000000001</v>
      </c>
      <c r="AT15" s="9">
        <v>10.731999999999999</v>
      </c>
      <c r="AU15" s="9">
        <v>12</v>
      </c>
      <c r="AV15" s="9">
        <v>60.097000000000001</v>
      </c>
      <c r="AW15" s="9">
        <v>13.8</v>
      </c>
      <c r="AX15" s="9">
        <v>24.064</v>
      </c>
      <c r="AY15" s="9">
        <v>16.387</v>
      </c>
      <c r="AZ15" s="9">
        <v>5.8449999999999998</v>
      </c>
      <c r="BA15" s="9">
        <v>15</v>
      </c>
      <c r="BB15" s="9">
        <v>103.14100000000001</v>
      </c>
      <c r="BC15" s="9">
        <v>36.046999999999997</v>
      </c>
      <c r="BD15" s="9">
        <v>47.588999999999999</v>
      </c>
      <c r="BE15" s="9">
        <v>14.617000000000001</v>
      </c>
      <c r="BF15" s="9">
        <v>4.8869999999999996</v>
      </c>
      <c r="BG15" s="9">
        <v>11</v>
      </c>
      <c r="BH15" s="9">
        <v>45.680999999999997</v>
      </c>
      <c r="BI15" s="9">
        <v>10.731999999999999</v>
      </c>
      <c r="BJ15" s="9">
        <v>22.745999999999999</v>
      </c>
      <c r="BK15" s="9">
        <v>7.1059999999999999</v>
      </c>
      <c r="BL15" s="9">
        <v>5.0970000000000004</v>
      </c>
      <c r="BM15" s="9">
        <v>13</v>
      </c>
      <c r="BN15" s="9">
        <v>22.797000000000001</v>
      </c>
      <c r="BO15" s="9">
        <v>4.7530000000000001</v>
      </c>
      <c r="BP15" s="9">
        <v>10.96</v>
      </c>
      <c r="BQ15" s="9">
        <v>2.4540000000000002</v>
      </c>
      <c r="BR15" s="9">
        <v>4.63</v>
      </c>
      <c r="BS15" s="9">
        <v>13</v>
      </c>
      <c r="BT15" s="9">
        <v>22.884</v>
      </c>
      <c r="BU15" s="9">
        <v>5.9779999999999998</v>
      </c>
      <c r="BV15" s="9">
        <v>11.786</v>
      </c>
      <c r="BW15" s="9">
        <v>4.6520000000000001</v>
      </c>
      <c r="BX15" s="9">
        <v>0.46700000000000003</v>
      </c>
      <c r="BY15" s="9">
        <v>13.000999999999999</v>
      </c>
      <c r="BZ15" s="9">
        <v>309.96600000000001</v>
      </c>
      <c r="CA15" s="9">
        <v>90.744</v>
      </c>
      <c r="CB15" s="9">
        <v>131.911</v>
      </c>
      <c r="CC15" s="9">
        <v>67.418000000000006</v>
      </c>
      <c r="CD15" s="9">
        <v>19.893999999999998</v>
      </c>
      <c r="CE15" s="9">
        <v>13</v>
      </c>
      <c r="CF15" s="9">
        <v>116.702</v>
      </c>
      <c r="CG15" s="9">
        <v>29.007000000000001</v>
      </c>
      <c r="CH15" s="9">
        <v>48.445</v>
      </c>
      <c r="CI15" s="9">
        <v>30.312999999999999</v>
      </c>
      <c r="CJ15" s="9">
        <v>8.9380000000000006</v>
      </c>
      <c r="CK15" s="9">
        <v>14</v>
      </c>
      <c r="CL15" s="9">
        <v>193.26400000000001</v>
      </c>
      <c r="CM15" s="9">
        <v>61.737000000000002</v>
      </c>
      <c r="CN15" s="9">
        <v>83.465999999999994</v>
      </c>
      <c r="CO15" s="9">
        <v>37.104999999999997</v>
      </c>
      <c r="CP15" s="9">
        <v>10.956</v>
      </c>
      <c r="CQ15" s="9">
        <v>12</v>
      </c>
      <c r="CR15" s="9">
        <v>333.654</v>
      </c>
      <c r="CS15" s="9">
        <v>88.51</v>
      </c>
      <c r="CT15" s="9">
        <v>141.14500000000001</v>
      </c>
      <c r="CU15" s="9">
        <v>69.448999999999998</v>
      </c>
      <c r="CV15" s="9">
        <v>34.551000000000002</v>
      </c>
      <c r="CW15" s="9">
        <v>13</v>
      </c>
      <c r="CX15" s="9">
        <v>131.58799999999999</v>
      </c>
      <c r="CY15" s="9">
        <v>27.184999999999999</v>
      </c>
      <c r="CZ15" s="9">
        <v>56.639000000000003</v>
      </c>
      <c r="DA15" s="9">
        <v>30.338000000000001</v>
      </c>
      <c r="DB15" s="9">
        <v>17.427</v>
      </c>
      <c r="DC15" s="9">
        <v>15</v>
      </c>
      <c r="DD15" s="9">
        <v>202.066</v>
      </c>
      <c r="DE15" s="9">
        <v>61.325000000000003</v>
      </c>
      <c r="DF15" s="9">
        <v>84.506</v>
      </c>
      <c r="DG15" s="9">
        <v>39.110999999999997</v>
      </c>
      <c r="DH15" s="9">
        <v>17.123000000000001</v>
      </c>
      <c r="DI15" s="9">
        <v>12</v>
      </c>
      <c r="DJ15" s="9">
        <v>291.565</v>
      </c>
      <c r="DK15" s="9">
        <v>71.367000000000004</v>
      </c>
      <c r="DL15" s="9">
        <v>131.14599999999999</v>
      </c>
      <c r="DM15" s="9">
        <v>60.845999999999997</v>
      </c>
      <c r="DN15" s="9">
        <v>28.204999999999998</v>
      </c>
      <c r="DO15" s="9">
        <v>14</v>
      </c>
      <c r="DP15" s="9">
        <v>113.947</v>
      </c>
      <c r="DQ15" s="9">
        <v>21.998000000000001</v>
      </c>
      <c r="DR15" s="9">
        <v>51.555999999999997</v>
      </c>
      <c r="DS15" s="9">
        <v>26.718</v>
      </c>
      <c r="DT15" s="9">
        <v>13.673999999999999</v>
      </c>
      <c r="DU15" s="9">
        <v>15</v>
      </c>
      <c r="DV15" s="9">
        <v>177.61799999999999</v>
      </c>
      <c r="DW15" s="9">
        <v>49.369</v>
      </c>
      <c r="DX15" s="9">
        <v>79.59</v>
      </c>
      <c r="DY15" s="9">
        <v>34.128</v>
      </c>
      <c r="DZ15" s="9">
        <v>14.531000000000001</v>
      </c>
      <c r="EA15" s="9">
        <v>13</v>
      </c>
      <c r="EB15" s="9">
        <v>194.99700000000001</v>
      </c>
      <c r="EC15" s="9">
        <v>50.725000000000001</v>
      </c>
      <c r="ED15" s="9">
        <v>85.653000000000006</v>
      </c>
      <c r="EE15" s="9">
        <v>38.707000000000001</v>
      </c>
      <c r="EF15" s="9">
        <v>19.911999999999999</v>
      </c>
      <c r="EG15" s="9">
        <v>13</v>
      </c>
      <c r="EH15" s="9">
        <v>74.233000000000004</v>
      </c>
      <c r="EI15" s="9">
        <v>16.855</v>
      </c>
      <c r="EJ15" s="9">
        <v>31.853999999999999</v>
      </c>
      <c r="EK15" s="9">
        <v>15.345000000000001</v>
      </c>
      <c r="EL15" s="9">
        <v>10.179</v>
      </c>
      <c r="EM15" s="9">
        <v>14</v>
      </c>
      <c r="EN15" s="9">
        <v>120.76300000000001</v>
      </c>
      <c r="EO15" s="9">
        <v>33.869999999999997</v>
      </c>
      <c r="EP15" s="9">
        <v>53.798000000000002</v>
      </c>
      <c r="EQ15" s="9">
        <v>23.361999999999998</v>
      </c>
      <c r="ER15" s="9">
        <v>9.7330000000000005</v>
      </c>
      <c r="ES15" s="9">
        <v>12</v>
      </c>
      <c r="ET15" s="9">
        <v>232.00899999999999</v>
      </c>
      <c r="EU15" s="9">
        <v>58.402000000000001</v>
      </c>
      <c r="EV15" s="9">
        <v>95.259</v>
      </c>
      <c r="EW15" s="9">
        <v>55.673999999999999</v>
      </c>
      <c r="EX15" s="9">
        <v>22.673999999999999</v>
      </c>
      <c r="EY15" s="9">
        <v>14</v>
      </c>
      <c r="EZ15" s="9">
        <v>93.548000000000002</v>
      </c>
      <c r="FA15" s="9">
        <v>19.670000000000002</v>
      </c>
      <c r="FB15" s="9">
        <v>40.252000000000002</v>
      </c>
      <c r="FC15" s="9">
        <v>22.917999999999999</v>
      </c>
      <c r="FD15" s="9">
        <v>10.707000000000001</v>
      </c>
      <c r="FE15" s="9">
        <v>14</v>
      </c>
      <c r="FF15" s="9">
        <v>138.46100000000001</v>
      </c>
      <c r="FG15" s="9">
        <v>38.731999999999999</v>
      </c>
      <c r="FH15" s="9">
        <v>55.006</v>
      </c>
      <c r="FI15" s="9">
        <v>32.756</v>
      </c>
      <c r="FJ15" s="9">
        <v>11.967000000000001</v>
      </c>
      <c r="FK15" s="9">
        <v>14</v>
      </c>
      <c r="FL15" s="9">
        <v>46.951999999999998</v>
      </c>
      <c r="FM15" s="9">
        <v>11.116</v>
      </c>
      <c r="FN15" s="9">
        <v>22.760999999999999</v>
      </c>
      <c r="FO15" s="9">
        <v>7.8559999999999999</v>
      </c>
      <c r="FP15" s="9">
        <v>5.2190000000000003</v>
      </c>
      <c r="FQ15" s="9">
        <v>13.994</v>
      </c>
      <c r="FR15" s="9">
        <v>19.504000000000001</v>
      </c>
      <c r="FS15" s="9">
        <v>2.92</v>
      </c>
      <c r="FT15" s="9">
        <v>9.51</v>
      </c>
      <c r="FU15" s="9">
        <v>4.5919999999999996</v>
      </c>
      <c r="FV15" s="9">
        <v>2.4830000000000001</v>
      </c>
      <c r="FW15" s="9">
        <v>15</v>
      </c>
      <c r="FX15" s="9">
        <v>27.448</v>
      </c>
      <c r="FY15" s="9">
        <v>8.1959999999999997</v>
      </c>
      <c r="FZ15" s="9">
        <v>13.250999999999999</v>
      </c>
      <c r="GA15" s="9">
        <v>3.2639999999999998</v>
      </c>
      <c r="GB15" s="9">
        <v>2.7370000000000001</v>
      </c>
      <c r="GC15" s="9">
        <v>12</v>
      </c>
      <c r="GD15" s="9">
        <v>60.777999999999999</v>
      </c>
      <c r="GE15" s="9">
        <v>16.535</v>
      </c>
      <c r="GF15" s="9">
        <v>28.228999999999999</v>
      </c>
      <c r="GG15" s="9">
        <v>13.175000000000001</v>
      </c>
      <c r="GH15" s="9">
        <v>2.839</v>
      </c>
      <c r="GI15" s="9">
        <v>14</v>
      </c>
      <c r="GJ15" s="9">
        <v>24.331</v>
      </c>
      <c r="GK15" s="9">
        <v>5.5049999999999999</v>
      </c>
      <c r="GL15" s="9">
        <v>11.308999999999999</v>
      </c>
      <c r="GM15" s="9">
        <v>6.9370000000000003</v>
      </c>
      <c r="GN15" s="9">
        <v>0.57999999999999996</v>
      </c>
      <c r="GO15" s="9">
        <v>15</v>
      </c>
      <c r="GP15" s="9">
        <v>36.447000000000003</v>
      </c>
      <c r="GQ15" s="9">
        <v>11.03</v>
      </c>
      <c r="GR15" s="9">
        <v>16.920000000000002</v>
      </c>
      <c r="GS15" s="9">
        <v>6.2370000000000001</v>
      </c>
      <c r="GT15" s="9">
        <v>2.2589999999999999</v>
      </c>
      <c r="GU15" s="9">
        <v>14</v>
      </c>
      <c r="GV15" s="9">
        <v>92.887</v>
      </c>
      <c r="GW15" s="9">
        <v>18.512</v>
      </c>
      <c r="GX15" s="9">
        <v>30.132000000000001</v>
      </c>
      <c r="GY15" s="9">
        <v>30.298999999999999</v>
      </c>
      <c r="GZ15" s="9">
        <v>13.944000000000001</v>
      </c>
      <c r="HA15" s="9">
        <v>18</v>
      </c>
      <c r="HB15" s="9">
        <v>40.594999999999999</v>
      </c>
      <c r="HC15" s="9">
        <v>9.7200000000000006</v>
      </c>
      <c r="HD15" s="9">
        <v>12.367000000000001</v>
      </c>
      <c r="HE15" s="9">
        <v>12.771000000000001</v>
      </c>
      <c r="HF15" s="9">
        <v>5.7380000000000004</v>
      </c>
      <c r="HG15" s="9">
        <v>15.423999999999999</v>
      </c>
      <c r="HH15" s="9">
        <v>52.292000000000002</v>
      </c>
      <c r="HI15" s="9">
        <v>8.7929999999999993</v>
      </c>
      <c r="HJ15" s="9">
        <v>17.765999999999998</v>
      </c>
      <c r="HK15" s="9">
        <v>17.527999999999999</v>
      </c>
      <c r="HL15" s="9">
        <v>8.2050000000000001</v>
      </c>
      <c r="HM15" s="9">
        <v>19</v>
      </c>
      <c r="HN15" s="9">
        <v>86.236999999999995</v>
      </c>
      <c r="HO15" s="9">
        <v>18.568999999999999</v>
      </c>
      <c r="HP15" s="9">
        <v>30.613</v>
      </c>
      <c r="HQ15" s="9">
        <v>25.06</v>
      </c>
      <c r="HR15" s="9">
        <v>11.994999999999999</v>
      </c>
      <c r="HS15" s="9">
        <v>16</v>
      </c>
      <c r="HT15" s="9">
        <v>32.405999999999999</v>
      </c>
      <c r="HU15" s="9">
        <v>6.5880000000000001</v>
      </c>
      <c r="HV15" s="9">
        <v>11.872999999999999</v>
      </c>
      <c r="HW15" s="9">
        <v>11.111000000000001</v>
      </c>
      <c r="HX15" s="9">
        <v>2.8330000000000002</v>
      </c>
      <c r="HY15" s="9">
        <v>17.997</v>
      </c>
      <c r="HZ15" s="9">
        <v>53.831000000000003</v>
      </c>
      <c r="IA15" s="9">
        <v>11.981</v>
      </c>
      <c r="IB15" s="9">
        <v>18.739000000000001</v>
      </c>
      <c r="IC15" s="9">
        <v>13.949</v>
      </c>
      <c r="ID15" s="9">
        <v>9.1620000000000008</v>
      </c>
      <c r="IE15" s="9">
        <v>16</v>
      </c>
      <c r="IF15" s="9">
        <v>394.33800000000002</v>
      </c>
      <c r="IG15" s="9">
        <v>108.298</v>
      </c>
      <c r="IH15" s="9">
        <v>171.97300000000001</v>
      </c>
      <c r="II15" s="9">
        <v>79.555000000000007</v>
      </c>
      <c r="IJ15" s="9">
        <v>34.511000000000003</v>
      </c>
      <c r="IK15" s="9">
        <v>13</v>
      </c>
      <c r="IL15" s="9">
        <v>150.41999999999999</v>
      </c>
      <c r="IM15" s="9">
        <v>33.92</v>
      </c>
      <c r="IN15" s="9">
        <v>65.090999999999994</v>
      </c>
      <c r="IO15" s="9">
        <v>34.716000000000001</v>
      </c>
      <c r="IP15" s="9">
        <v>16.692</v>
      </c>
      <c r="IQ15" s="9">
        <v>14</v>
      </c>
    </row>
    <row r="16" spans="1:251">
      <c r="A16" s="10">
        <v>43862</v>
      </c>
      <c r="B16" s="9">
        <v>16.099</v>
      </c>
      <c r="C16" s="9">
        <v>4.9139999999999997</v>
      </c>
      <c r="D16" s="9">
        <v>1.4530000000000001</v>
      </c>
      <c r="E16" s="9">
        <v>10.667</v>
      </c>
      <c r="F16" s="9">
        <v>222.453</v>
      </c>
      <c r="G16" s="9">
        <v>62.476999999999997</v>
      </c>
      <c r="H16" s="9">
        <v>100.447</v>
      </c>
      <c r="I16" s="9">
        <v>50.822000000000003</v>
      </c>
      <c r="J16" s="9">
        <v>8.7059999999999995</v>
      </c>
      <c r="K16" s="9">
        <v>13</v>
      </c>
      <c r="L16" s="9">
        <v>98.662999999999997</v>
      </c>
      <c r="M16" s="9">
        <v>23.59</v>
      </c>
      <c r="N16" s="9">
        <v>45.600999999999999</v>
      </c>
      <c r="O16" s="9">
        <v>24.498999999999999</v>
      </c>
      <c r="P16" s="9">
        <v>4.9720000000000004</v>
      </c>
      <c r="Q16" s="9">
        <v>14</v>
      </c>
      <c r="R16" s="9">
        <v>123.789</v>
      </c>
      <c r="S16" s="9">
        <v>38.887</v>
      </c>
      <c r="T16" s="9">
        <v>54.845999999999997</v>
      </c>
      <c r="U16" s="9">
        <v>26.323</v>
      </c>
      <c r="V16" s="9">
        <v>3.734</v>
      </c>
      <c r="W16" s="9">
        <v>12</v>
      </c>
      <c r="X16" s="9">
        <v>572.64</v>
      </c>
      <c r="Y16" s="9">
        <v>236.40199999999999</v>
      </c>
      <c r="Z16" s="9">
        <v>241.37299999999999</v>
      </c>
      <c r="AA16" s="9">
        <v>75.275000000000006</v>
      </c>
      <c r="AB16" s="9">
        <v>19.59</v>
      </c>
      <c r="AC16" s="9">
        <v>10</v>
      </c>
      <c r="AD16" s="9">
        <v>194.583</v>
      </c>
      <c r="AE16" s="9">
        <v>64.704999999999998</v>
      </c>
      <c r="AF16" s="9">
        <v>81.254000000000005</v>
      </c>
      <c r="AG16" s="9">
        <v>36.851999999999997</v>
      </c>
      <c r="AH16" s="9">
        <v>11.772</v>
      </c>
      <c r="AI16" s="9">
        <v>10</v>
      </c>
      <c r="AJ16" s="9">
        <v>378.05599999999998</v>
      </c>
      <c r="AK16" s="9">
        <v>171.697</v>
      </c>
      <c r="AL16" s="9">
        <v>160.12</v>
      </c>
      <c r="AM16" s="9">
        <v>38.421999999999997</v>
      </c>
      <c r="AN16" s="9">
        <v>7.8179999999999996</v>
      </c>
      <c r="AO16" s="9">
        <v>10</v>
      </c>
      <c r="AP16" s="9">
        <v>230.982</v>
      </c>
      <c r="AQ16" s="9">
        <v>83.796999999999997</v>
      </c>
      <c r="AR16" s="9">
        <v>97.759</v>
      </c>
      <c r="AS16" s="9">
        <v>34.366</v>
      </c>
      <c r="AT16" s="9">
        <v>15.06</v>
      </c>
      <c r="AU16" s="9">
        <v>11.141</v>
      </c>
      <c r="AV16" s="9">
        <v>85.671000000000006</v>
      </c>
      <c r="AW16" s="9">
        <v>21.803000000000001</v>
      </c>
      <c r="AX16" s="9">
        <v>38.137</v>
      </c>
      <c r="AY16" s="9">
        <v>16.826000000000001</v>
      </c>
      <c r="AZ16" s="9">
        <v>8.9049999999999994</v>
      </c>
      <c r="BA16" s="9">
        <v>14</v>
      </c>
      <c r="BB16" s="9">
        <v>145.31100000000001</v>
      </c>
      <c r="BC16" s="9">
        <v>61.994</v>
      </c>
      <c r="BD16" s="9">
        <v>59.622</v>
      </c>
      <c r="BE16" s="9">
        <v>17.541</v>
      </c>
      <c r="BF16" s="9">
        <v>6.1550000000000002</v>
      </c>
      <c r="BG16" s="9">
        <v>10</v>
      </c>
      <c r="BH16" s="9">
        <v>60.238</v>
      </c>
      <c r="BI16" s="9">
        <v>18.292999999999999</v>
      </c>
      <c r="BJ16" s="9">
        <v>29.163</v>
      </c>
      <c r="BK16" s="9">
        <v>10.372</v>
      </c>
      <c r="BL16" s="9">
        <v>2.41</v>
      </c>
      <c r="BM16" s="9">
        <v>12.358000000000001</v>
      </c>
      <c r="BN16" s="9">
        <v>28.555</v>
      </c>
      <c r="BO16" s="9">
        <v>9.4529999999999994</v>
      </c>
      <c r="BP16" s="9">
        <v>14.507999999999999</v>
      </c>
      <c r="BQ16" s="9">
        <v>3.6360000000000001</v>
      </c>
      <c r="BR16" s="9">
        <v>0.95699999999999996</v>
      </c>
      <c r="BS16" s="9">
        <v>12</v>
      </c>
      <c r="BT16" s="9">
        <v>31.683</v>
      </c>
      <c r="BU16" s="9">
        <v>8.84</v>
      </c>
      <c r="BV16" s="9">
        <v>14.654999999999999</v>
      </c>
      <c r="BW16" s="9">
        <v>6.7359999999999998</v>
      </c>
      <c r="BX16" s="9">
        <v>1.4530000000000001</v>
      </c>
      <c r="BY16" s="9">
        <v>13</v>
      </c>
      <c r="BZ16" s="9">
        <v>340.63299999999998</v>
      </c>
      <c r="CA16" s="9">
        <v>106.73699999999999</v>
      </c>
      <c r="CB16" s="9">
        <v>147.899</v>
      </c>
      <c r="CC16" s="9">
        <v>68.424999999999997</v>
      </c>
      <c r="CD16" s="9">
        <v>17.571000000000002</v>
      </c>
      <c r="CE16" s="9">
        <v>13</v>
      </c>
      <c r="CF16" s="9">
        <v>118.15</v>
      </c>
      <c r="CG16" s="9">
        <v>25.818999999999999</v>
      </c>
      <c r="CH16" s="9">
        <v>52.347999999999999</v>
      </c>
      <c r="CI16" s="9">
        <v>29.673999999999999</v>
      </c>
      <c r="CJ16" s="9">
        <v>10.308</v>
      </c>
      <c r="CK16" s="9">
        <v>15</v>
      </c>
      <c r="CL16" s="9">
        <v>222.483</v>
      </c>
      <c r="CM16" s="9">
        <v>80.918000000000006</v>
      </c>
      <c r="CN16" s="9">
        <v>95.551000000000002</v>
      </c>
      <c r="CO16" s="9">
        <v>38.750999999999998</v>
      </c>
      <c r="CP16" s="9">
        <v>7.2629999999999999</v>
      </c>
      <c r="CQ16" s="9">
        <v>12</v>
      </c>
      <c r="CR16" s="9">
        <v>352.47199999999998</v>
      </c>
      <c r="CS16" s="9">
        <v>97.441999999999993</v>
      </c>
      <c r="CT16" s="9">
        <v>150.542</v>
      </c>
      <c r="CU16" s="9">
        <v>78.05</v>
      </c>
      <c r="CV16" s="9">
        <v>26.437000000000001</v>
      </c>
      <c r="CW16" s="9">
        <v>14</v>
      </c>
      <c r="CX16" s="9">
        <v>130.59299999999999</v>
      </c>
      <c r="CY16" s="9">
        <v>26.565999999999999</v>
      </c>
      <c r="CZ16" s="9">
        <v>56.039000000000001</v>
      </c>
      <c r="DA16" s="9">
        <v>34.182000000000002</v>
      </c>
      <c r="DB16" s="9">
        <v>13.807</v>
      </c>
      <c r="DC16" s="9">
        <v>15</v>
      </c>
      <c r="DD16" s="9">
        <v>221.87899999999999</v>
      </c>
      <c r="DE16" s="9">
        <v>70.876000000000005</v>
      </c>
      <c r="DF16" s="9">
        <v>94.503</v>
      </c>
      <c r="DG16" s="9">
        <v>43.869</v>
      </c>
      <c r="DH16" s="9">
        <v>12.63</v>
      </c>
      <c r="DI16" s="9">
        <v>13</v>
      </c>
      <c r="DJ16" s="9">
        <v>317.12400000000002</v>
      </c>
      <c r="DK16" s="9">
        <v>81.751999999999995</v>
      </c>
      <c r="DL16" s="9">
        <v>139.494</v>
      </c>
      <c r="DM16" s="9">
        <v>71.262</v>
      </c>
      <c r="DN16" s="9">
        <v>24.614999999999998</v>
      </c>
      <c r="DO16" s="9">
        <v>14</v>
      </c>
      <c r="DP16" s="9">
        <v>120.536</v>
      </c>
      <c r="DQ16" s="9">
        <v>22.603999999999999</v>
      </c>
      <c r="DR16" s="9">
        <v>53.33</v>
      </c>
      <c r="DS16" s="9">
        <v>32.911999999999999</v>
      </c>
      <c r="DT16" s="9">
        <v>11.691000000000001</v>
      </c>
      <c r="DU16" s="9">
        <v>15</v>
      </c>
      <c r="DV16" s="9">
        <v>196.58699999999999</v>
      </c>
      <c r="DW16" s="9">
        <v>59.148000000000003</v>
      </c>
      <c r="DX16" s="9">
        <v>86.165000000000006</v>
      </c>
      <c r="DY16" s="9">
        <v>38.35</v>
      </c>
      <c r="DZ16" s="9">
        <v>12.923999999999999</v>
      </c>
      <c r="EA16" s="9">
        <v>13</v>
      </c>
      <c r="EB16" s="9">
        <v>174.161</v>
      </c>
      <c r="EC16" s="9">
        <v>48.503</v>
      </c>
      <c r="ED16" s="9">
        <v>70.138000000000005</v>
      </c>
      <c r="EE16" s="9">
        <v>41.87</v>
      </c>
      <c r="EF16" s="9">
        <v>13.648999999999999</v>
      </c>
      <c r="EG16" s="9">
        <v>14.189</v>
      </c>
      <c r="EH16" s="9">
        <v>62.543999999999997</v>
      </c>
      <c r="EI16" s="9">
        <v>12.194000000000001</v>
      </c>
      <c r="EJ16" s="9">
        <v>24.780999999999999</v>
      </c>
      <c r="EK16" s="9">
        <v>17.815000000000001</v>
      </c>
      <c r="EL16" s="9">
        <v>7.7539999999999996</v>
      </c>
      <c r="EM16" s="9">
        <v>15.436999999999999</v>
      </c>
      <c r="EN16" s="9">
        <v>111.617</v>
      </c>
      <c r="EO16" s="9">
        <v>36.308999999999997</v>
      </c>
      <c r="EP16" s="9">
        <v>45.356999999999999</v>
      </c>
      <c r="EQ16" s="9">
        <v>24.055</v>
      </c>
      <c r="ER16" s="9">
        <v>5.8949999999999996</v>
      </c>
      <c r="ES16" s="9">
        <v>13</v>
      </c>
      <c r="ET16" s="9">
        <v>258.05099999999999</v>
      </c>
      <c r="EU16" s="9">
        <v>60.145000000000003</v>
      </c>
      <c r="EV16" s="9">
        <v>121.79900000000001</v>
      </c>
      <c r="EW16" s="9">
        <v>57.313000000000002</v>
      </c>
      <c r="EX16" s="9">
        <v>18.794</v>
      </c>
      <c r="EY16" s="9">
        <v>15</v>
      </c>
      <c r="EZ16" s="9">
        <v>105.718</v>
      </c>
      <c r="FA16" s="9">
        <v>18.256</v>
      </c>
      <c r="FB16" s="9">
        <v>48.716000000000001</v>
      </c>
      <c r="FC16" s="9">
        <v>28.498000000000001</v>
      </c>
      <c r="FD16" s="9">
        <v>10.247999999999999</v>
      </c>
      <c r="FE16" s="9">
        <v>15</v>
      </c>
      <c r="FF16" s="9">
        <v>152.333</v>
      </c>
      <c r="FG16" s="9">
        <v>41.889000000000003</v>
      </c>
      <c r="FH16" s="9">
        <v>73.082999999999998</v>
      </c>
      <c r="FI16" s="9">
        <v>28.815000000000001</v>
      </c>
      <c r="FJ16" s="9">
        <v>8.5459999999999994</v>
      </c>
      <c r="FK16" s="9">
        <v>14</v>
      </c>
      <c r="FL16" s="9">
        <v>49.012</v>
      </c>
      <c r="FM16" s="9">
        <v>18.937999999999999</v>
      </c>
      <c r="FN16" s="9">
        <v>18.401</v>
      </c>
      <c r="FO16" s="9">
        <v>10.257999999999999</v>
      </c>
      <c r="FP16" s="9">
        <v>1.415</v>
      </c>
      <c r="FQ16" s="9">
        <v>10</v>
      </c>
      <c r="FR16" s="9">
        <v>19.13</v>
      </c>
      <c r="FS16" s="9">
        <v>4.7649999999999997</v>
      </c>
      <c r="FT16" s="9">
        <v>9.0220000000000002</v>
      </c>
      <c r="FU16" s="9">
        <v>3.9279999999999999</v>
      </c>
      <c r="FV16" s="9">
        <v>1.415</v>
      </c>
      <c r="FW16" s="9">
        <v>15</v>
      </c>
      <c r="FX16" s="9">
        <v>29.882000000000001</v>
      </c>
      <c r="FY16" s="9">
        <v>14.172000000000001</v>
      </c>
      <c r="FZ16" s="9">
        <v>9.3789999999999996</v>
      </c>
      <c r="GA16" s="9">
        <v>6.33</v>
      </c>
      <c r="GB16" s="9">
        <v>0</v>
      </c>
      <c r="GC16" s="9">
        <v>10</v>
      </c>
      <c r="GD16" s="9">
        <v>73.156999999999996</v>
      </c>
      <c r="GE16" s="9">
        <v>15.515000000000001</v>
      </c>
      <c r="GF16" s="9">
        <v>29.934000000000001</v>
      </c>
      <c r="GG16" s="9">
        <v>18.943999999999999</v>
      </c>
      <c r="GH16" s="9">
        <v>8.7629999999999999</v>
      </c>
      <c r="GI16" s="9">
        <v>15</v>
      </c>
      <c r="GJ16" s="9">
        <v>32.732999999999997</v>
      </c>
      <c r="GK16" s="9">
        <v>5.1239999999999997</v>
      </c>
      <c r="GL16" s="9">
        <v>14.478</v>
      </c>
      <c r="GM16" s="9">
        <v>9.3190000000000008</v>
      </c>
      <c r="GN16" s="9">
        <v>3.8130000000000002</v>
      </c>
      <c r="GO16" s="9">
        <v>15</v>
      </c>
      <c r="GP16" s="9">
        <v>40.423999999999999</v>
      </c>
      <c r="GQ16" s="9">
        <v>10.391</v>
      </c>
      <c r="GR16" s="9">
        <v>15.456</v>
      </c>
      <c r="GS16" s="9">
        <v>9.625</v>
      </c>
      <c r="GT16" s="9">
        <v>4.9509999999999996</v>
      </c>
      <c r="GU16" s="9">
        <v>15</v>
      </c>
      <c r="GV16" s="9">
        <v>87.251999999999995</v>
      </c>
      <c r="GW16" s="9">
        <v>21.262</v>
      </c>
      <c r="GX16" s="9">
        <v>35.826999999999998</v>
      </c>
      <c r="GY16" s="9">
        <v>18.241</v>
      </c>
      <c r="GZ16" s="9">
        <v>11.922000000000001</v>
      </c>
      <c r="HA16" s="9">
        <v>15</v>
      </c>
      <c r="HB16" s="9">
        <v>35.590000000000003</v>
      </c>
      <c r="HC16" s="9">
        <v>5.7130000000000001</v>
      </c>
      <c r="HD16" s="9">
        <v>12.840999999999999</v>
      </c>
      <c r="HE16" s="9">
        <v>10.679</v>
      </c>
      <c r="HF16" s="9">
        <v>6.3579999999999997</v>
      </c>
      <c r="HG16" s="9">
        <v>18.327999999999999</v>
      </c>
      <c r="HH16" s="9">
        <v>51.661999999999999</v>
      </c>
      <c r="HI16" s="9">
        <v>15.548999999999999</v>
      </c>
      <c r="HJ16" s="9">
        <v>22.986999999999998</v>
      </c>
      <c r="HK16" s="9">
        <v>7.5620000000000003</v>
      </c>
      <c r="HL16" s="9">
        <v>5.5640000000000001</v>
      </c>
      <c r="HM16" s="9">
        <v>13</v>
      </c>
      <c r="HN16" s="9">
        <v>88.137</v>
      </c>
      <c r="HO16" s="9">
        <v>18.713999999999999</v>
      </c>
      <c r="HP16" s="9">
        <v>39.374000000000002</v>
      </c>
      <c r="HQ16" s="9">
        <v>20.111999999999998</v>
      </c>
      <c r="HR16" s="9">
        <v>9.9369999999999994</v>
      </c>
      <c r="HS16" s="9">
        <v>15</v>
      </c>
      <c r="HT16" s="9">
        <v>33.335999999999999</v>
      </c>
      <c r="HU16" s="9">
        <v>5.8940000000000001</v>
      </c>
      <c r="HV16" s="9">
        <v>11.478999999999999</v>
      </c>
      <c r="HW16" s="9">
        <v>9.1929999999999996</v>
      </c>
      <c r="HX16" s="9">
        <v>6.77</v>
      </c>
      <c r="HY16" s="9">
        <v>18.545000000000002</v>
      </c>
      <c r="HZ16" s="9">
        <v>54.801000000000002</v>
      </c>
      <c r="IA16" s="9">
        <v>12.82</v>
      </c>
      <c r="IB16" s="9">
        <v>27.895</v>
      </c>
      <c r="IC16" s="9">
        <v>10.919</v>
      </c>
      <c r="ID16" s="9">
        <v>3.1669999999999998</v>
      </c>
      <c r="IE16" s="9">
        <v>14</v>
      </c>
      <c r="IF16" s="9">
        <v>424.46600000000001</v>
      </c>
      <c r="IG16" s="9">
        <v>122.33</v>
      </c>
      <c r="IH16" s="9">
        <v>184.465</v>
      </c>
      <c r="II16" s="9">
        <v>88.864999999999995</v>
      </c>
      <c r="IJ16" s="9">
        <v>28.806000000000001</v>
      </c>
      <c r="IK16" s="9">
        <v>14</v>
      </c>
      <c r="IL16" s="9">
        <v>153.00299999999999</v>
      </c>
      <c r="IM16" s="9">
        <v>32.631999999999998</v>
      </c>
      <c r="IN16" s="9">
        <v>68.135000000000005</v>
      </c>
      <c r="IO16" s="9">
        <v>37.140999999999998</v>
      </c>
      <c r="IP16" s="9">
        <v>15.093999999999999</v>
      </c>
      <c r="IQ16" s="9">
        <v>15</v>
      </c>
    </row>
    <row r="17" spans="1:251">
      <c r="A17" s="10">
        <v>44228</v>
      </c>
      <c r="B17" s="9">
        <v>9.9169999999999998</v>
      </c>
      <c r="C17" s="9">
        <v>5.8109999999999999</v>
      </c>
      <c r="D17" s="9">
        <v>0.995</v>
      </c>
      <c r="E17" s="9">
        <v>14</v>
      </c>
      <c r="F17" s="9">
        <v>196.53299999999999</v>
      </c>
      <c r="G17" s="9">
        <v>57.731999999999999</v>
      </c>
      <c r="H17" s="9">
        <v>93.796000000000006</v>
      </c>
      <c r="I17" s="9">
        <v>30.157</v>
      </c>
      <c r="J17" s="9">
        <v>14.847</v>
      </c>
      <c r="K17" s="9">
        <v>12</v>
      </c>
      <c r="L17" s="9">
        <v>96.274000000000001</v>
      </c>
      <c r="M17" s="9">
        <v>24.62</v>
      </c>
      <c r="N17" s="9">
        <v>45.737000000000002</v>
      </c>
      <c r="O17" s="9">
        <v>15.89</v>
      </c>
      <c r="P17" s="9">
        <v>10.026999999999999</v>
      </c>
      <c r="Q17" s="9">
        <v>13.16</v>
      </c>
      <c r="R17" s="9">
        <v>100.259</v>
      </c>
      <c r="S17" s="9">
        <v>33.112000000000002</v>
      </c>
      <c r="T17" s="9">
        <v>48.06</v>
      </c>
      <c r="U17" s="9">
        <v>14.266999999999999</v>
      </c>
      <c r="V17" s="9">
        <v>4.82</v>
      </c>
      <c r="W17" s="9">
        <v>11</v>
      </c>
      <c r="X17" s="9">
        <v>559.53700000000003</v>
      </c>
      <c r="Y17" s="9">
        <v>223.047</v>
      </c>
      <c r="Z17" s="9">
        <v>215.256</v>
      </c>
      <c r="AA17" s="9">
        <v>92.44</v>
      </c>
      <c r="AB17" s="9">
        <v>28.792999999999999</v>
      </c>
      <c r="AC17" s="9">
        <v>10</v>
      </c>
      <c r="AD17" s="9">
        <v>210.816</v>
      </c>
      <c r="AE17" s="9">
        <v>67.805000000000007</v>
      </c>
      <c r="AF17" s="9">
        <v>77.772000000000006</v>
      </c>
      <c r="AG17" s="9">
        <v>50.930999999999997</v>
      </c>
      <c r="AH17" s="9">
        <v>14.308999999999999</v>
      </c>
      <c r="AI17" s="9">
        <v>13</v>
      </c>
      <c r="AJ17" s="9">
        <v>348.721</v>
      </c>
      <c r="AK17" s="9">
        <v>155.24199999999999</v>
      </c>
      <c r="AL17" s="9">
        <v>137.48500000000001</v>
      </c>
      <c r="AM17" s="9">
        <v>41.509</v>
      </c>
      <c r="AN17" s="9">
        <v>14.484999999999999</v>
      </c>
      <c r="AO17" s="9">
        <v>10</v>
      </c>
      <c r="AP17" s="9">
        <v>200.22499999999999</v>
      </c>
      <c r="AQ17" s="9">
        <v>61.726999999999997</v>
      </c>
      <c r="AR17" s="9">
        <v>87.52</v>
      </c>
      <c r="AS17" s="9">
        <v>35.268000000000001</v>
      </c>
      <c r="AT17" s="9">
        <v>15.71</v>
      </c>
      <c r="AU17" s="9">
        <v>12.332000000000001</v>
      </c>
      <c r="AV17" s="9">
        <v>87.953999999999994</v>
      </c>
      <c r="AW17" s="9">
        <v>29.062999999999999</v>
      </c>
      <c r="AX17" s="9">
        <v>33.158000000000001</v>
      </c>
      <c r="AY17" s="9">
        <v>15.888</v>
      </c>
      <c r="AZ17" s="9">
        <v>9.8439999999999994</v>
      </c>
      <c r="BA17" s="9">
        <v>12</v>
      </c>
      <c r="BB17" s="9">
        <v>112.271</v>
      </c>
      <c r="BC17" s="9">
        <v>32.664000000000001</v>
      </c>
      <c r="BD17" s="9">
        <v>54.362000000000002</v>
      </c>
      <c r="BE17" s="9">
        <v>19.38</v>
      </c>
      <c r="BF17" s="9">
        <v>5.8659999999999997</v>
      </c>
      <c r="BG17" s="9">
        <v>13</v>
      </c>
      <c r="BH17" s="9">
        <v>55.956000000000003</v>
      </c>
      <c r="BI17" s="9">
        <v>18.265999999999998</v>
      </c>
      <c r="BJ17" s="9">
        <v>19.515999999999998</v>
      </c>
      <c r="BK17" s="9">
        <v>14.041</v>
      </c>
      <c r="BL17" s="9">
        <v>4.133</v>
      </c>
      <c r="BM17" s="9">
        <v>14</v>
      </c>
      <c r="BN17" s="9">
        <v>27.126999999999999</v>
      </c>
      <c r="BO17" s="9">
        <v>8.7040000000000006</v>
      </c>
      <c r="BP17" s="9">
        <v>9.5839999999999996</v>
      </c>
      <c r="BQ17" s="9">
        <v>5.7089999999999996</v>
      </c>
      <c r="BR17" s="9">
        <v>3.13</v>
      </c>
      <c r="BS17" s="9">
        <v>14.997</v>
      </c>
      <c r="BT17" s="9">
        <v>28.827999999999999</v>
      </c>
      <c r="BU17" s="9">
        <v>9.5619999999999994</v>
      </c>
      <c r="BV17" s="9">
        <v>9.9309999999999992</v>
      </c>
      <c r="BW17" s="9">
        <v>8.3309999999999995</v>
      </c>
      <c r="BX17" s="9">
        <v>1.0029999999999999</v>
      </c>
      <c r="BY17" s="9">
        <v>14</v>
      </c>
      <c r="BZ17" s="9">
        <v>297.66399999999999</v>
      </c>
      <c r="CA17" s="9">
        <v>77.626999999999995</v>
      </c>
      <c r="CB17" s="9">
        <v>138.21100000000001</v>
      </c>
      <c r="CC17" s="9">
        <v>61.103000000000002</v>
      </c>
      <c r="CD17" s="9">
        <v>20.722000000000001</v>
      </c>
      <c r="CE17" s="9">
        <v>13</v>
      </c>
      <c r="CF17" s="9">
        <v>120.062</v>
      </c>
      <c r="CG17" s="9">
        <v>26.331</v>
      </c>
      <c r="CH17" s="9">
        <v>53.511000000000003</v>
      </c>
      <c r="CI17" s="9">
        <v>29.84</v>
      </c>
      <c r="CJ17" s="9">
        <v>10.38</v>
      </c>
      <c r="CK17" s="9">
        <v>15</v>
      </c>
      <c r="CL17" s="9">
        <v>177.602</v>
      </c>
      <c r="CM17" s="9">
        <v>51.296999999999997</v>
      </c>
      <c r="CN17" s="9">
        <v>84.7</v>
      </c>
      <c r="CO17" s="9">
        <v>31.263000000000002</v>
      </c>
      <c r="CP17" s="9">
        <v>10.342000000000001</v>
      </c>
      <c r="CQ17" s="9">
        <v>12</v>
      </c>
      <c r="CR17" s="9">
        <v>338.02699999999999</v>
      </c>
      <c r="CS17" s="9">
        <v>89.724000000000004</v>
      </c>
      <c r="CT17" s="9">
        <v>141.05699999999999</v>
      </c>
      <c r="CU17" s="9">
        <v>75.798000000000002</v>
      </c>
      <c r="CV17" s="9">
        <v>31.448</v>
      </c>
      <c r="CW17" s="9">
        <v>14</v>
      </c>
      <c r="CX17" s="9">
        <v>144.935</v>
      </c>
      <c r="CY17" s="9">
        <v>34.46</v>
      </c>
      <c r="CZ17" s="9">
        <v>57.533999999999999</v>
      </c>
      <c r="DA17" s="9">
        <v>34.58</v>
      </c>
      <c r="DB17" s="9">
        <v>18.361000000000001</v>
      </c>
      <c r="DC17" s="9">
        <v>15</v>
      </c>
      <c r="DD17" s="9">
        <v>193.09200000000001</v>
      </c>
      <c r="DE17" s="9">
        <v>55.264000000000003</v>
      </c>
      <c r="DF17" s="9">
        <v>83.522999999999996</v>
      </c>
      <c r="DG17" s="9">
        <v>41.218000000000004</v>
      </c>
      <c r="DH17" s="9">
        <v>13.087</v>
      </c>
      <c r="DI17" s="9">
        <v>13</v>
      </c>
      <c r="DJ17" s="9">
        <v>304.66000000000003</v>
      </c>
      <c r="DK17" s="9">
        <v>82.481999999999999</v>
      </c>
      <c r="DL17" s="9">
        <v>124.809</v>
      </c>
      <c r="DM17" s="9">
        <v>67.403999999999996</v>
      </c>
      <c r="DN17" s="9">
        <v>29.966000000000001</v>
      </c>
      <c r="DO17" s="9">
        <v>15</v>
      </c>
      <c r="DP17" s="9">
        <v>129.77500000000001</v>
      </c>
      <c r="DQ17" s="9">
        <v>29.850999999999999</v>
      </c>
      <c r="DR17" s="9">
        <v>52.017000000000003</v>
      </c>
      <c r="DS17" s="9">
        <v>31.593</v>
      </c>
      <c r="DT17" s="9">
        <v>16.315000000000001</v>
      </c>
      <c r="DU17" s="9">
        <v>15.497</v>
      </c>
      <c r="DV17" s="9">
        <v>174.88499999999999</v>
      </c>
      <c r="DW17" s="9">
        <v>52.631</v>
      </c>
      <c r="DX17" s="9">
        <v>72.792000000000002</v>
      </c>
      <c r="DY17" s="9">
        <v>35.81</v>
      </c>
      <c r="DZ17" s="9">
        <v>13.651</v>
      </c>
      <c r="EA17" s="9">
        <v>13</v>
      </c>
      <c r="EB17" s="9">
        <v>197.01300000000001</v>
      </c>
      <c r="EC17" s="9">
        <v>50.295000000000002</v>
      </c>
      <c r="ED17" s="9">
        <v>80.995999999999995</v>
      </c>
      <c r="EE17" s="9">
        <v>42.835000000000001</v>
      </c>
      <c r="EF17" s="9">
        <v>22.887</v>
      </c>
      <c r="EG17" s="9">
        <v>14.782999999999999</v>
      </c>
      <c r="EH17" s="9">
        <v>85.712000000000003</v>
      </c>
      <c r="EI17" s="9">
        <v>18.391999999999999</v>
      </c>
      <c r="EJ17" s="9">
        <v>35.354999999999997</v>
      </c>
      <c r="EK17" s="9">
        <v>19.087</v>
      </c>
      <c r="EL17" s="9">
        <v>12.878</v>
      </c>
      <c r="EM17" s="9">
        <v>15</v>
      </c>
      <c r="EN17" s="9">
        <v>111.3</v>
      </c>
      <c r="EO17" s="9">
        <v>31.902000000000001</v>
      </c>
      <c r="EP17" s="9">
        <v>45.64</v>
      </c>
      <c r="EQ17" s="9">
        <v>23.748000000000001</v>
      </c>
      <c r="ER17" s="9">
        <v>10.009</v>
      </c>
      <c r="ES17" s="9">
        <v>13</v>
      </c>
      <c r="ET17" s="9">
        <v>241.83199999999999</v>
      </c>
      <c r="EU17" s="9">
        <v>64.704999999999998</v>
      </c>
      <c r="EV17" s="9">
        <v>106.46899999999999</v>
      </c>
      <c r="EW17" s="9">
        <v>48.853000000000002</v>
      </c>
      <c r="EX17" s="9">
        <v>21.803999999999998</v>
      </c>
      <c r="EY17" s="9">
        <v>14</v>
      </c>
      <c r="EZ17" s="9">
        <v>109.343</v>
      </c>
      <c r="FA17" s="9">
        <v>25.407</v>
      </c>
      <c r="FB17" s="9">
        <v>47.411999999999999</v>
      </c>
      <c r="FC17" s="9">
        <v>21.484000000000002</v>
      </c>
      <c r="FD17" s="9">
        <v>15.04</v>
      </c>
      <c r="FE17" s="9">
        <v>15</v>
      </c>
      <c r="FF17" s="9">
        <v>132.489</v>
      </c>
      <c r="FG17" s="9">
        <v>39.298000000000002</v>
      </c>
      <c r="FH17" s="9">
        <v>59.058</v>
      </c>
      <c r="FI17" s="9">
        <v>27.367999999999999</v>
      </c>
      <c r="FJ17" s="9">
        <v>6.7649999999999997</v>
      </c>
      <c r="FK17" s="9">
        <v>12.821</v>
      </c>
      <c r="FL17" s="9">
        <v>54.433999999999997</v>
      </c>
      <c r="FM17" s="9">
        <v>13.147</v>
      </c>
      <c r="FN17" s="9">
        <v>22.388999999999999</v>
      </c>
      <c r="FO17" s="9">
        <v>13.603999999999999</v>
      </c>
      <c r="FP17" s="9">
        <v>5.2949999999999999</v>
      </c>
      <c r="FQ17" s="9">
        <v>15</v>
      </c>
      <c r="FR17" s="9">
        <v>21.652999999999999</v>
      </c>
      <c r="FS17" s="9">
        <v>4.2210000000000001</v>
      </c>
      <c r="FT17" s="9">
        <v>7.6130000000000004</v>
      </c>
      <c r="FU17" s="9">
        <v>7.7510000000000003</v>
      </c>
      <c r="FV17" s="9">
        <v>2.0680000000000001</v>
      </c>
      <c r="FW17" s="9">
        <v>16.638000000000002</v>
      </c>
      <c r="FX17" s="9">
        <v>32.780999999999999</v>
      </c>
      <c r="FY17" s="9">
        <v>8.9260000000000002</v>
      </c>
      <c r="FZ17" s="9">
        <v>14.775</v>
      </c>
      <c r="GA17" s="9">
        <v>5.8529999999999998</v>
      </c>
      <c r="GB17" s="9">
        <v>3.2269999999999999</v>
      </c>
      <c r="GC17" s="9">
        <v>14</v>
      </c>
      <c r="GD17" s="9">
        <v>71.346999999999994</v>
      </c>
      <c r="GE17" s="9">
        <v>18.021000000000001</v>
      </c>
      <c r="GF17" s="9">
        <v>28.715</v>
      </c>
      <c r="GG17" s="9">
        <v>13.654999999999999</v>
      </c>
      <c r="GH17" s="9">
        <v>10.956</v>
      </c>
      <c r="GI17" s="9">
        <v>14</v>
      </c>
      <c r="GJ17" s="9">
        <v>35.402000000000001</v>
      </c>
      <c r="GK17" s="9">
        <v>7.2880000000000003</v>
      </c>
      <c r="GL17" s="9">
        <v>14.856</v>
      </c>
      <c r="GM17" s="9">
        <v>5.9870000000000001</v>
      </c>
      <c r="GN17" s="9">
        <v>7.2709999999999999</v>
      </c>
      <c r="GO17" s="9">
        <v>15</v>
      </c>
      <c r="GP17" s="9">
        <v>35.945</v>
      </c>
      <c r="GQ17" s="9">
        <v>10.733000000000001</v>
      </c>
      <c r="GR17" s="9">
        <v>13.86</v>
      </c>
      <c r="GS17" s="9">
        <v>7.6680000000000001</v>
      </c>
      <c r="GT17" s="9">
        <v>3.6840000000000002</v>
      </c>
      <c r="GU17" s="9">
        <v>13</v>
      </c>
      <c r="GV17" s="9">
        <v>101.04900000000001</v>
      </c>
      <c r="GW17" s="9">
        <v>22.562999999999999</v>
      </c>
      <c r="GX17" s="9">
        <v>43.601999999999997</v>
      </c>
      <c r="GY17" s="9">
        <v>22.204999999999998</v>
      </c>
      <c r="GZ17" s="9">
        <v>12.679</v>
      </c>
      <c r="HA17" s="9">
        <v>15</v>
      </c>
      <c r="HB17" s="9">
        <v>47.267000000000003</v>
      </c>
      <c r="HC17" s="9">
        <v>6.7649999999999997</v>
      </c>
      <c r="HD17" s="9">
        <v>23.399000000000001</v>
      </c>
      <c r="HE17" s="9">
        <v>11.031000000000001</v>
      </c>
      <c r="HF17" s="9">
        <v>6.0720000000000001</v>
      </c>
      <c r="HG17" s="9">
        <v>15</v>
      </c>
      <c r="HH17" s="9">
        <v>53.780999999999999</v>
      </c>
      <c r="HI17" s="9">
        <v>15.798</v>
      </c>
      <c r="HJ17" s="9">
        <v>20.202999999999999</v>
      </c>
      <c r="HK17" s="9">
        <v>11.173999999999999</v>
      </c>
      <c r="HL17" s="9">
        <v>6.6070000000000002</v>
      </c>
      <c r="HM17" s="9">
        <v>14</v>
      </c>
      <c r="HN17" s="9">
        <v>84.593000000000004</v>
      </c>
      <c r="HO17" s="9">
        <v>19.643000000000001</v>
      </c>
      <c r="HP17" s="9">
        <v>33.29</v>
      </c>
      <c r="HQ17" s="9">
        <v>18.588999999999999</v>
      </c>
      <c r="HR17" s="9">
        <v>13.071</v>
      </c>
      <c r="HS17" s="9">
        <v>15</v>
      </c>
      <c r="HT17" s="9">
        <v>37.462000000000003</v>
      </c>
      <c r="HU17" s="9">
        <v>7.891</v>
      </c>
      <c r="HV17" s="9">
        <v>13.967000000000001</v>
      </c>
      <c r="HW17" s="9">
        <v>7.4859999999999998</v>
      </c>
      <c r="HX17" s="9">
        <v>8.1189999999999998</v>
      </c>
      <c r="HY17" s="9">
        <v>16.132999999999999</v>
      </c>
      <c r="HZ17" s="9">
        <v>47.131</v>
      </c>
      <c r="IA17" s="9">
        <v>11.752000000000001</v>
      </c>
      <c r="IB17" s="9">
        <v>19.323</v>
      </c>
      <c r="IC17" s="9">
        <v>11.103999999999999</v>
      </c>
      <c r="ID17" s="9">
        <v>4.952</v>
      </c>
      <c r="IE17" s="9">
        <v>15</v>
      </c>
      <c r="IF17" s="9">
        <v>394.20400000000001</v>
      </c>
      <c r="IG17" s="9">
        <v>110.911</v>
      </c>
      <c r="IH17" s="9">
        <v>164.285</v>
      </c>
      <c r="II17" s="9">
        <v>84.754000000000005</v>
      </c>
      <c r="IJ17" s="9">
        <v>34.253999999999998</v>
      </c>
      <c r="IK17" s="9">
        <v>14</v>
      </c>
      <c r="IL17" s="9">
        <v>169.51400000000001</v>
      </c>
      <c r="IM17" s="9">
        <v>40.813000000000002</v>
      </c>
      <c r="IN17" s="9">
        <v>68.375</v>
      </c>
      <c r="IO17" s="9">
        <v>41.515000000000001</v>
      </c>
      <c r="IP17" s="9">
        <v>18.812999999999999</v>
      </c>
      <c r="IQ17" s="9">
        <v>15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61" s="2" customFormat="1" ht="99.95" customHeight="1">
      <c r="B1" s="3" t="s">
        <v>1513</v>
      </c>
      <c r="C1" s="3" t="s">
        <v>1514</v>
      </c>
      <c r="D1" s="3" t="s">
        <v>1515</v>
      </c>
      <c r="E1" s="3" t="s">
        <v>1516</v>
      </c>
      <c r="F1" s="3" t="s">
        <v>1517</v>
      </c>
      <c r="G1" s="3" t="s">
        <v>1518</v>
      </c>
      <c r="H1" s="3" t="s">
        <v>1519</v>
      </c>
      <c r="I1" s="3" t="s">
        <v>1520</v>
      </c>
      <c r="J1" s="3" t="s">
        <v>1521</v>
      </c>
      <c r="K1" s="3" t="s">
        <v>1522</v>
      </c>
      <c r="L1" s="3" t="s">
        <v>1523</v>
      </c>
      <c r="M1" s="3" t="s">
        <v>1524</v>
      </c>
      <c r="N1" s="3" t="s">
        <v>1525</v>
      </c>
      <c r="O1" s="3" t="s">
        <v>1526</v>
      </c>
      <c r="P1" s="3" t="s">
        <v>1527</v>
      </c>
      <c r="Q1" s="3" t="s">
        <v>1528</v>
      </c>
      <c r="R1" s="3" t="s">
        <v>1529</v>
      </c>
      <c r="S1" s="3" t="s">
        <v>1530</v>
      </c>
      <c r="T1" s="3" t="s">
        <v>1531</v>
      </c>
      <c r="U1" s="3" t="s">
        <v>1532</v>
      </c>
      <c r="V1" s="3" t="s">
        <v>1533</v>
      </c>
      <c r="W1" s="3" t="s">
        <v>1534</v>
      </c>
      <c r="X1" s="3" t="s">
        <v>1535</v>
      </c>
      <c r="Y1" s="3" t="s">
        <v>1536</v>
      </c>
      <c r="Z1" s="3" t="s">
        <v>1537</v>
      </c>
      <c r="AA1" s="3" t="s">
        <v>1538</v>
      </c>
      <c r="AB1" s="3" t="s">
        <v>1539</v>
      </c>
      <c r="AC1" s="3" t="s">
        <v>1540</v>
      </c>
      <c r="AD1" s="3" t="s">
        <v>1541</v>
      </c>
      <c r="AE1" s="3" t="s">
        <v>1542</v>
      </c>
      <c r="AF1" s="3" t="s">
        <v>1543</v>
      </c>
      <c r="AG1" s="3" t="s">
        <v>1544</v>
      </c>
      <c r="AH1" s="3" t="s">
        <v>1545</v>
      </c>
      <c r="AI1" s="3" t="s">
        <v>1546</v>
      </c>
      <c r="AJ1" s="3" t="s">
        <v>1547</v>
      </c>
      <c r="AK1" s="3" t="s">
        <v>1548</v>
      </c>
      <c r="AL1" s="3" t="s">
        <v>1549</v>
      </c>
      <c r="AM1" s="3" t="s">
        <v>1550</v>
      </c>
      <c r="AN1" s="3" t="s">
        <v>1551</v>
      </c>
      <c r="AO1" s="3" t="s">
        <v>1552</v>
      </c>
      <c r="AP1" s="3" t="s">
        <v>1553</v>
      </c>
      <c r="AQ1" s="3" t="s">
        <v>1554</v>
      </c>
      <c r="AR1" s="3" t="s">
        <v>1555</v>
      </c>
      <c r="AS1" s="3" t="s">
        <v>1556</v>
      </c>
      <c r="AT1" s="3" t="s">
        <v>1557</v>
      </c>
      <c r="AU1" s="3" t="s">
        <v>1558</v>
      </c>
      <c r="AV1" s="3" t="s">
        <v>1559</v>
      </c>
      <c r="AW1" s="3" t="s">
        <v>1560</v>
      </c>
      <c r="AX1" s="3" t="s">
        <v>1561</v>
      </c>
      <c r="AY1" s="3" t="s">
        <v>1562</v>
      </c>
      <c r="AZ1" s="3" t="s">
        <v>1563</v>
      </c>
      <c r="BA1" s="3" t="s">
        <v>1564</v>
      </c>
      <c r="BB1" s="3" t="s">
        <v>1565</v>
      </c>
      <c r="BC1" s="3" t="s">
        <v>1566</v>
      </c>
      <c r="BD1" s="3" t="s">
        <v>1567</v>
      </c>
      <c r="BE1" s="3" t="s">
        <v>1568</v>
      </c>
      <c r="BF1" s="3" t="s">
        <v>1569</v>
      </c>
      <c r="BG1" s="3" t="s">
        <v>1570</v>
      </c>
      <c r="BH1" s="3" t="s">
        <v>1571</v>
      </c>
      <c r="BI1" s="3" t="s">
        <v>1572</v>
      </c>
    </row>
    <row r="2" spans="1:61">
      <c r="A2" s="4" t="s">
        <v>250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8" t="s">
        <v>267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8" t="s">
        <v>267</v>
      </c>
      <c r="N2" s="7" t="s">
        <v>259</v>
      </c>
      <c r="O2" s="7" t="s">
        <v>259</v>
      </c>
      <c r="P2" s="7" t="s">
        <v>259</v>
      </c>
      <c r="Q2" s="7" t="s">
        <v>259</v>
      </c>
      <c r="R2" s="7" t="s">
        <v>259</v>
      </c>
      <c r="S2" s="8" t="s">
        <v>267</v>
      </c>
      <c r="T2" s="7" t="s">
        <v>259</v>
      </c>
      <c r="U2" s="7" t="s">
        <v>259</v>
      </c>
      <c r="V2" s="7" t="s">
        <v>259</v>
      </c>
      <c r="W2" s="7" t="s">
        <v>259</v>
      </c>
      <c r="X2" s="7" t="s">
        <v>259</v>
      </c>
      <c r="Y2" s="8" t="s">
        <v>267</v>
      </c>
      <c r="Z2" s="7" t="s">
        <v>259</v>
      </c>
      <c r="AA2" s="7" t="s">
        <v>259</v>
      </c>
      <c r="AB2" s="7" t="s">
        <v>259</v>
      </c>
      <c r="AC2" s="7" t="s">
        <v>259</v>
      </c>
      <c r="AD2" s="7" t="s">
        <v>259</v>
      </c>
      <c r="AE2" s="8" t="s">
        <v>267</v>
      </c>
      <c r="AF2" s="7" t="s">
        <v>259</v>
      </c>
      <c r="AG2" s="7" t="s">
        <v>259</v>
      </c>
      <c r="AH2" s="7" t="s">
        <v>259</v>
      </c>
      <c r="AI2" s="7" t="s">
        <v>259</v>
      </c>
      <c r="AJ2" s="7" t="s">
        <v>259</v>
      </c>
      <c r="AK2" s="8" t="s">
        <v>267</v>
      </c>
      <c r="AL2" s="7" t="s">
        <v>259</v>
      </c>
      <c r="AM2" s="7" t="s">
        <v>259</v>
      </c>
      <c r="AN2" s="7" t="s">
        <v>259</v>
      </c>
      <c r="AO2" s="7" t="s">
        <v>259</v>
      </c>
      <c r="AP2" s="7" t="s">
        <v>259</v>
      </c>
      <c r="AQ2" s="8" t="s">
        <v>267</v>
      </c>
      <c r="AR2" s="7" t="s">
        <v>259</v>
      </c>
      <c r="AS2" s="7" t="s">
        <v>259</v>
      </c>
      <c r="AT2" s="7" t="s">
        <v>259</v>
      </c>
      <c r="AU2" s="7" t="s">
        <v>259</v>
      </c>
      <c r="AV2" s="7" t="s">
        <v>259</v>
      </c>
      <c r="AW2" s="8" t="s">
        <v>267</v>
      </c>
      <c r="AX2" s="7" t="s">
        <v>259</v>
      </c>
      <c r="AY2" s="7" t="s">
        <v>259</v>
      </c>
      <c r="AZ2" s="7" t="s">
        <v>259</v>
      </c>
      <c r="BA2" s="7" t="s">
        <v>259</v>
      </c>
      <c r="BB2" s="7" t="s">
        <v>259</v>
      </c>
      <c r="BC2" s="8" t="s">
        <v>267</v>
      </c>
      <c r="BD2" s="7" t="s">
        <v>259</v>
      </c>
      <c r="BE2" s="7" t="s">
        <v>259</v>
      </c>
      <c r="BF2" s="7" t="s">
        <v>259</v>
      </c>
      <c r="BG2" s="7" t="s">
        <v>259</v>
      </c>
      <c r="BH2" s="7" t="s">
        <v>259</v>
      </c>
      <c r="BI2" s="8" t="s">
        <v>267</v>
      </c>
    </row>
    <row r="3" spans="1:61">
      <c r="A3" s="4" t="s">
        <v>251</v>
      </c>
      <c r="B3" s="8" t="s">
        <v>260</v>
      </c>
      <c r="C3" s="8" t="s">
        <v>260</v>
      </c>
      <c r="D3" s="8" t="s">
        <v>260</v>
      </c>
      <c r="E3" s="8" t="s">
        <v>260</v>
      </c>
      <c r="F3" s="8" t="s">
        <v>260</v>
      </c>
      <c r="G3" s="8" t="s">
        <v>260</v>
      </c>
      <c r="H3" s="8" t="s">
        <v>260</v>
      </c>
      <c r="I3" s="8" t="s">
        <v>260</v>
      </c>
      <c r="J3" s="8" t="s">
        <v>260</v>
      </c>
      <c r="K3" s="8" t="s">
        <v>260</v>
      </c>
      <c r="L3" s="8" t="s">
        <v>260</v>
      </c>
      <c r="M3" s="8" t="s">
        <v>260</v>
      </c>
      <c r="N3" s="8" t="s">
        <v>260</v>
      </c>
      <c r="O3" s="8" t="s">
        <v>260</v>
      </c>
      <c r="P3" s="8" t="s">
        <v>260</v>
      </c>
      <c r="Q3" s="8" t="s">
        <v>260</v>
      </c>
      <c r="R3" s="8" t="s">
        <v>260</v>
      </c>
      <c r="S3" s="8" t="s">
        <v>260</v>
      </c>
      <c r="T3" s="8" t="s">
        <v>260</v>
      </c>
      <c r="U3" s="8" t="s">
        <v>260</v>
      </c>
      <c r="V3" s="8" t="s">
        <v>260</v>
      </c>
      <c r="W3" s="8" t="s">
        <v>260</v>
      </c>
      <c r="X3" s="8" t="s">
        <v>260</v>
      </c>
      <c r="Y3" s="8" t="s">
        <v>260</v>
      </c>
      <c r="Z3" s="8" t="s">
        <v>260</v>
      </c>
      <c r="AA3" s="8" t="s">
        <v>260</v>
      </c>
      <c r="AB3" s="8" t="s">
        <v>260</v>
      </c>
      <c r="AC3" s="8" t="s">
        <v>260</v>
      </c>
      <c r="AD3" s="8" t="s">
        <v>260</v>
      </c>
      <c r="AE3" s="8" t="s">
        <v>260</v>
      </c>
      <c r="AF3" s="8" t="s">
        <v>260</v>
      </c>
      <c r="AG3" s="8" t="s">
        <v>260</v>
      </c>
      <c r="AH3" s="8" t="s">
        <v>260</v>
      </c>
      <c r="AI3" s="8" t="s">
        <v>260</v>
      </c>
      <c r="AJ3" s="8" t="s">
        <v>260</v>
      </c>
      <c r="AK3" s="8" t="s">
        <v>260</v>
      </c>
      <c r="AL3" s="8" t="s">
        <v>260</v>
      </c>
      <c r="AM3" s="8" t="s">
        <v>260</v>
      </c>
      <c r="AN3" s="8" t="s">
        <v>260</v>
      </c>
      <c r="AO3" s="8" t="s">
        <v>260</v>
      </c>
      <c r="AP3" s="8" t="s">
        <v>260</v>
      </c>
      <c r="AQ3" s="8" t="s">
        <v>260</v>
      </c>
      <c r="AR3" s="8" t="s">
        <v>260</v>
      </c>
      <c r="AS3" s="8" t="s">
        <v>260</v>
      </c>
      <c r="AT3" s="8" t="s">
        <v>260</v>
      </c>
      <c r="AU3" s="8" t="s">
        <v>260</v>
      </c>
      <c r="AV3" s="8" t="s">
        <v>260</v>
      </c>
      <c r="AW3" s="8" t="s">
        <v>260</v>
      </c>
      <c r="AX3" s="8" t="s">
        <v>260</v>
      </c>
      <c r="AY3" s="8" t="s">
        <v>260</v>
      </c>
      <c r="AZ3" s="8" t="s">
        <v>260</v>
      </c>
      <c r="BA3" s="8" t="s">
        <v>260</v>
      </c>
      <c r="BB3" s="8" t="s">
        <v>260</v>
      </c>
      <c r="BC3" s="8" t="s">
        <v>260</v>
      </c>
      <c r="BD3" s="8" t="s">
        <v>260</v>
      </c>
      <c r="BE3" s="8" t="s">
        <v>260</v>
      </c>
      <c r="BF3" s="8" t="s">
        <v>260</v>
      </c>
      <c r="BG3" s="8" t="s">
        <v>260</v>
      </c>
      <c r="BH3" s="8" t="s">
        <v>260</v>
      </c>
      <c r="BI3" s="8" t="s">
        <v>260</v>
      </c>
    </row>
    <row r="4" spans="1:61">
      <c r="A4" s="4" t="s">
        <v>252</v>
      </c>
      <c r="B4" s="8" t="s">
        <v>261</v>
      </c>
      <c r="C4" s="8" t="s">
        <v>261</v>
      </c>
      <c r="D4" s="8" t="s">
        <v>261</v>
      </c>
      <c r="E4" s="8" t="s">
        <v>261</v>
      </c>
      <c r="F4" s="8" t="s">
        <v>261</v>
      </c>
      <c r="G4" s="8" t="s">
        <v>261</v>
      </c>
      <c r="H4" s="8" t="s">
        <v>261</v>
      </c>
      <c r="I4" s="8" t="s">
        <v>261</v>
      </c>
      <c r="J4" s="8" t="s">
        <v>261</v>
      </c>
      <c r="K4" s="8" t="s">
        <v>261</v>
      </c>
      <c r="L4" s="8" t="s">
        <v>261</v>
      </c>
      <c r="M4" s="8" t="s">
        <v>261</v>
      </c>
      <c r="N4" s="8" t="s">
        <v>261</v>
      </c>
      <c r="O4" s="8" t="s">
        <v>261</v>
      </c>
      <c r="P4" s="8" t="s">
        <v>261</v>
      </c>
      <c r="Q4" s="8" t="s">
        <v>261</v>
      </c>
      <c r="R4" s="8" t="s">
        <v>261</v>
      </c>
      <c r="S4" s="8" t="s">
        <v>261</v>
      </c>
      <c r="T4" s="8" t="s">
        <v>261</v>
      </c>
      <c r="U4" s="8" t="s">
        <v>261</v>
      </c>
      <c r="V4" s="8" t="s">
        <v>261</v>
      </c>
      <c r="W4" s="8" t="s">
        <v>261</v>
      </c>
      <c r="X4" s="8" t="s">
        <v>261</v>
      </c>
      <c r="Y4" s="8" t="s">
        <v>261</v>
      </c>
      <c r="Z4" s="8" t="s">
        <v>261</v>
      </c>
      <c r="AA4" s="8" t="s">
        <v>261</v>
      </c>
      <c r="AB4" s="8" t="s">
        <v>261</v>
      </c>
      <c r="AC4" s="8" t="s">
        <v>261</v>
      </c>
      <c r="AD4" s="8" t="s">
        <v>261</v>
      </c>
      <c r="AE4" s="8" t="s">
        <v>261</v>
      </c>
      <c r="AF4" s="8" t="s">
        <v>261</v>
      </c>
      <c r="AG4" s="8" t="s">
        <v>261</v>
      </c>
      <c r="AH4" s="8" t="s">
        <v>261</v>
      </c>
      <c r="AI4" s="8" t="s">
        <v>261</v>
      </c>
      <c r="AJ4" s="8" t="s">
        <v>261</v>
      </c>
      <c r="AK4" s="8" t="s">
        <v>261</v>
      </c>
      <c r="AL4" s="8" t="s">
        <v>261</v>
      </c>
      <c r="AM4" s="8" t="s">
        <v>261</v>
      </c>
      <c r="AN4" s="8" t="s">
        <v>261</v>
      </c>
      <c r="AO4" s="8" t="s">
        <v>261</v>
      </c>
      <c r="AP4" s="8" t="s">
        <v>261</v>
      </c>
      <c r="AQ4" s="8" t="s">
        <v>261</v>
      </c>
      <c r="AR4" s="8" t="s">
        <v>261</v>
      </c>
      <c r="AS4" s="8" t="s">
        <v>261</v>
      </c>
      <c r="AT4" s="8" t="s">
        <v>261</v>
      </c>
      <c r="AU4" s="8" t="s">
        <v>261</v>
      </c>
      <c r="AV4" s="8" t="s">
        <v>261</v>
      </c>
      <c r="AW4" s="8" t="s">
        <v>261</v>
      </c>
      <c r="AX4" s="8" t="s">
        <v>261</v>
      </c>
      <c r="AY4" s="8" t="s">
        <v>261</v>
      </c>
      <c r="AZ4" s="8" t="s">
        <v>261</v>
      </c>
      <c r="BA4" s="8" t="s">
        <v>261</v>
      </c>
      <c r="BB4" s="8" t="s">
        <v>261</v>
      </c>
      <c r="BC4" s="8" t="s">
        <v>261</v>
      </c>
      <c r="BD4" s="8" t="s">
        <v>261</v>
      </c>
      <c r="BE4" s="8" t="s">
        <v>261</v>
      </c>
      <c r="BF4" s="8" t="s">
        <v>261</v>
      </c>
      <c r="BG4" s="8" t="s">
        <v>261</v>
      </c>
      <c r="BH4" s="8" t="s">
        <v>261</v>
      </c>
      <c r="BI4" s="8" t="s">
        <v>261</v>
      </c>
    </row>
    <row r="5" spans="1:61">
      <c r="A5" s="4" t="s">
        <v>253</v>
      </c>
      <c r="B5" s="8" t="s">
        <v>1642</v>
      </c>
      <c r="C5" s="8" t="s">
        <v>1642</v>
      </c>
      <c r="D5" s="8" t="s">
        <v>1642</v>
      </c>
      <c r="E5" s="8" t="s">
        <v>1642</v>
      </c>
      <c r="F5" s="8" t="s">
        <v>1642</v>
      </c>
      <c r="G5" s="8" t="s">
        <v>1642</v>
      </c>
      <c r="H5" s="8" t="s">
        <v>1642</v>
      </c>
      <c r="I5" s="8" t="s">
        <v>1642</v>
      </c>
      <c r="J5" s="8" t="s">
        <v>1642</v>
      </c>
      <c r="K5" s="8" t="s">
        <v>1642</v>
      </c>
      <c r="L5" s="8" t="s">
        <v>1642</v>
      </c>
      <c r="M5" s="8" t="s">
        <v>1642</v>
      </c>
      <c r="N5" s="8" t="s">
        <v>1642</v>
      </c>
      <c r="O5" s="8" t="s">
        <v>1642</v>
      </c>
      <c r="P5" s="8" t="s">
        <v>1642</v>
      </c>
      <c r="Q5" s="8" t="s">
        <v>1642</v>
      </c>
      <c r="R5" s="8" t="s">
        <v>1642</v>
      </c>
      <c r="S5" s="8" t="s">
        <v>1642</v>
      </c>
      <c r="T5" s="8" t="s">
        <v>1642</v>
      </c>
      <c r="U5" s="8" t="s">
        <v>1642</v>
      </c>
      <c r="V5" s="8" t="s">
        <v>1642</v>
      </c>
      <c r="W5" s="8" t="s">
        <v>1642</v>
      </c>
      <c r="X5" s="8" t="s">
        <v>1642</v>
      </c>
      <c r="Y5" s="8" t="s">
        <v>1642</v>
      </c>
      <c r="Z5" s="8" t="s">
        <v>1642</v>
      </c>
      <c r="AA5" s="8" t="s">
        <v>1642</v>
      </c>
      <c r="AB5" s="8" t="s">
        <v>1642</v>
      </c>
      <c r="AC5" s="8" t="s">
        <v>1642</v>
      </c>
      <c r="AD5" s="8" t="s">
        <v>1642</v>
      </c>
      <c r="AE5" s="8" t="s">
        <v>1642</v>
      </c>
      <c r="AF5" s="8" t="s">
        <v>1642</v>
      </c>
      <c r="AG5" s="8" t="s">
        <v>1642</v>
      </c>
      <c r="AH5" s="8" t="s">
        <v>1642</v>
      </c>
      <c r="AI5" s="8" t="s">
        <v>1642</v>
      </c>
      <c r="AJ5" s="8" t="s">
        <v>1642</v>
      </c>
      <c r="AK5" s="8" t="s">
        <v>1642</v>
      </c>
      <c r="AL5" s="8" t="s">
        <v>1642</v>
      </c>
      <c r="AM5" s="8" t="s">
        <v>1642</v>
      </c>
      <c r="AN5" s="8" t="s">
        <v>1642</v>
      </c>
      <c r="AO5" s="8" t="s">
        <v>1642</v>
      </c>
      <c r="AP5" s="8" t="s">
        <v>1642</v>
      </c>
      <c r="AQ5" s="8" t="s">
        <v>1642</v>
      </c>
      <c r="AR5" s="8" t="s">
        <v>1642</v>
      </c>
      <c r="AS5" s="8" t="s">
        <v>1642</v>
      </c>
      <c r="AT5" s="8" t="s">
        <v>1642</v>
      </c>
      <c r="AU5" s="8" t="s">
        <v>1642</v>
      </c>
      <c r="AV5" s="8" t="s">
        <v>1642</v>
      </c>
      <c r="AW5" s="8" t="s">
        <v>1642</v>
      </c>
      <c r="AX5" s="8" t="s">
        <v>1642</v>
      </c>
      <c r="AY5" s="8" t="s">
        <v>1642</v>
      </c>
      <c r="AZ5" s="8" t="s">
        <v>1642</v>
      </c>
      <c r="BA5" s="8" t="s">
        <v>1642</v>
      </c>
      <c r="BB5" s="8" t="s">
        <v>1642</v>
      </c>
      <c r="BC5" s="8" t="s">
        <v>1642</v>
      </c>
      <c r="BD5" s="8" t="s">
        <v>1642</v>
      </c>
      <c r="BE5" s="8" t="s">
        <v>1642</v>
      </c>
      <c r="BF5" s="8" t="s">
        <v>1642</v>
      </c>
      <c r="BG5" s="8" t="s">
        <v>1642</v>
      </c>
      <c r="BH5" s="8" t="s">
        <v>1642</v>
      </c>
      <c r="BI5" s="8" t="s">
        <v>1642</v>
      </c>
    </row>
    <row r="6" spans="1:61">
      <c r="A6" s="4" t="s">
        <v>254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</row>
    <row r="7" spans="1:61" s="6" customFormat="1">
      <c r="A7" s="5" t="s">
        <v>255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</row>
    <row r="8" spans="1:61" s="6" customFormat="1">
      <c r="A8" s="5" t="s">
        <v>256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</row>
    <row r="9" spans="1:61">
      <c r="A9" s="4" t="s">
        <v>257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</row>
    <row r="10" spans="1:61">
      <c r="A10" s="4" t="s">
        <v>258</v>
      </c>
      <c r="B10" s="8" t="s">
        <v>1573</v>
      </c>
      <c r="C10" s="8" t="s">
        <v>1574</v>
      </c>
      <c r="D10" s="8" t="s">
        <v>1575</v>
      </c>
      <c r="E10" s="8" t="s">
        <v>1576</v>
      </c>
      <c r="F10" s="8" t="s">
        <v>1577</v>
      </c>
      <c r="G10" s="8" t="s">
        <v>1578</v>
      </c>
      <c r="H10" s="8" t="s">
        <v>1579</v>
      </c>
      <c r="I10" s="8" t="s">
        <v>1580</v>
      </c>
      <c r="J10" s="8" t="s">
        <v>1581</v>
      </c>
      <c r="K10" s="8" t="s">
        <v>1582</v>
      </c>
      <c r="L10" s="8" t="s">
        <v>1583</v>
      </c>
      <c r="M10" s="8" t="s">
        <v>1584</v>
      </c>
      <c r="N10" s="8" t="s">
        <v>1585</v>
      </c>
      <c r="O10" s="8" t="s">
        <v>1586</v>
      </c>
      <c r="P10" s="8" t="s">
        <v>1587</v>
      </c>
      <c r="Q10" s="8" t="s">
        <v>1588</v>
      </c>
      <c r="R10" s="8" t="s">
        <v>1589</v>
      </c>
      <c r="S10" s="8" t="s">
        <v>1590</v>
      </c>
      <c r="T10" s="8" t="s">
        <v>1591</v>
      </c>
      <c r="U10" s="8" t="s">
        <v>1592</v>
      </c>
      <c r="V10" s="8" t="s">
        <v>1593</v>
      </c>
      <c r="W10" s="8" t="s">
        <v>1594</v>
      </c>
      <c r="X10" s="8" t="s">
        <v>1595</v>
      </c>
      <c r="Y10" s="8" t="s">
        <v>1596</v>
      </c>
      <c r="Z10" s="8" t="s">
        <v>1597</v>
      </c>
      <c r="AA10" s="8" t="s">
        <v>1598</v>
      </c>
      <c r="AB10" s="8" t="s">
        <v>1599</v>
      </c>
      <c r="AC10" s="8" t="s">
        <v>1600</v>
      </c>
      <c r="AD10" s="8" t="s">
        <v>1601</v>
      </c>
      <c r="AE10" s="8" t="s">
        <v>1602</v>
      </c>
      <c r="AF10" s="8" t="s">
        <v>1603</v>
      </c>
      <c r="AG10" s="8" t="s">
        <v>1604</v>
      </c>
      <c r="AH10" s="8" t="s">
        <v>1605</v>
      </c>
      <c r="AI10" s="8" t="s">
        <v>1606</v>
      </c>
      <c r="AJ10" s="8" t="s">
        <v>1607</v>
      </c>
      <c r="AK10" s="8" t="s">
        <v>1608</v>
      </c>
      <c r="AL10" s="8" t="s">
        <v>1609</v>
      </c>
      <c r="AM10" s="8" t="s">
        <v>1610</v>
      </c>
      <c r="AN10" s="8" t="s">
        <v>1611</v>
      </c>
      <c r="AO10" s="8" t="s">
        <v>1612</v>
      </c>
      <c r="AP10" s="8" t="s">
        <v>1613</v>
      </c>
      <c r="AQ10" s="8" t="s">
        <v>1614</v>
      </c>
      <c r="AR10" s="8" t="s">
        <v>1615</v>
      </c>
      <c r="AS10" s="8" t="s">
        <v>1616</v>
      </c>
      <c r="AT10" s="8" t="s">
        <v>1617</v>
      </c>
      <c r="AU10" s="8" t="s">
        <v>1618</v>
      </c>
      <c r="AV10" s="8" t="s">
        <v>1619</v>
      </c>
      <c r="AW10" s="8" t="s">
        <v>1620</v>
      </c>
      <c r="AX10" s="8" t="s">
        <v>1621</v>
      </c>
      <c r="AY10" s="8" t="s">
        <v>1622</v>
      </c>
      <c r="AZ10" s="8" t="s">
        <v>1623</v>
      </c>
      <c r="BA10" s="8" t="s">
        <v>1624</v>
      </c>
      <c r="BB10" s="8" t="s">
        <v>1625</v>
      </c>
      <c r="BC10" s="8" t="s">
        <v>1626</v>
      </c>
      <c r="BD10" s="8" t="s">
        <v>1627</v>
      </c>
      <c r="BE10" s="8" t="s">
        <v>1628</v>
      </c>
      <c r="BF10" s="8" t="s">
        <v>1629</v>
      </c>
      <c r="BG10" s="8" t="s">
        <v>1630</v>
      </c>
      <c r="BH10" s="8" t="s">
        <v>1631</v>
      </c>
      <c r="BI10" s="8" t="s">
        <v>1632</v>
      </c>
    </row>
    <row r="11" spans="1:61">
      <c r="A11" s="10">
        <v>42036</v>
      </c>
      <c r="B11" s="9">
        <v>240.559</v>
      </c>
      <c r="C11" s="9">
        <v>70.484999999999999</v>
      </c>
      <c r="D11" s="9">
        <v>101.187</v>
      </c>
      <c r="E11" s="9">
        <v>54.53</v>
      </c>
      <c r="F11" s="9">
        <v>14.358000000000001</v>
      </c>
      <c r="G11" s="9">
        <v>13</v>
      </c>
      <c r="H11" s="9">
        <v>102.04300000000001</v>
      </c>
      <c r="I11" s="9">
        <v>15.364000000000001</v>
      </c>
      <c r="J11" s="9">
        <v>33.673000000000002</v>
      </c>
      <c r="K11" s="9">
        <v>28.888000000000002</v>
      </c>
      <c r="L11" s="9">
        <v>24.119</v>
      </c>
      <c r="M11" s="9">
        <v>20</v>
      </c>
      <c r="N11" s="9">
        <v>51.091999999999999</v>
      </c>
      <c r="O11" s="9">
        <v>4.9320000000000004</v>
      </c>
      <c r="P11" s="9">
        <v>11.919</v>
      </c>
      <c r="Q11" s="9">
        <v>17.420999999999999</v>
      </c>
      <c r="R11" s="9">
        <v>16.82</v>
      </c>
      <c r="S11" s="9">
        <v>23</v>
      </c>
      <c r="T11" s="9">
        <v>50.951000000000001</v>
      </c>
      <c r="U11" s="9">
        <v>10.432</v>
      </c>
      <c r="V11" s="9">
        <v>21.754000000000001</v>
      </c>
      <c r="W11" s="9">
        <v>11.467000000000001</v>
      </c>
      <c r="X11" s="9">
        <v>7.2990000000000004</v>
      </c>
      <c r="Y11" s="9">
        <v>15</v>
      </c>
      <c r="Z11" s="9">
        <v>106.004</v>
      </c>
      <c r="AA11" s="9">
        <v>23.878</v>
      </c>
      <c r="AB11" s="9">
        <v>45.054000000000002</v>
      </c>
      <c r="AC11" s="9">
        <v>24.184000000000001</v>
      </c>
      <c r="AD11" s="9">
        <v>12.888</v>
      </c>
      <c r="AE11" s="9">
        <v>15</v>
      </c>
      <c r="AF11" s="9">
        <v>42.188000000000002</v>
      </c>
      <c r="AG11" s="9">
        <v>3.7389999999999999</v>
      </c>
      <c r="AH11" s="9">
        <v>17.727</v>
      </c>
      <c r="AI11" s="9">
        <v>11.672000000000001</v>
      </c>
      <c r="AJ11" s="9">
        <v>9.0500000000000007</v>
      </c>
      <c r="AK11" s="9">
        <v>18.651</v>
      </c>
      <c r="AL11" s="9">
        <v>63.816000000000003</v>
      </c>
      <c r="AM11" s="9">
        <v>20.138999999999999</v>
      </c>
      <c r="AN11" s="9">
        <v>27.327000000000002</v>
      </c>
      <c r="AO11" s="9">
        <v>12.512</v>
      </c>
      <c r="AP11" s="9">
        <v>3.8380000000000001</v>
      </c>
      <c r="AQ11" s="9">
        <v>13.792</v>
      </c>
      <c r="AR11" s="9">
        <v>476.21899999999999</v>
      </c>
      <c r="AS11" s="9">
        <v>193.58</v>
      </c>
      <c r="AT11" s="9">
        <v>211.815</v>
      </c>
      <c r="AU11" s="9">
        <v>54.713000000000001</v>
      </c>
      <c r="AV11" s="9">
        <v>16.111999999999998</v>
      </c>
      <c r="AW11" s="9">
        <v>10</v>
      </c>
      <c r="AX11" s="9">
        <v>171.608</v>
      </c>
      <c r="AY11" s="9">
        <v>60.686999999999998</v>
      </c>
      <c r="AZ11" s="9">
        <v>79.198999999999998</v>
      </c>
      <c r="BA11" s="9">
        <v>24.173999999999999</v>
      </c>
      <c r="BB11" s="9">
        <v>7.548</v>
      </c>
      <c r="BC11" s="9">
        <v>11</v>
      </c>
      <c r="BD11" s="9">
        <v>304.61099999999999</v>
      </c>
      <c r="BE11" s="9">
        <v>132.892</v>
      </c>
      <c r="BF11" s="9">
        <v>132.61600000000001</v>
      </c>
      <c r="BG11" s="9">
        <v>30.539000000000001</v>
      </c>
      <c r="BH11" s="9">
        <v>8.5640000000000001</v>
      </c>
      <c r="BI11" s="9">
        <v>10</v>
      </c>
    </row>
    <row r="12" spans="1:61">
      <c r="A12" s="10">
        <v>42401</v>
      </c>
      <c r="B12" s="9">
        <v>237.66</v>
      </c>
      <c r="C12" s="9">
        <v>66.001999999999995</v>
      </c>
      <c r="D12" s="9">
        <v>104.916</v>
      </c>
      <c r="E12" s="9">
        <v>49.244999999999997</v>
      </c>
      <c r="F12" s="9">
        <v>17.497</v>
      </c>
      <c r="G12" s="9">
        <v>13.712999999999999</v>
      </c>
      <c r="H12" s="9">
        <v>80.248999999999995</v>
      </c>
      <c r="I12" s="9">
        <v>15.872999999999999</v>
      </c>
      <c r="J12" s="9">
        <v>32.729999999999997</v>
      </c>
      <c r="K12" s="9">
        <v>23.718</v>
      </c>
      <c r="L12" s="9">
        <v>7.9279999999999999</v>
      </c>
      <c r="M12" s="9">
        <v>16</v>
      </c>
      <c r="N12" s="9">
        <v>34.905999999999999</v>
      </c>
      <c r="O12" s="9">
        <v>3.7010000000000001</v>
      </c>
      <c r="P12" s="9">
        <v>15.879</v>
      </c>
      <c r="Q12" s="9">
        <v>10.39</v>
      </c>
      <c r="R12" s="9">
        <v>4.9359999999999999</v>
      </c>
      <c r="S12" s="9">
        <v>18</v>
      </c>
      <c r="T12" s="9">
        <v>45.343000000000004</v>
      </c>
      <c r="U12" s="9">
        <v>12.172000000000001</v>
      </c>
      <c r="V12" s="9">
        <v>16.850999999999999</v>
      </c>
      <c r="W12" s="9">
        <v>13.327999999999999</v>
      </c>
      <c r="X12" s="9">
        <v>2.992</v>
      </c>
      <c r="Y12" s="9">
        <v>15</v>
      </c>
      <c r="Z12" s="9">
        <v>88.930999999999997</v>
      </c>
      <c r="AA12" s="9">
        <v>25.164999999999999</v>
      </c>
      <c r="AB12" s="9">
        <v>34.584000000000003</v>
      </c>
      <c r="AC12" s="9">
        <v>19.643000000000001</v>
      </c>
      <c r="AD12" s="9">
        <v>9.5380000000000003</v>
      </c>
      <c r="AE12" s="9">
        <v>14</v>
      </c>
      <c r="AF12" s="9">
        <v>46.404000000000003</v>
      </c>
      <c r="AG12" s="9">
        <v>9.5530000000000008</v>
      </c>
      <c r="AH12" s="9">
        <v>19.143000000000001</v>
      </c>
      <c r="AI12" s="9">
        <v>11.54</v>
      </c>
      <c r="AJ12" s="9">
        <v>6.1680000000000001</v>
      </c>
      <c r="AK12" s="9">
        <v>15</v>
      </c>
      <c r="AL12" s="9">
        <v>42.527000000000001</v>
      </c>
      <c r="AM12" s="9">
        <v>15.612</v>
      </c>
      <c r="AN12" s="9">
        <v>15.442</v>
      </c>
      <c r="AO12" s="9">
        <v>8.1039999999999992</v>
      </c>
      <c r="AP12" s="9">
        <v>3.37</v>
      </c>
      <c r="AQ12" s="9">
        <v>11</v>
      </c>
      <c r="AR12" s="9">
        <v>485.53800000000001</v>
      </c>
      <c r="AS12" s="9">
        <v>213.09200000000001</v>
      </c>
      <c r="AT12" s="9">
        <v>206.24299999999999</v>
      </c>
      <c r="AU12" s="9">
        <v>53.646000000000001</v>
      </c>
      <c r="AV12" s="9">
        <v>12.557</v>
      </c>
      <c r="AW12" s="9">
        <v>10</v>
      </c>
      <c r="AX12" s="9">
        <v>181.166</v>
      </c>
      <c r="AY12" s="9">
        <v>67.260000000000005</v>
      </c>
      <c r="AZ12" s="9">
        <v>78.882999999999996</v>
      </c>
      <c r="BA12" s="9">
        <v>26.995000000000001</v>
      </c>
      <c r="BB12" s="9">
        <v>8.0280000000000005</v>
      </c>
      <c r="BC12" s="9">
        <v>10</v>
      </c>
      <c r="BD12" s="9">
        <v>304.37200000000001</v>
      </c>
      <c r="BE12" s="9">
        <v>145.83199999999999</v>
      </c>
      <c r="BF12" s="9">
        <v>127.36</v>
      </c>
      <c r="BG12" s="9">
        <v>26.651</v>
      </c>
      <c r="BH12" s="9">
        <v>4.53</v>
      </c>
      <c r="BI12" s="9">
        <v>10</v>
      </c>
    </row>
    <row r="13" spans="1:61">
      <c r="A13" s="10">
        <v>42767</v>
      </c>
      <c r="B13" s="9">
        <v>255.679</v>
      </c>
      <c r="C13" s="9">
        <v>75.882999999999996</v>
      </c>
      <c r="D13" s="9">
        <v>120.298</v>
      </c>
      <c r="E13" s="9">
        <v>42.927</v>
      </c>
      <c r="F13" s="9">
        <v>16.571000000000002</v>
      </c>
      <c r="G13" s="9">
        <v>13</v>
      </c>
      <c r="H13" s="9">
        <v>93.713999999999999</v>
      </c>
      <c r="I13" s="9">
        <v>17.245999999999999</v>
      </c>
      <c r="J13" s="9">
        <v>43.457000000000001</v>
      </c>
      <c r="K13" s="9">
        <v>22.15</v>
      </c>
      <c r="L13" s="9">
        <v>10.861000000000001</v>
      </c>
      <c r="M13" s="9">
        <v>15</v>
      </c>
      <c r="N13" s="9">
        <v>38.057000000000002</v>
      </c>
      <c r="O13" s="9">
        <v>5.2329999999999997</v>
      </c>
      <c r="P13" s="9">
        <v>17.379000000000001</v>
      </c>
      <c r="Q13" s="9">
        <v>9.6780000000000008</v>
      </c>
      <c r="R13" s="9">
        <v>5.766</v>
      </c>
      <c r="S13" s="9">
        <v>16</v>
      </c>
      <c r="T13" s="9">
        <v>55.656999999999996</v>
      </c>
      <c r="U13" s="9">
        <v>12.013</v>
      </c>
      <c r="V13" s="9">
        <v>26.077999999999999</v>
      </c>
      <c r="W13" s="9">
        <v>12.472</v>
      </c>
      <c r="X13" s="9">
        <v>5.0949999999999998</v>
      </c>
      <c r="Y13" s="9">
        <v>15</v>
      </c>
      <c r="Z13" s="9">
        <v>98.838999999999999</v>
      </c>
      <c r="AA13" s="9">
        <v>34.783000000000001</v>
      </c>
      <c r="AB13" s="9">
        <v>40.963999999999999</v>
      </c>
      <c r="AC13" s="9">
        <v>15.944000000000001</v>
      </c>
      <c r="AD13" s="9">
        <v>7.1479999999999997</v>
      </c>
      <c r="AE13" s="9">
        <v>11</v>
      </c>
      <c r="AF13" s="9">
        <v>41.276000000000003</v>
      </c>
      <c r="AG13" s="9">
        <v>10.845000000000001</v>
      </c>
      <c r="AH13" s="9">
        <v>15.278</v>
      </c>
      <c r="AI13" s="9">
        <v>10.263999999999999</v>
      </c>
      <c r="AJ13" s="9">
        <v>4.8879999999999999</v>
      </c>
      <c r="AK13" s="9">
        <v>15</v>
      </c>
      <c r="AL13" s="9">
        <v>57.563000000000002</v>
      </c>
      <c r="AM13" s="9">
        <v>23.937999999999999</v>
      </c>
      <c r="AN13" s="9">
        <v>25.686</v>
      </c>
      <c r="AO13" s="9">
        <v>5.6790000000000003</v>
      </c>
      <c r="AP13" s="9">
        <v>2.2599999999999998</v>
      </c>
      <c r="AQ13" s="9">
        <v>10</v>
      </c>
      <c r="AR13" s="9">
        <v>545.91600000000005</v>
      </c>
      <c r="AS13" s="9">
        <v>225.16499999999999</v>
      </c>
      <c r="AT13" s="9">
        <v>227.67099999999999</v>
      </c>
      <c r="AU13" s="9">
        <v>75.302000000000007</v>
      </c>
      <c r="AV13" s="9">
        <v>17.777000000000001</v>
      </c>
      <c r="AW13" s="9">
        <v>10</v>
      </c>
      <c r="AX13" s="9">
        <v>201.80199999999999</v>
      </c>
      <c r="AY13" s="9">
        <v>69.227000000000004</v>
      </c>
      <c r="AZ13" s="9">
        <v>86.314999999999998</v>
      </c>
      <c r="BA13" s="9">
        <v>34.497999999999998</v>
      </c>
      <c r="BB13" s="9">
        <v>11.762</v>
      </c>
      <c r="BC13" s="9">
        <v>11</v>
      </c>
      <c r="BD13" s="9">
        <v>344.11399999999998</v>
      </c>
      <c r="BE13" s="9">
        <v>155.93899999999999</v>
      </c>
      <c r="BF13" s="9">
        <v>141.35599999999999</v>
      </c>
      <c r="BG13" s="9">
        <v>40.804000000000002</v>
      </c>
      <c r="BH13" s="9">
        <v>6.016</v>
      </c>
      <c r="BI13" s="9">
        <v>10</v>
      </c>
    </row>
    <row r="14" spans="1:61">
      <c r="A14" s="10">
        <v>43132</v>
      </c>
      <c r="B14" s="9">
        <v>262.97899999999998</v>
      </c>
      <c r="C14" s="9">
        <v>73.180999999999997</v>
      </c>
      <c r="D14" s="9">
        <v>116.334</v>
      </c>
      <c r="E14" s="9">
        <v>59.128999999999998</v>
      </c>
      <c r="F14" s="9">
        <v>14.336</v>
      </c>
      <c r="G14" s="9">
        <v>13</v>
      </c>
      <c r="H14" s="9">
        <v>89.674999999999997</v>
      </c>
      <c r="I14" s="9">
        <v>21.367999999999999</v>
      </c>
      <c r="J14" s="9">
        <v>28.838999999999999</v>
      </c>
      <c r="K14" s="9">
        <v>28.38</v>
      </c>
      <c r="L14" s="9">
        <v>11.087</v>
      </c>
      <c r="M14" s="9">
        <v>16</v>
      </c>
      <c r="N14" s="9">
        <v>35.991</v>
      </c>
      <c r="O14" s="9">
        <v>7.21</v>
      </c>
      <c r="P14" s="9">
        <v>9.9849999999999994</v>
      </c>
      <c r="Q14" s="9">
        <v>13.353999999999999</v>
      </c>
      <c r="R14" s="9">
        <v>5.4420000000000002</v>
      </c>
      <c r="S14" s="9">
        <v>20</v>
      </c>
      <c r="T14" s="9">
        <v>53.683999999999997</v>
      </c>
      <c r="U14" s="9">
        <v>14.157999999999999</v>
      </c>
      <c r="V14" s="9">
        <v>18.855</v>
      </c>
      <c r="W14" s="9">
        <v>15.026</v>
      </c>
      <c r="X14" s="9">
        <v>5.6459999999999999</v>
      </c>
      <c r="Y14" s="9">
        <v>15</v>
      </c>
      <c r="Z14" s="9">
        <v>113.069</v>
      </c>
      <c r="AA14" s="9">
        <v>33.503</v>
      </c>
      <c r="AB14" s="9">
        <v>45.54</v>
      </c>
      <c r="AC14" s="9">
        <v>27.69</v>
      </c>
      <c r="AD14" s="9">
        <v>6.3360000000000003</v>
      </c>
      <c r="AE14" s="9">
        <v>14</v>
      </c>
      <c r="AF14" s="9">
        <v>43.289000000000001</v>
      </c>
      <c r="AG14" s="9">
        <v>10.275</v>
      </c>
      <c r="AH14" s="9">
        <v>19.812999999999999</v>
      </c>
      <c r="AI14" s="9">
        <v>9.4030000000000005</v>
      </c>
      <c r="AJ14" s="9">
        <v>3.7970000000000002</v>
      </c>
      <c r="AK14" s="9">
        <v>15</v>
      </c>
      <c r="AL14" s="9">
        <v>69.78</v>
      </c>
      <c r="AM14" s="9">
        <v>23.228000000000002</v>
      </c>
      <c r="AN14" s="9">
        <v>25.727</v>
      </c>
      <c r="AO14" s="9">
        <v>18.286000000000001</v>
      </c>
      <c r="AP14" s="9">
        <v>2.5390000000000001</v>
      </c>
      <c r="AQ14" s="9">
        <v>13</v>
      </c>
      <c r="AR14" s="9">
        <v>513.947</v>
      </c>
      <c r="AS14" s="9">
        <v>223.09200000000001</v>
      </c>
      <c r="AT14" s="9">
        <v>216.71199999999999</v>
      </c>
      <c r="AU14" s="9">
        <v>62.645000000000003</v>
      </c>
      <c r="AV14" s="9">
        <v>11.497999999999999</v>
      </c>
      <c r="AW14" s="9">
        <v>10</v>
      </c>
      <c r="AX14" s="9">
        <v>198.857</v>
      </c>
      <c r="AY14" s="9">
        <v>73.182000000000002</v>
      </c>
      <c r="AZ14" s="9">
        <v>93.629000000000005</v>
      </c>
      <c r="BA14" s="9">
        <v>27.231999999999999</v>
      </c>
      <c r="BB14" s="9">
        <v>4.8140000000000001</v>
      </c>
      <c r="BC14" s="9">
        <v>10</v>
      </c>
      <c r="BD14" s="9">
        <v>315.08999999999997</v>
      </c>
      <c r="BE14" s="9">
        <v>149.91</v>
      </c>
      <c r="BF14" s="9">
        <v>123.083</v>
      </c>
      <c r="BG14" s="9">
        <v>35.412999999999997</v>
      </c>
      <c r="BH14" s="9">
        <v>6.6840000000000002</v>
      </c>
      <c r="BI14" s="9">
        <v>10</v>
      </c>
    </row>
    <row r="15" spans="1:61">
      <c r="A15" s="10">
        <v>43497</v>
      </c>
      <c r="B15" s="9">
        <v>243.91800000000001</v>
      </c>
      <c r="C15" s="9">
        <v>74.378</v>
      </c>
      <c r="D15" s="9">
        <v>106.88200000000001</v>
      </c>
      <c r="E15" s="9">
        <v>44.838999999999999</v>
      </c>
      <c r="F15" s="9">
        <v>17.818999999999999</v>
      </c>
      <c r="G15" s="9">
        <v>12</v>
      </c>
      <c r="H15" s="9">
        <v>67.399000000000001</v>
      </c>
      <c r="I15" s="9">
        <v>12.952</v>
      </c>
      <c r="J15" s="9">
        <v>17.010000000000002</v>
      </c>
      <c r="K15" s="9">
        <v>25.431000000000001</v>
      </c>
      <c r="L15" s="9">
        <v>12.007</v>
      </c>
      <c r="M15" s="9">
        <v>20</v>
      </c>
      <c r="N15" s="9">
        <v>27.739000000000001</v>
      </c>
      <c r="O15" s="9">
        <v>5.5810000000000004</v>
      </c>
      <c r="P15" s="9">
        <v>6.7720000000000002</v>
      </c>
      <c r="Q15" s="9">
        <v>9.8360000000000003</v>
      </c>
      <c r="R15" s="9">
        <v>5.5490000000000004</v>
      </c>
      <c r="S15" s="9">
        <v>20</v>
      </c>
      <c r="T15" s="9">
        <v>39.661000000000001</v>
      </c>
      <c r="U15" s="9">
        <v>7.37</v>
      </c>
      <c r="V15" s="9">
        <v>10.238</v>
      </c>
      <c r="W15" s="9">
        <v>15.595000000000001</v>
      </c>
      <c r="X15" s="9">
        <v>6.4580000000000002</v>
      </c>
      <c r="Y15" s="9">
        <v>20</v>
      </c>
      <c r="Z15" s="9">
        <v>96.38</v>
      </c>
      <c r="AA15" s="9">
        <v>29.998000000000001</v>
      </c>
      <c r="AB15" s="9">
        <v>43.811</v>
      </c>
      <c r="AC15" s="9">
        <v>14.983000000000001</v>
      </c>
      <c r="AD15" s="9">
        <v>7.5880000000000001</v>
      </c>
      <c r="AE15" s="9">
        <v>12</v>
      </c>
      <c r="AF15" s="9">
        <v>34.231999999999999</v>
      </c>
      <c r="AG15" s="9">
        <v>7.4790000000000001</v>
      </c>
      <c r="AH15" s="9">
        <v>15.361000000000001</v>
      </c>
      <c r="AI15" s="9">
        <v>8.3420000000000005</v>
      </c>
      <c r="AJ15" s="9">
        <v>3.0510000000000002</v>
      </c>
      <c r="AK15" s="9">
        <v>15</v>
      </c>
      <c r="AL15" s="9">
        <v>62.148000000000003</v>
      </c>
      <c r="AM15" s="9">
        <v>22.518999999999998</v>
      </c>
      <c r="AN15" s="9">
        <v>28.451000000000001</v>
      </c>
      <c r="AO15" s="9">
        <v>6.641</v>
      </c>
      <c r="AP15" s="9">
        <v>4.5359999999999996</v>
      </c>
      <c r="AQ15" s="9">
        <v>10</v>
      </c>
      <c r="AR15" s="9">
        <v>503.464</v>
      </c>
      <c r="AS15" s="9">
        <v>214.04300000000001</v>
      </c>
      <c r="AT15" s="9">
        <v>215.685</v>
      </c>
      <c r="AU15" s="9">
        <v>55.381999999999998</v>
      </c>
      <c r="AV15" s="9">
        <v>18.353999999999999</v>
      </c>
      <c r="AW15" s="9">
        <v>10</v>
      </c>
      <c r="AX15" s="9">
        <v>188.756</v>
      </c>
      <c r="AY15" s="9">
        <v>75.41</v>
      </c>
      <c r="AZ15" s="9">
        <v>80.165999999999997</v>
      </c>
      <c r="BA15" s="9">
        <v>23.102</v>
      </c>
      <c r="BB15" s="9">
        <v>10.077</v>
      </c>
      <c r="BC15" s="9">
        <v>10</v>
      </c>
      <c r="BD15" s="9">
        <v>314.70699999999999</v>
      </c>
      <c r="BE15" s="9">
        <v>138.63300000000001</v>
      </c>
      <c r="BF15" s="9">
        <v>135.518</v>
      </c>
      <c r="BG15" s="9">
        <v>32.279000000000003</v>
      </c>
      <c r="BH15" s="9">
        <v>8.2769999999999992</v>
      </c>
      <c r="BI15" s="9">
        <v>10</v>
      </c>
    </row>
    <row r="16" spans="1:61">
      <c r="A16" s="10">
        <v>43862</v>
      </c>
      <c r="B16" s="9">
        <v>271.464</v>
      </c>
      <c r="C16" s="9">
        <v>89.697999999999993</v>
      </c>
      <c r="D16" s="9">
        <v>116.33</v>
      </c>
      <c r="E16" s="9">
        <v>51.723999999999997</v>
      </c>
      <c r="F16" s="9">
        <v>13.712</v>
      </c>
      <c r="G16" s="9">
        <v>12</v>
      </c>
      <c r="H16" s="9">
        <v>63.94</v>
      </c>
      <c r="I16" s="9">
        <v>13.747999999999999</v>
      </c>
      <c r="J16" s="9">
        <v>26.72</v>
      </c>
      <c r="K16" s="9">
        <v>13.952</v>
      </c>
      <c r="L16" s="9">
        <v>9.52</v>
      </c>
      <c r="M16" s="9">
        <v>15</v>
      </c>
      <c r="N16" s="9">
        <v>27.475999999999999</v>
      </c>
      <c r="O16" s="9">
        <v>4.9290000000000003</v>
      </c>
      <c r="P16" s="9">
        <v>8.0229999999999997</v>
      </c>
      <c r="Q16" s="9">
        <v>10.163</v>
      </c>
      <c r="R16" s="9">
        <v>4.3609999999999998</v>
      </c>
      <c r="S16" s="9">
        <v>20</v>
      </c>
      <c r="T16" s="9">
        <v>36.463999999999999</v>
      </c>
      <c r="U16" s="9">
        <v>8.8190000000000008</v>
      </c>
      <c r="V16" s="9">
        <v>18.696000000000002</v>
      </c>
      <c r="W16" s="9">
        <v>3.7890000000000001</v>
      </c>
      <c r="X16" s="9">
        <v>5.16</v>
      </c>
      <c r="Y16" s="9">
        <v>13</v>
      </c>
      <c r="Z16" s="9">
        <v>141.30099999999999</v>
      </c>
      <c r="AA16" s="9">
        <v>42.587000000000003</v>
      </c>
      <c r="AB16" s="9">
        <v>62.08</v>
      </c>
      <c r="AC16" s="9">
        <v>26.768000000000001</v>
      </c>
      <c r="AD16" s="9">
        <v>9.8659999999999997</v>
      </c>
      <c r="AE16" s="9">
        <v>13</v>
      </c>
      <c r="AF16" s="9">
        <v>51.151000000000003</v>
      </c>
      <c r="AG16" s="9">
        <v>10.554</v>
      </c>
      <c r="AH16" s="9">
        <v>21.448</v>
      </c>
      <c r="AI16" s="9">
        <v>12.31</v>
      </c>
      <c r="AJ16" s="9">
        <v>6.84</v>
      </c>
      <c r="AK16" s="9">
        <v>15</v>
      </c>
      <c r="AL16" s="9">
        <v>90.15</v>
      </c>
      <c r="AM16" s="9">
        <v>32.033000000000001</v>
      </c>
      <c r="AN16" s="9">
        <v>40.631999999999998</v>
      </c>
      <c r="AO16" s="9">
        <v>14.459</v>
      </c>
      <c r="AP16" s="9">
        <v>3.0259999999999998</v>
      </c>
      <c r="AQ16" s="9">
        <v>11</v>
      </c>
      <c r="AR16" s="9">
        <v>547.53200000000004</v>
      </c>
      <c r="AS16" s="9">
        <v>238.429</v>
      </c>
      <c r="AT16" s="9">
        <v>231.15100000000001</v>
      </c>
      <c r="AU16" s="9">
        <v>64.962000000000003</v>
      </c>
      <c r="AV16" s="9">
        <v>12.991</v>
      </c>
      <c r="AW16" s="9">
        <v>10</v>
      </c>
      <c r="AX16" s="9">
        <v>205.239</v>
      </c>
      <c r="AY16" s="9">
        <v>75.153000000000006</v>
      </c>
      <c r="AZ16" s="9">
        <v>86.075000000000003</v>
      </c>
      <c r="BA16" s="9">
        <v>35.048000000000002</v>
      </c>
      <c r="BB16" s="9">
        <v>8.9629999999999992</v>
      </c>
      <c r="BC16" s="9">
        <v>10</v>
      </c>
      <c r="BD16" s="9">
        <v>342.29399999999998</v>
      </c>
      <c r="BE16" s="9">
        <v>163.27600000000001</v>
      </c>
      <c r="BF16" s="9">
        <v>145.07599999999999</v>
      </c>
      <c r="BG16" s="9">
        <v>29.914000000000001</v>
      </c>
      <c r="BH16" s="9">
        <v>4.0279999999999996</v>
      </c>
      <c r="BI16" s="9">
        <v>10</v>
      </c>
    </row>
    <row r="17" spans="1:61">
      <c r="A17" s="10">
        <v>44228</v>
      </c>
      <c r="B17" s="9">
        <v>224.69</v>
      </c>
      <c r="C17" s="9">
        <v>70.099000000000004</v>
      </c>
      <c r="D17" s="9">
        <v>95.91</v>
      </c>
      <c r="E17" s="9">
        <v>43.238999999999997</v>
      </c>
      <c r="F17" s="9">
        <v>15.442</v>
      </c>
      <c r="G17" s="9">
        <v>13</v>
      </c>
      <c r="H17" s="9">
        <v>123.349</v>
      </c>
      <c r="I17" s="9">
        <v>25.911999999999999</v>
      </c>
      <c r="J17" s="9">
        <v>50.078000000000003</v>
      </c>
      <c r="K17" s="9">
        <v>32.284999999999997</v>
      </c>
      <c r="L17" s="9">
        <v>15.074</v>
      </c>
      <c r="M17" s="9">
        <v>15</v>
      </c>
      <c r="N17" s="9">
        <v>60.679000000000002</v>
      </c>
      <c r="O17" s="9">
        <v>8.9090000000000007</v>
      </c>
      <c r="P17" s="9">
        <v>25.765000000000001</v>
      </c>
      <c r="Q17" s="9">
        <v>18.201000000000001</v>
      </c>
      <c r="R17" s="9">
        <v>7.8040000000000003</v>
      </c>
      <c r="S17" s="9">
        <v>17</v>
      </c>
      <c r="T17" s="9">
        <v>62.67</v>
      </c>
      <c r="U17" s="9">
        <v>17.003</v>
      </c>
      <c r="V17" s="9">
        <v>24.312000000000001</v>
      </c>
      <c r="W17" s="9">
        <v>14.084</v>
      </c>
      <c r="X17" s="9">
        <v>7.2709999999999999</v>
      </c>
      <c r="Y17" s="9">
        <v>15</v>
      </c>
      <c r="Z17" s="9">
        <v>121.649</v>
      </c>
      <c r="AA17" s="9">
        <v>33.643999999999998</v>
      </c>
      <c r="AB17" s="9">
        <v>50.402999999999999</v>
      </c>
      <c r="AC17" s="9">
        <v>25.888000000000002</v>
      </c>
      <c r="AD17" s="9">
        <v>11.712999999999999</v>
      </c>
      <c r="AE17" s="9">
        <v>14</v>
      </c>
      <c r="AF17" s="9">
        <v>57.622</v>
      </c>
      <c r="AG17" s="9">
        <v>13.222</v>
      </c>
      <c r="AH17" s="9">
        <v>26.114000000000001</v>
      </c>
      <c r="AI17" s="9">
        <v>12.009</v>
      </c>
      <c r="AJ17" s="9">
        <v>6.2770000000000001</v>
      </c>
      <c r="AK17" s="9">
        <v>15</v>
      </c>
      <c r="AL17" s="9">
        <v>64.027000000000001</v>
      </c>
      <c r="AM17" s="9">
        <v>20.420999999999999</v>
      </c>
      <c r="AN17" s="9">
        <v>24.289000000000001</v>
      </c>
      <c r="AO17" s="9">
        <v>13.88</v>
      </c>
      <c r="AP17" s="9">
        <v>5.4370000000000003</v>
      </c>
      <c r="AQ17" s="9">
        <v>13</v>
      </c>
      <c r="AR17" s="9">
        <v>522.65700000000004</v>
      </c>
      <c r="AS17" s="9">
        <v>217.483</v>
      </c>
      <c r="AT17" s="9">
        <v>213.386</v>
      </c>
      <c r="AU17" s="9">
        <v>68.677999999999997</v>
      </c>
      <c r="AV17" s="9">
        <v>23.109000000000002</v>
      </c>
      <c r="AW17" s="9">
        <v>10</v>
      </c>
      <c r="AX17" s="9">
        <v>210.71600000000001</v>
      </c>
      <c r="AY17" s="9">
        <v>79.102000000000004</v>
      </c>
      <c r="AZ17" s="9">
        <v>79.102999999999994</v>
      </c>
      <c r="BA17" s="9">
        <v>38.207000000000001</v>
      </c>
      <c r="BB17" s="9">
        <v>14.304</v>
      </c>
      <c r="BC17" s="9">
        <v>10</v>
      </c>
      <c r="BD17" s="9">
        <v>311.94099999999997</v>
      </c>
      <c r="BE17" s="9">
        <v>138.381</v>
      </c>
      <c r="BF17" s="9">
        <v>134.28399999999999</v>
      </c>
      <c r="BG17" s="9">
        <v>30.471</v>
      </c>
      <c r="BH17" s="9">
        <v>8.8049999999999997</v>
      </c>
      <c r="BI17" s="9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2432</vt:i4>
      </vt:variant>
    </vt:vector>
  </HeadingPairs>
  <TitlesOfParts>
    <vt:vector size="2440" baseType="lpstr">
      <vt:lpstr>Contents</vt:lpstr>
      <vt:lpstr>Table 6.1</vt:lpstr>
      <vt:lpstr>Table 6.2</vt:lpstr>
      <vt:lpstr>Index</vt:lpstr>
      <vt:lpstr>Data1</vt:lpstr>
      <vt:lpstr>Data2</vt:lpstr>
      <vt:lpstr>Data3</vt:lpstr>
      <vt:lpstr>Data4</vt:lpstr>
      <vt:lpstr>A124814360T</vt:lpstr>
      <vt:lpstr>A124814360T_Data</vt:lpstr>
      <vt:lpstr>A124814360T_Latest</vt:lpstr>
      <vt:lpstr>A124814368K</vt:lpstr>
      <vt:lpstr>A124814368K_Data</vt:lpstr>
      <vt:lpstr>A124814368K_Latest</vt:lpstr>
      <vt:lpstr>A124814376K</vt:lpstr>
      <vt:lpstr>A124814376K_Data</vt:lpstr>
      <vt:lpstr>A124814376K_Latest</vt:lpstr>
      <vt:lpstr>A124814384K</vt:lpstr>
      <vt:lpstr>A124814384K_Data</vt:lpstr>
      <vt:lpstr>A124814384K_Latest</vt:lpstr>
      <vt:lpstr>A124814392K</vt:lpstr>
      <vt:lpstr>A124814392K_Data</vt:lpstr>
      <vt:lpstr>A124814392K_Latest</vt:lpstr>
      <vt:lpstr>A124814400X</vt:lpstr>
      <vt:lpstr>A124814400X_Data</vt:lpstr>
      <vt:lpstr>A124814400X_Latest</vt:lpstr>
      <vt:lpstr>A124814408T</vt:lpstr>
      <vt:lpstr>A124814408T_Data</vt:lpstr>
      <vt:lpstr>A124814408T_Latest</vt:lpstr>
      <vt:lpstr>A124814416T</vt:lpstr>
      <vt:lpstr>A124814416T_Data</vt:lpstr>
      <vt:lpstr>A124814416T_Latest</vt:lpstr>
      <vt:lpstr>A124814424T</vt:lpstr>
      <vt:lpstr>A124814424T_Data</vt:lpstr>
      <vt:lpstr>A124814424T_Latest</vt:lpstr>
      <vt:lpstr>A124814432T</vt:lpstr>
      <vt:lpstr>A124814432T_Data</vt:lpstr>
      <vt:lpstr>A124814432T_Latest</vt:lpstr>
      <vt:lpstr>A124814440T</vt:lpstr>
      <vt:lpstr>A124814440T_Data</vt:lpstr>
      <vt:lpstr>A124814440T_Latest</vt:lpstr>
      <vt:lpstr>A124814448K</vt:lpstr>
      <vt:lpstr>A124814448K_Data</vt:lpstr>
      <vt:lpstr>A124814448K_Latest</vt:lpstr>
      <vt:lpstr>A124814456K</vt:lpstr>
      <vt:lpstr>A124814456K_Data</vt:lpstr>
      <vt:lpstr>A124814456K_Latest</vt:lpstr>
      <vt:lpstr>A124814464K</vt:lpstr>
      <vt:lpstr>A124814464K_Data</vt:lpstr>
      <vt:lpstr>A124814464K_Latest</vt:lpstr>
      <vt:lpstr>A124814472K</vt:lpstr>
      <vt:lpstr>A124814472K_Data</vt:lpstr>
      <vt:lpstr>A124814472K_Latest</vt:lpstr>
      <vt:lpstr>A124814480K</vt:lpstr>
      <vt:lpstr>A124814480K_Data</vt:lpstr>
      <vt:lpstr>A124814480K_Latest</vt:lpstr>
      <vt:lpstr>A124814488C</vt:lpstr>
      <vt:lpstr>A124814488C_Data</vt:lpstr>
      <vt:lpstr>A124814488C_Latest</vt:lpstr>
      <vt:lpstr>A124814496C</vt:lpstr>
      <vt:lpstr>A124814496C_Data</vt:lpstr>
      <vt:lpstr>A124814496C_Latest</vt:lpstr>
      <vt:lpstr>A124814504T</vt:lpstr>
      <vt:lpstr>A124814504T_Data</vt:lpstr>
      <vt:lpstr>A124814504T_Latest</vt:lpstr>
      <vt:lpstr>A124814512T</vt:lpstr>
      <vt:lpstr>A124814512T_Data</vt:lpstr>
      <vt:lpstr>A124814512T_Latest</vt:lpstr>
      <vt:lpstr>A124814520T</vt:lpstr>
      <vt:lpstr>A124814520T_Data</vt:lpstr>
      <vt:lpstr>A124814520T_Latest</vt:lpstr>
      <vt:lpstr>A124814528K</vt:lpstr>
      <vt:lpstr>A124814528K_Data</vt:lpstr>
      <vt:lpstr>A124814528K_Latest</vt:lpstr>
      <vt:lpstr>A124814536K</vt:lpstr>
      <vt:lpstr>A124814536K_Data</vt:lpstr>
      <vt:lpstr>A124814536K_Latest</vt:lpstr>
      <vt:lpstr>A124814544K</vt:lpstr>
      <vt:lpstr>A124814544K_Data</vt:lpstr>
      <vt:lpstr>A124814544K_Latest</vt:lpstr>
      <vt:lpstr>A124814552K</vt:lpstr>
      <vt:lpstr>A124814552K_Data</vt:lpstr>
      <vt:lpstr>A124814552K_Latest</vt:lpstr>
      <vt:lpstr>A124814560K</vt:lpstr>
      <vt:lpstr>A124814560K_Data</vt:lpstr>
      <vt:lpstr>A124814560K_Latest</vt:lpstr>
      <vt:lpstr>A124814568C</vt:lpstr>
      <vt:lpstr>A124814568C_Data</vt:lpstr>
      <vt:lpstr>A124814568C_Latest</vt:lpstr>
      <vt:lpstr>A124814576C</vt:lpstr>
      <vt:lpstr>A124814576C_Data</vt:lpstr>
      <vt:lpstr>A124814576C_Latest</vt:lpstr>
      <vt:lpstr>A124814584C</vt:lpstr>
      <vt:lpstr>A124814584C_Data</vt:lpstr>
      <vt:lpstr>A124814584C_Latest</vt:lpstr>
      <vt:lpstr>A124814592C</vt:lpstr>
      <vt:lpstr>A124814592C_Data</vt:lpstr>
      <vt:lpstr>A124814592C_Latest</vt:lpstr>
      <vt:lpstr>A124814600T</vt:lpstr>
      <vt:lpstr>A124814600T_Data</vt:lpstr>
      <vt:lpstr>A124814600T_Latest</vt:lpstr>
      <vt:lpstr>A124814608K</vt:lpstr>
      <vt:lpstr>A124814608K_Data</vt:lpstr>
      <vt:lpstr>A124814608K_Latest</vt:lpstr>
      <vt:lpstr>A124814616K</vt:lpstr>
      <vt:lpstr>A124814616K_Data</vt:lpstr>
      <vt:lpstr>A124814616K_Latest</vt:lpstr>
      <vt:lpstr>A124814624K</vt:lpstr>
      <vt:lpstr>A124814624K_Data</vt:lpstr>
      <vt:lpstr>A124814624K_Latest</vt:lpstr>
      <vt:lpstr>A124814632K</vt:lpstr>
      <vt:lpstr>A124814632K_Data</vt:lpstr>
      <vt:lpstr>A124814632K_Latest</vt:lpstr>
      <vt:lpstr>A124814640K</vt:lpstr>
      <vt:lpstr>A124814640K_Data</vt:lpstr>
      <vt:lpstr>A124814640K_Latest</vt:lpstr>
      <vt:lpstr>A124814648C</vt:lpstr>
      <vt:lpstr>A124814648C_Data</vt:lpstr>
      <vt:lpstr>A124814648C_Latest</vt:lpstr>
      <vt:lpstr>A124814656C</vt:lpstr>
      <vt:lpstr>A124814656C_Data</vt:lpstr>
      <vt:lpstr>A124814656C_Latest</vt:lpstr>
      <vt:lpstr>A124814664C</vt:lpstr>
      <vt:lpstr>A124814664C_Data</vt:lpstr>
      <vt:lpstr>A124814664C_Latest</vt:lpstr>
      <vt:lpstr>A124814672C</vt:lpstr>
      <vt:lpstr>A124814672C_Data</vt:lpstr>
      <vt:lpstr>A124814672C_Latest</vt:lpstr>
      <vt:lpstr>A124814680C</vt:lpstr>
      <vt:lpstr>A124814680C_Data</vt:lpstr>
      <vt:lpstr>A124814680C_Latest</vt:lpstr>
      <vt:lpstr>A124814688W</vt:lpstr>
      <vt:lpstr>A124814688W_Data</vt:lpstr>
      <vt:lpstr>A124814688W_Latest</vt:lpstr>
      <vt:lpstr>A124814696W</vt:lpstr>
      <vt:lpstr>A124814696W_Data</vt:lpstr>
      <vt:lpstr>A124814696W_Latest</vt:lpstr>
      <vt:lpstr>A124814704K</vt:lpstr>
      <vt:lpstr>A124814704K_Data</vt:lpstr>
      <vt:lpstr>A124814704K_Latest</vt:lpstr>
      <vt:lpstr>A124814712K</vt:lpstr>
      <vt:lpstr>A124814712K_Data</vt:lpstr>
      <vt:lpstr>A124814712K_Latest</vt:lpstr>
      <vt:lpstr>A124814720K</vt:lpstr>
      <vt:lpstr>A124814720K_Data</vt:lpstr>
      <vt:lpstr>A124814720K_Latest</vt:lpstr>
      <vt:lpstr>A124814728C</vt:lpstr>
      <vt:lpstr>A124814728C_Data</vt:lpstr>
      <vt:lpstr>A124814728C_Latest</vt:lpstr>
      <vt:lpstr>A124814736C</vt:lpstr>
      <vt:lpstr>A124814736C_Data</vt:lpstr>
      <vt:lpstr>A124814736C_Latest</vt:lpstr>
      <vt:lpstr>A124814744C</vt:lpstr>
      <vt:lpstr>A124814744C_Data</vt:lpstr>
      <vt:lpstr>A124814744C_Latest</vt:lpstr>
      <vt:lpstr>A124814752C</vt:lpstr>
      <vt:lpstr>A124814752C_Data</vt:lpstr>
      <vt:lpstr>A124814752C_Latest</vt:lpstr>
      <vt:lpstr>A124814760C</vt:lpstr>
      <vt:lpstr>A124814760C_Data</vt:lpstr>
      <vt:lpstr>A124814760C_Latest</vt:lpstr>
      <vt:lpstr>A124814768W</vt:lpstr>
      <vt:lpstr>A124814768W_Data</vt:lpstr>
      <vt:lpstr>A124814768W_Latest</vt:lpstr>
      <vt:lpstr>A124814776W</vt:lpstr>
      <vt:lpstr>A124814776W_Data</vt:lpstr>
      <vt:lpstr>A124814776W_Latest</vt:lpstr>
      <vt:lpstr>A124814784W</vt:lpstr>
      <vt:lpstr>A124814784W_Data</vt:lpstr>
      <vt:lpstr>A124814784W_Latest</vt:lpstr>
      <vt:lpstr>A124814792W</vt:lpstr>
      <vt:lpstr>A124814792W_Data</vt:lpstr>
      <vt:lpstr>A124814792W_Latest</vt:lpstr>
      <vt:lpstr>A124814800K</vt:lpstr>
      <vt:lpstr>A124814800K_Data</vt:lpstr>
      <vt:lpstr>A124814800K_Latest</vt:lpstr>
      <vt:lpstr>A124814808C</vt:lpstr>
      <vt:lpstr>A124814808C_Data</vt:lpstr>
      <vt:lpstr>A124814808C_Latest</vt:lpstr>
      <vt:lpstr>A124814816C</vt:lpstr>
      <vt:lpstr>A124814816C_Data</vt:lpstr>
      <vt:lpstr>A124814816C_Latest</vt:lpstr>
      <vt:lpstr>A124814824C</vt:lpstr>
      <vt:lpstr>A124814824C_Data</vt:lpstr>
      <vt:lpstr>A124814824C_Latest</vt:lpstr>
      <vt:lpstr>A124814832C</vt:lpstr>
      <vt:lpstr>A124814832C_Data</vt:lpstr>
      <vt:lpstr>A124814832C_Latest</vt:lpstr>
      <vt:lpstr>A124814840C</vt:lpstr>
      <vt:lpstr>A124814840C_Data</vt:lpstr>
      <vt:lpstr>A124814840C_Latest</vt:lpstr>
      <vt:lpstr>A124814848W</vt:lpstr>
      <vt:lpstr>A124814848W_Data</vt:lpstr>
      <vt:lpstr>A124814848W_Latest</vt:lpstr>
      <vt:lpstr>A124814856W</vt:lpstr>
      <vt:lpstr>A124814856W_Data</vt:lpstr>
      <vt:lpstr>A124814856W_Latest</vt:lpstr>
      <vt:lpstr>A124814864W</vt:lpstr>
      <vt:lpstr>A124814864W_Data</vt:lpstr>
      <vt:lpstr>A124814864W_Latest</vt:lpstr>
      <vt:lpstr>A124814872W</vt:lpstr>
      <vt:lpstr>A124814872W_Data</vt:lpstr>
      <vt:lpstr>A124814872W_Latest</vt:lpstr>
      <vt:lpstr>A124814880W</vt:lpstr>
      <vt:lpstr>A124814880W_Data</vt:lpstr>
      <vt:lpstr>A124814880W_Latest</vt:lpstr>
      <vt:lpstr>A124814888R</vt:lpstr>
      <vt:lpstr>A124814888R_Data</vt:lpstr>
      <vt:lpstr>A124814888R_Latest</vt:lpstr>
      <vt:lpstr>A124814896R</vt:lpstr>
      <vt:lpstr>A124814896R_Data</vt:lpstr>
      <vt:lpstr>A124814896R_Latest</vt:lpstr>
      <vt:lpstr>A124814904C</vt:lpstr>
      <vt:lpstr>A124814904C_Data</vt:lpstr>
      <vt:lpstr>A124814904C_Latest</vt:lpstr>
      <vt:lpstr>A124814912C</vt:lpstr>
      <vt:lpstr>A124814912C_Data</vt:lpstr>
      <vt:lpstr>A124814912C_Latest</vt:lpstr>
      <vt:lpstr>A124814920C</vt:lpstr>
      <vt:lpstr>A124814920C_Data</vt:lpstr>
      <vt:lpstr>A124814920C_Latest</vt:lpstr>
      <vt:lpstr>A124814928W</vt:lpstr>
      <vt:lpstr>A124814928W_Data</vt:lpstr>
      <vt:lpstr>A124814928W_Latest</vt:lpstr>
      <vt:lpstr>A124814936W</vt:lpstr>
      <vt:lpstr>A124814936W_Data</vt:lpstr>
      <vt:lpstr>A124814936W_Latest</vt:lpstr>
      <vt:lpstr>A124814944W</vt:lpstr>
      <vt:lpstr>A124814944W_Data</vt:lpstr>
      <vt:lpstr>A124814944W_Latest</vt:lpstr>
      <vt:lpstr>A124814952W</vt:lpstr>
      <vt:lpstr>A124814952W_Data</vt:lpstr>
      <vt:lpstr>A124814952W_Latest</vt:lpstr>
      <vt:lpstr>A124814960W</vt:lpstr>
      <vt:lpstr>A124814960W_Data</vt:lpstr>
      <vt:lpstr>A124814960W_Latest</vt:lpstr>
      <vt:lpstr>A124814968R</vt:lpstr>
      <vt:lpstr>A124814968R_Data</vt:lpstr>
      <vt:lpstr>A124814968R_Latest</vt:lpstr>
      <vt:lpstr>A124814976R</vt:lpstr>
      <vt:lpstr>A124814976R_Data</vt:lpstr>
      <vt:lpstr>A124814976R_Latest</vt:lpstr>
      <vt:lpstr>A124814984R</vt:lpstr>
      <vt:lpstr>A124814984R_Data</vt:lpstr>
      <vt:lpstr>A124814984R_Latest</vt:lpstr>
      <vt:lpstr>A124814992R</vt:lpstr>
      <vt:lpstr>A124814992R_Data</vt:lpstr>
      <vt:lpstr>A124814992R_Latest</vt:lpstr>
      <vt:lpstr>A124815000F</vt:lpstr>
      <vt:lpstr>A124815000F_Data</vt:lpstr>
      <vt:lpstr>A124815000F_Latest</vt:lpstr>
      <vt:lpstr>A124815008X</vt:lpstr>
      <vt:lpstr>A124815008X_Data</vt:lpstr>
      <vt:lpstr>A124815008X_Latest</vt:lpstr>
      <vt:lpstr>A124815016X</vt:lpstr>
      <vt:lpstr>A124815016X_Data</vt:lpstr>
      <vt:lpstr>A124815016X_Latest</vt:lpstr>
      <vt:lpstr>A124815024X</vt:lpstr>
      <vt:lpstr>A124815024X_Data</vt:lpstr>
      <vt:lpstr>A124815024X_Latest</vt:lpstr>
      <vt:lpstr>A124815032X</vt:lpstr>
      <vt:lpstr>A124815032X_Data</vt:lpstr>
      <vt:lpstr>A124815032X_Latest</vt:lpstr>
      <vt:lpstr>A124815040X</vt:lpstr>
      <vt:lpstr>A124815040X_Data</vt:lpstr>
      <vt:lpstr>A124815040X_Latest</vt:lpstr>
      <vt:lpstr>A124815048T</vt:lpstr>
      <vt:lpstr>A124815048T_Data</vt:lpstr>
      <vt:lpstr>A124815048T_Latest</vt:lpstr>
      <vt:lpstr>A124815056T</vt:lpstr>
      <vt:lpstr>A124815056T_Data</vt:lpstr>
      <vt:lpstr>A124815056T_Latest</vt:lpstr>
      <vt:lpstr>A124815064T</vt:lpstr>
      <vt:lpstr>A124815064T_Data</vt:lpstr>
      <vt:lpstr>A124815064T_Latest</vt:lpstr>
      <vt:lpstr>A124815072T</vt:lpstr>
      <vt:lpstr>A124815072T_Data</vt:lpstr>
      <vt:lpstr>A124815072T_Latest</vt:lpstr>
      <vt:lpstr>A124815080T</vt:lpstr>
      <vt:lpstr>A124815080T_Data</vt:lpstr>
      <vt:lpstr>A124815080T_Latest</vt:lpstr>
      <vt:lpstr>A124815088K</vt:lpstr>
      <vt:lpstr>A124815088K_Data</vt:lpstr>
      <vt:lpstr>A124815088K_Latest</vt:lpstr>
      <vt:lpstr>A124815096K</vt:lpstr>
      <vt:lpstr>A124815096K_Data</vt:lpstr>
      <vt:lpstr>A124815096K_Latest</vt:lpstr>
      <vt:lpstr>A124815104X</vt:lpstr>
      <vt:lpstr>A124815104X_Data</vt:lpstr>
      <vt:lpstr>A124815104X_Latest</vt:lpstr>
      <vt:lpstr>A124815112X</vt:lpstr>
      <vt:lpstr>A124815112X_Data</vt:lpstr>
      <vt:lpstr>A124815112X_Latest</vt:lpstr>
      <vt:lpstr>A124815120X</vt:lpstr>
      <vt:lpstr>A124815120X_Data</vt:lpstr>
      <vt:lpstr>A124815120X_Latest</vt:lpstr>
      <vt:lpstr>A124815128T</vt:lpstr>
      <vt:lpstr>A124815128T_Data</vt:lpstr>
      <vt:lpstr>A124815128T_Latest</vt:lpstr>
      <vt:lpstr>A124815136T</vt:lpstr>
      <vt:lpstr>A124815136T_Data</vt:lpstr>
      <vt:lpstr>A124815136T_Latest</vt:lpstr>
      <vt:lpstr>A124815144T</vt:lpstr>
      <vt:lpstr>A124815144T_Data</vt:lpstr>
      <vt:lpstr>A124815144T_Latest</vt:lpstr>
      <vt:lpstr>A124815152T</vt:lpstr>
      <vt:lpstr>A124815152T_Data</vt:lpstr>
      <vt:lpstr>A124815152T_Latest</vt:lpstr>
      <vt:lpstr>A124815160T</vt:lpstr>
      <vt:lpstr>A124815160T_Data</vt:lpstr>
      <vt:lpstr>A124815160T_Latest</vt:lpstr>
      <vt:lpstr>A124815168K</vt:lpstr>
      <vt:lpstr>A124815168K_Data</vt:lpstr>
      <vt:lpstr>A124815168K_Latest</vt:lpstr>
      <vt:lpstr>A124815176K</vt:lpstr>
      <vt:lpstr>A124815176K_Data</vt:lpstr>
      <vt:lpstr>A124815176K_Latest</vt:lpstr>
      <vt:lpstr>A124815184K</vt:lpstr>
      <vt:lpstr>A124815184K_Data</vt:lpstr>
      <vt:lpstr>A124815184K_Latest</vt:lpstr>
      <vt:lpstr>A124815192K</vt:lpstr>
      <vt:lpstr>A124815192K_Data</vt:lpstr>
      <vt:lpstr>A124815192K_Latest</vt:lpstr>
      <vt:lpstr>A124815200X</vt:lpstr>
      <vt:lpstr>A124815200X_Data</vt:lpstr>
      <vt:lpstr>A124815200X_Latest</vt:lpstr>
      <vt:lpstr>A124815208T</vt:lpstr>
      <vt:lpstr>A124815208T_Data</vt:lpstr>
      <vt:lpstr>A124815208T_Latest</vt:lpstr>
      <vt:lpstr>A124815216T</vt:lpstr>
      <vt:lpstr>A124815216T_Data</vt:lpstr>
      <vt:lpstr>A124815216T_Latest</vt:lpstr>
      <vt:lpstr>A124815224T</vt:lpstr>
      <vt:lpstr>A124815224T_Data</vt:lpstr>
      <vt:lpstr>A124815224T_Latest</vt:lpstr>
      <vt:lpstr>A124815232T</vt:lpstr>
      <vt:lpstr>A124815232T_Data</vt:lpstr>
      <vt:lpstr>A124815232T_Latest</vt:lpstr>
      <vt:lpstr>A124815240T</vt:lpstr>
      <vt:lpstr>A124815240T_Data</vt:lpstr>
      <vt:lpstr>A124815240T_Latest</vt:lpstr>
      <vt:lpstr>A124815248K</vt:lpstr>
      <vt:lpstr>A124815248K_Data</vt:lpstr>
      <vt:lpstr>A124815248K_Latest</vt:lpstr>
      <vt:lpstr>A124815256K</vt:lpstr>
      <vt:lpstr>A124815256K_Data</vt:lpstr>
      <vt:lpstr>A124815256K_Latest</vt:lpstr>
      <vt:lpstr>A124815264K</vt:lpstr>
      <vt:lpstr>A124815264K_Data</vt:lpstr>
      <vt:lpstr>A124815264K_Latest</vt:lpstr>
      <vt:lpstr>A124815272K</vt:lpstr>
      <vt:lpstr>A124815272K_Data</vt:lpstr>
      <vt:lpstr>A124815272K_Latest</vt:lpstr>
      <vt:lpstr>A124815280K</vt:lpstr>
      <vt:lpstr>A124815280K_Data</vt:lpstr>
      <vt:lpstr>A124815280K_Latest</vt:lpstr>
      <vt:lpstr>A124815288C</vt:lpstr>
      <vt:lpstr>A124815288C_Data</vt:lpstr>
      <vt:lpstr>A124815288C_Latest</vt:lpstr>
      <vt:lpstr>A124815296C</vt:lpstr>
      <vt:lpstr>A124815296C_Data</vt:lpstr>
      <vt:lpstr>A124815296C_Latest</vt:lpstr>
      <vt:lpstr>A124815304T</vt:lpstr>
      <vt:lpstr>A124815304T_Data</vt:lpstr>
      <vt:lpstr>A124815304T_Latest</vt:lpstr>
      <vt:lpstr>A124815312T</vt:lpstr>
      <vt:lpstr>A124815312T_Data</vt:lpstr>
      <vt:lpstr>A124815312T_Latest</vt:lpstr>
      <vt:lpstr>A124815320T</vt:lpstr>
      <vt:lpstr>A124815320T_Data</vt:lpstr>
      <vt:lpstr>A124815320T_Latest</vt:lpstr>
      <vt:lpstr>A124815328K</vt:lpstr>
      <vt:lpstr>A124815328K_Data</vt:lpstr>
      <vt:lpstr>A124815328K_Latest</vt:lpstr>
      <vt:lpstr>A124815336K</vt:lpstr>
      <vt:lpstr>A124815336K_Data</vt:lpstr>
      <vt:lpstr>A124815336K_Latest</vt:lpstr>
      <vt:lpstr>A124815344K</vt:lpstr>
      <vt:lpstr>A124815344K_Data</vt:lpstr>
      <vt:lpstr>A124815344K_Latest</vt:lpstr>
      <vt:lpstr>A124815352K</vt:lpstr>
      <vt:lpstr>A124815352K_Data</vt:lpstr>
      <vt:lpstr>A124815352K_Latest</vt:lpstr>
      <vt:lpstr>A124815360K</vt:lpstr>
      <vt:lpstr>A124815360K_Data</vt:lpstr>
      <vt:lpstr>A124815360K_Latest</vt:lpstr>
      <vt:lpstr>A124815368C</vt:lpstr>
      <vt:lpstr>A124815368C_Data</vt:lpstr>
      <vt:lpstr>A124815368C_Latest</vt:lpstr>
      <vt:lpstr>A124815376C</vt:lpstr>
      <vt:lpstr>A124815376C_Data</vt:lpstr>
      <vt:lpstr>A124815376C_Latest</vt:lpstr>
      <vt:lpstr>A124815384C</vt:lpstr>
      <vt:lpstr>A124815384C_Data</vt:lpstr>
      <vt:lpstr>A124815384C_Latest</vt:lpstr>
      <vt:lpstr>A124815392C</vt:lpstr>
      <vt:lpstr>A124815392C_Data</vt:lpstr>
      <vt:lpstr>A124815392C_Latest</vt:lpstr>
      <vt:lpstr>A124815400T</vt:lpstr>
      <vt:lpstr>A124815400T_Data</vt:lpstr>
      <vt:lpstr>A124815400T_Latest</vt:lpstr>
      <vt:lpstr>A124815408K</vt:lpstr>
      <vt:lpstr>A124815408K_Data</vt:lpstr>
      <vt:lpstr>A124815408K_Latest</vt:lpstr>
      <vt:lpstr>A124815416K</vt:lpstr>
      <vt:lpstr>A124815416K_Data</vt:lpstr>
      <vt:lpstr>A124815416K_Latest</vt:lpstr>
      <vt:lpstr>A124815424K</vt:lpstr>
      <vt:lpstr>A124815424K_Data</vt:lpstr>
      <vt:lpstr>A124815424K_Latest</vt:lpstr>
      <vt:lpstr>A124815432K</vt:lpstr>
      <vt:lpstr>A124815432K_Data</vt:lpstr>
      <vt:lpstr>A124815432K_Latest</vt:lpstr>
      <vt:lpstr>A124815440K</vt:lpstr>
      <vt:lpstr>A124815440K_Data</vt:lpstr>
      <vt:lpstr>A124815440K_Latest</vt:lpstr>
      <vt:lpstr>A124815441L</vt:lpstr>
      <vt:lpstr>A124815441L_Data</vt:lpstr>
      <vt:lpstr>A124815441L_Latest</vt:lpstr>
      <vt:lpstr>A124815448C</vt:lpstr>
      <vt:lpstr>A124815448C_Data</vt:lpstr>
      <vt:lpstr>A124815448C_Latest</vt:lpstr>
      <vt:lpstr>A124815449F</vt:lpstr>
      <vt:lpstr>A124815449F_Data</vt:lpstr>
      <vt:lpstr>A124815449F_Latest</vt:lpstr>
      <vt:lpstr>A124815456C</vt:lpstr>
      <vt:lpstr>A124815456C_Data</vt:lpstr>
      <vt:lpstr>A124815456C_Latest</vt:lpstr>
      <vt:lpstr>A124815457F</vt:lpstr>
      <vt:lpstr>A124815457F_Data</vt:lpstr>
      <vt:lpstr>A124815457F_Latest</vt:lpstr>
      <vt:lpstr>A124815464C</vt:lpstr>
      <vt:lpstr>A124815464C_Data</vt:lpstr>
      <vt:lpstr>A124815464C_Latest</vt:lpstr>
      <vt:lpstr>A124815465F</vt:lpstr>
      <vt:lpstr>A124815465F_Data</vt:lpstr>
      <vt:lpstr>A124815465F_Latest</vt:lpstr>
      <vt:lpstr>A124815472C</vt:lpstr>
      <vt:lpstr>A124815472C_Data</vt:lpstr>
      <vt:lpstr>A124815472C_Latest</vt:lpstr>
      <vt:lpstr>A124815473F</vt:lpstr>
      <vt:lpstr>A124815473F_Data</vt:lpstr>
      <vt:lpstr>A124815473F_Latest</vt:lpstr>
      <vt:lpstr>A124815480C</vt:lpstr>
      <vt:lpstr>A124815480C_Data</vt:lpstr>
      <vt:lpstr>A124815480C_Latest</vt:lpstr>
      <vt:lpstr>A124815481F</vt:lpstr>
      <vt:lpstr>A124815481F_Data</vt:lpstr>
      <vt:lpstr>A124815481F_Latest</vt:lpstr>
      <vt:lpstr>A124815488W</vt:lpstr>
      <vt:lpstr>A124815488W_Data</vt:lpstr>
      <vt:lpstr>A124815488W_Latest</vt:lpstr>
      <vt:lpstr>A124815489X</vt:lpstr>
      <vt:lpstr>A124815489X_Data</vt:lpstr>
      <vt:lpstr>A124815489X_Latest</vt:lpstr>
      <vt:lpstr>A124815496W</vt:lpstr>
      <vt:lpstr>A124815496W_Data</vt:lpstr>
      <vt:lpstr>A124815496W_Latest</vt:lpstr>
      <vt:lpstr>A124815497X</vt:lpstr>
      <vt:lpstr>A124815497X_Data</vt:lpstr>
      <vt:lpstr>A124815497X_Latest</vt:lpstr>
      <vt:lpstr>A124815504K</vt:lpstr>
      <vt:lpstr>A124815504K_Data</vt:lpstr>
      <vt:lpstr>A124815504K_Latest</vt:lpstr>
      <vt:lpstr>A124815505L</vt:lpstr>
      <vt:lpstr>A124815505L_Data</vt:lpstr>
      <vt:lpstr>A124815505L_Latest</vt:lpstr>
      <vt:lpstr>A124815512K</vt:lpstr>
      <vt:lpstr>A124815512K_Data</vt:lpstr>
      <vt:lpstr>A124815512K_Latest</vt:lpstr>
      <vt:lpstr>A124815513L</vt:lpstr>
      <vt:lpstr>A124815513L_Data</vt:lpstr>
      <vt:lpstr>A124815513L_Latest</vt:lpstr>
      <vt:lpstr>A124815520K</vt:lpstr>
      <vt:lpstr>A124815520K_Data</vt:lpstr>
      <vt:lpstr>A124815520K_Latest</vt:lpstr>
      <vt:lpstr>A124815521L</vt:lpstr>
      <vt:lpstr>A124815521L_Data</vt:lpstr>
      <vt:lpstr>A124815521L_Latest</vt:lpstr>
      <vt:lpstr>A124815528C</vt:lpstr>
      <vt:lpstr>A124815528C_Data</vt:lpstr>
      <vt:lpstr>A124815528C_Latest</vt:lpstr>
      <vt:lpstr>A124815529F</vt:lpstr>
      <vt:lpstr>A124815529F_Data</vt:lpstr>
      <vt:lpstr>A124815529F_Latest</vt:lpstr>
      <vt:lpstr>A124815536C</vt:lpstr>
      <vt:lpstr>A124815536C_Data</vt:lpstr>
      <vt:lpstr>A124815536C_Latest</vt:lpstr>
      <vt:lpstr>A124815537F</vt:lpstr>
      <vt:lpstr>A124815537F_Data</vt:lpstr>
      <vt:lpstr>A124815537F_Latest</vt:lpstr>
      <vt:lpstr>A124815544C</vt:lpstr>
      <vt:lpstr>A124815544C_Data</vt:lpstr>
      <vt:lpstr>A124815544C_Latest</vt:lpstr>
      <vt:lpstr>A124815545F</vt:lpstr>
      <vt:lpstr>A124815545F_Data</vt:lpstr>
      <vt:lpstr>A124815545F_Latest</vt:lpstr>
      <vt:lpstr>A124815552C</vt:lpstr>
      <vt:lpstr>A124815552C_Data</vt:lpstr>
      <vt:lpstr>A124815552C_Latest</vt:lpstr>
      <vt:lpstr>A124815553F</vt:lpstr>
      <vt:lpstr>A124815553F_Data</vt:lpstr>
      <vt:lpstr>A124815553F_Latest</vt:lpstr>
      <vt:lpstr>A124815560C</vt:lpstr>
      <vt:lpstr>A124815560C_Data</vt:lpstr>
      <vt:lpstr>A124815560C_Latest</vt:lpstr>
      <vt:lpstr>A124815561F</vt:lpstr>
      <vt:lpstr>A124815561F_Data</vt:lpstr>
      <vt:lpstr>A124815561F_Latest</vt:lpstr>
      <vt:lpstr>A124815568W</vt:lpstr>
      <vt:lpstr>A124815568W_Data</vt:lpstr>
      <vt:lpstr>A124815568W_Latest</vt:lpstr>
      <vt:lpstr>A124815569X</vt:lpstr>
      <vt:lpstr>A124815569X_Data</vt:lpstr>
      <vt:lpstr>A124815569X_Latest</vt:lpstr>
      <vt:lpstr>A124815576W</vt:lpstr>
      <vt:lpstr>A124815576W_Data</vt:lpstr>
      <vt:lpstr>A124815576W_Latest</vt:lpstr>
      <vt:lpstr>A124815577X</vt:lpstr>
      <vt:lpstr>A124815577X_Data</vt:lpstr>
      <vt:lpstr>A124815577X_Latest</vt:lpstr>
      <vt:lpstr>A124815584W</vt:lpstr>
      <vt:lpstr>A124815584W_Data</vt:lpstr>
      <vt:lpstr>A124815584W_Latest</vt:lpstr>
      <vt:lpstr>A124815585X</vt:lpstr>
      <vt:lpstr>A124815585X_Data</vt:lpstr>
      <vt:lpstr>A124815585X_Latest</vt:lpstr>
      <vt:lpstr>A124815592W</vt:lpstr>
      <vt:lpstr>A124815592W_Data</vt:lpstr>
      <vt:lpstr>A124815592W_Latest</vt:lpstr>
      <vt:lpstr>A124815593X</vt:lpstr>
      <vt:lpstr>A124815593X_Data</vt:lpstr>
      <vt:lpstr>A124815593X_Latest</vt:lpstr>
      <vt:lpstr>A124815600K</vt:lpstr>
      <vt:lpstr>A124815600K_Data</vt:lpstr>
      <vt:lpstr>A124815600K_Latest</vt:lpstr>
      <vt:lpstr>A124815601L</vt:lpstr>
      <vt:lpstr>A124815601L_Data</vt:lpstr>
      <vt:lpstr>A124815601L_Latest</vt:lpstr>
      <vt:lpstr>A124815608C</vt:lpstr>
      <vt:lpstr>A124815608C_Data</vt:lpstr>
      <vt:lpstr>A124815608C_Latest</vt:lpstr>
      <vt:lpstr>A124815609F</vt:lpstr>
      <vt:lpstr>A124815609F_Data</vt:lpstr>
      <vt:lpstr>A124815609F_Latest</vt:lpstr>
      <vt:lpstr>A124815616C</vt:lpstr>
      <vt:lpstr>A124815616C_Data</vt:lpstr>
      <vt:lpstr>A124815616C_Latest</vt:lpstr>
      <vt:lpstr>A124815617F</vt:lpstr>
      <vt:lpstr>A124815617F_Data</vt:lpstr>
      <vt:lpstr>A124815617F_Latest</vt:lpstr>
      <vt:lpstr>A124815624C</vt:lpstr>
      <vt:lpstr>A124815624C_Data</vt:lpstr>
      <vt:lpstr>A124815624C_Latest</vt:lpstr>
      <vt:lpstr>A124815625F</vt:lpstr>
      <vt:lpstr>A124815625F_Data</vt:lpstr>
      <vt:lpstr>A124815625F_Latest</vt:lpstr>
      <vt:lpstr>A124815632C</vt:lpstr>
      <vt:lpstr>A124815632C_Data</vt:lpstr>
      <vt:lpstr>A124815632C_Latest</vt:lpstr>
      <vt:lpstr>A124815633F</vt:lpstr>
      <vt:lpstr>A124815633F_Data</vt:lpstr>
      <vt:lpstr>A124815633F_Latest</vt:lpstr>
      <vt:lpstr>A124815640C</vt:lpstr>
      <vt:lpstr>A124815640C_Data</vt:lpstr>
      <vt:lpstr>A124815640C_Latest</vt:lpstr>
      <vt:lpstr>A124815641F</vt:lpstr>
      <vt:lpstr>A124815641F_Data</vt:lpstr>
      <vt:lpstr>A124815641F_Latest</vt:lpstr>
      <vt:lpstr>A124815648W</vt:lpstr>
      <vt:lpstr>A124815648W_Data</vt:lpstr>
      <vt:lpstr>A124815648W_Latest</vt:lpstr>
      <vt:lpstr>A124815649X</vt:lpstr>
      <vt:lpstr>A124815649X_Data</vt:lpstr>
      <vt:lpstr>A124815649X_Latest</vt:lpstr>
      <vt:lpstr>A124815656W</vt:lpstr>
      <vt:lpstr>A124815656W_Data</vt:lpstr>
      <vt:lpstr>A124815656W_Latest</vt:lpstr>
      <vt:lpstr>A124815657X</vt:lpstr>
      <vt:lpstr>A124815657X_Data</vt:lpstr>
      <vt:lpstr>A124815657X_Latest</vt:lpstr>
      <vt:lpstr>A124815664W</vt:lpstr>
      <vt:lpstr>A124815664W_Data</vt:lpstr>
      <vt:lpstr>A124815664W_Latest</vt:lpstr>
      <vt:lpstr>A124815665X</vt:lpstr>
      <vt:lpstr>A124815665X_Data</vt:lpstr>
      <vt:lpstr>A124815665X_Latest</vt:lpstr>
      <vt:lpstr>A124815672W</vt:lpstr>
      <vt:lpstr>A124815672W_Data</vt:lpstr>
      <vt:lpstr>A124815672W_Latest</vt:lpstr>
      <vt:lpstr>A124815673X</vt:lpstr>
      <vt:lpstr>A124815673X_Data</vt:lpstr>
      <vt:lpstr>A124815673X_Latest</vt:lpstr>
      <vt:lpstr>A124815680W</vt:lpstr>
      <vt:lpstr>A124815680W_Data</vt:lpstr>
      <vt:lpstr>A124815680W_Latest</vt:lpstr>
      <vt:lpstr>A124815681X</vt:lpstr>
      <vt:lpstr>A124815681X_Data</vt:lpstr>
      <vt:lpstr>A124815681X_Latest</vt:lpstr>
      <vt:lpstr>A124815688R</vt:lpstr>
      <vt:lpstr>A124815688R_Data</vt:lpstr>
      <vt:lpstr>A124815688R_Latest</vt:lpstr>
      <vt:lpstr>A124815689T</vt:lpstr>
      <vt:lpstr>A124815689T_Data</vt:lpstr>
      <vt:lpstr>A124815689T_Latest</vt:lpstr>
      <vt:lpstr>A124815696R</vt:lpstr>
      <vt:lpstr>A124815696R_Data</vt:lpstr>
      <vt:lpstr>A124815696R_Latest</vt:lpstr>
      <vt:lpstr>A124815697T</vt:lpstr>
      <vt:lpstr>A124815697T_Data</vt:lpstr>
      <vt:lpstr>A124815697T_Latest</vt:lpstr>
      <vt:lpstr>A124815704C</vt:lpstr>
      <vt:lpstr>A124815704C_Data</vt:lpstr>
      <vt:lpstr>A124815704C_Latest</vt:lpstr>
      <vt:lpstr>A124815705F</vt:lpstr>
      <vt:lpstr>A124815705F_Data</vt:lpstr>
      <vt:lpstr>A124815705F_Latest</vt:lpstr>
      <vt:lpstr>A124815712C</vt:lpstr>
      <vt:lpstr>A124815712C_Data</vt:lpstr>
      <vt:lpstr>A124815712C_Latest</vt:lpstr>
      <vt:lpstr>A124815713F</vt:lpstr>
      <vt:lpstr>A124815713F_Data</vt:lpstr>
      <vt:lpstr>A124815713F_Latest</vt:lpstr>
      <vt:lpstr>A124815720C</vt:lpstr>
      <vt:lpstr>A124815720C_Data</vt:lpstr>
      <vt:lpstr>A124815720C_Latest</vt:lpstr>
      <vt:lpstr>A124815721F</vt:lpstr>
      <vt:lpstr>A124815721F_Data</vt:lpstr>
      <vt:lpstr>A124815721F_Latest</vt:lpstr>
      <vt:lpstr>A124815728W</vt:lpstr>
      <vt:lpstr>A124815728W_Data</vt:lpstr>
      <vt:lpstr>A124815728W_Latest</vt:lpstr>
      <vt:lpstr>A124815729X</vt:lpstr>
      <vt:lpstr>A124815729X_Data</vt:lpstr>
      <vt:lpstr>A124815729X_Latest</vt:lpstr>
      <vt:lpstr>A124815736W</vt:lpstr>
      <vt:lpstr>A124815736W_Data</vt:lpstr>
      <vt:lpstr>A124815736W_Latest</vt:lpstr>
      <vt:lpstr>A124815737X</vt:lpstr>
      <vt:lpstr>A124815737X_Data</vt:lpstr>
      <vt:lpstr>A124815737X_Latest</vt:lpstr>
      <vt:lpstr>A124815744W</vt:lpstr>
      <vt:lpstr>A124815744W_Data</vt:lpstr>
      <vt:lpstr>A124815744W_Latest</vt:lpstr>
      <vt:lpstr>A124815745X</vt:lpstr>
      <vt:lpstr>A124815745X_Data</vt:lpstr>
      <vt:lpstr>A124815745X_Latest</vt:lpstr>
      <vt:lpstr>A124815752W</vt:lpstr>
      <vt:lpstr>A124815752W_Data</vt:lpstr>
      <vt:lpstr>A124815752W_Latest</vt:lpstr>
      <vt:lpstr>A124815753X</vt:lpstr>
      <vt:lpstr>A124815753X_Data</vt:lpstr>
      <vt:lpstr>A124815753X_Latest</vt:lpstr>
      <vt:lpstr>A124815760W</vt:lpstr>
      <vt:lpstr>A124815760W_Data</vt:lpstr>
      <vt:lpstr>A124815760W_Latest</vt:lpstr>
      <vt:lpstr>A124815761X</vt:lpstr>
      <vt:lpstr>A124815761X_Data</vt:lpstr>
      <vt:lpstr>A124815761X_Latest</vt:lpstr>
      <vt:lpstr>A124815768R</vt:lpstr>
      <vt:lpstr>A124815768R_Data</vt:lpstr>
      <vt:lpstr>A124815768R_Latest</vt:lpstr>
      <vt:lpstr>A124815769T</vt:lpstr>
      <vt:lpstr>A124815769T_Data</vt:lpstr>
      <vt:lpstr>A124815769T_Latest</vt:lpstr>
      <vt:lpstr>A124815776R</vt:lpstr>
      <vt:lpstr>A124815776R_Data</vt:lpstr>
      <vt:lpstr>A124815776R_Latest</vt:lpstr>
      <vt:lpstr>A124815777T</vt:lpstr>
      <vt:lpstr>A124815777T_Data</vt:lpstr>
      <vt:lpstr>A124815777T_Latest</vt:lpstr>
      <vt:lpstr>A124815784R</vt:lpstr>
      <vt:lpstr>A124815784R_Data</vt:lpstr>
      <vt:lpstr>A124815784R_Latest</vt:lpstr>
      <vt:lpstr>A124815785T</vt:lpstr>
      <vt:lpstr>A124815785T_Data</vt:lpstr>
      <vt:lpstr>A124815785T_Latest</vt:lpstr>
      <vt:lpstr>A124815792R</vt:lpstr>
      <vt:lpstr>A124815792R_Data</vt:lpstr>
      <vt:lpstr>A124815792R_Latest</vt:lpstr>
      <vt:lpstr>A124815793T</vt:lpstr>
      <vt:lpstr>A124815793T_Data</vt:lpstr>
      <vt:lpstr>A124815793T_Latest</vt:lpstr>
      <vt:lpstr>A124815800C</vt:lpstr>
      <vt:lpstr>A124815800C_Data</vt:lpstr>
      <vt:lpstr>A124815800C_Latest</vt:lpstr>
      <vt:lpstr>A124815801F</vt:lpstr>
      <vt:lpstr>A124815801F_Data</vt:lpstr>
      <vt:lpstr>A124815801F_Latest</vt:lpstr>
      <vt:lpstr>A124815808W</vt:lpstr>
      <vt:lpstr>A124815808W_Data</vt:lpstr>
      <vt:lpstr>A124815808W_Latest</vt:lpstr>
      <vt:lpstr>A124815809X</vt:lpstr>
      <vt:lpstr>A124815809X_Data</vt:lpstr>
      <vt:lpstr>A124815809X_Latest</vt:lpstr>
      <vt:lpstr>A124815816W</vt:lpstr>
      <vt:lpstr>A124815816W_Data</vt:lpstr>
      <vt:lpstr>A124815816W_Latest</vt:lpstr>
      <vt:lpstr>A124815817X</vt:lpstr>
      <vt:lpstr>A124815817X_Data</vt:lpstr>
      <vt:lpstr>A124815817X_Latest</vt:lpstr>
      <vt:lpstr>A124815824W</vt:lpstr>
      <vt:lpstr>A124815824W_Data</vt:lpstr>
      <vt:lpstr>A124815824W_Latest</vt:lpstr>
      <vt:lpstr>A124815825X</vt:lpstr>
      <vt:lpstr>A124815825X_Data</vt:lpstr>
      <vt:lpstr>A124815825X_Latest</vt:lpstr>
      <vt:lpstr>A124815832W</vt:lpstr>
      <vt:lpstr>A124815832W_Data</vt:lpstr>
      <vt:lpstr>A124815832W_Latest</vt:lpstr>
      <vt:lpstr>A124815833X</vt:lpstr>
      <vt:lpstr>A124815833X_Data</vt:lpstr>
      <vt:lpstr>A124815833X_Latest</vt:lpstr>
      <vt:lpstr>A124815840W</vt:lpstr>
      <vt:lpstr>A124815840W_Data</vt:lpstr>
      <vt:lpstr>A124815840W_Latest</vt:lpstr>
      <vt:lpstr>A124815841X</vt:lpstr>
      <vt:lpstr>A124815841X_Data</vt:lpstr>
      <vt:lpstr>A124815841X_Latest</vt:lpstr>
      <vt:lpstr>A124815848R</vt:lpstr>
      <vt:lpstr>A124815848R_Data</vt:lpstr>
      <vt:lpstr>A124815848R_Latest</vt:lpstr>
      <vt:lpstr>A124815849T</vt:lpstr>
      <vt:lpstr>A124815849T_Data</vt:lpstr>
      <vt:lpstr>A124815849T_Latest</vt:lpstr>
      <vt:lpstr>A124815856R</vt:lpstr>
      <vt:lpstr>A124815856R_Data</vt:lpstr>
      <vt:lpstr>A124815856R_Latest</vt:lpstr>
      <vt:lpstr>A124815857T</vt:lpstr>
      <vt:lpstr>A124815857T_Data</vt:lpstr>
      <vt:lpstr>A124815857T_Latest</vt:lpstr>
      <vt:lpstr>A124815864R</vt:lpstr>
      <vt:lpstr>A124815864R_Data</vt:lpstr>
      <vt:lpstr>A124815864R_Latest</vt:lpstr>
      <vt:lpstr>A124815865T</vt:lpstr>
      <vt:lpstr>A124815865T_Data</vt:lpstr>
      <vt:lpstr>A124815865T_Latest</vt:lpstr>
      <vt:lpstr>A124815872R</vt:lpstr>
      <vt:lpstr>A124815872R_Data</vt:lpstr>
      <vt:lpstr>A124815872R_Latest</vt:lpstr>
      <vt:lpstr>A124815873T</vt:lpstr>
      <vt:lpstr>A124815873T_Data</vt:lpstr>
      <vt:lpstr>A124815873T_Latest</vt:lpstr>
      <vt:lpstr>A124815880R</vt:lpstr>
      <vt:lpstr>A124815880R_Data</vt:lpstr>
      <vt:lpstr>A124815880R_Latest</vt:lpstr>
      <vt:lpstr>A124815881T</vt:lpstr>
      <vt:lpstr>A124815881T_Data</vt:lpstr>
      <vt:lpstr>A124815881T_Latest</vt:lpstr>
      <vt:lpstr>A124815888J</vt:lpstr>
      <vt:lpstr>A124815888J_Data</vt:lpstr>
      <vt:lpstr>A124815888J_Latest</vt:lpstr>
      <vt:lpstr>A124815889K</vt:lpstr>
      <vt:lpstr>A124815889K_Data</vt:lpstr>
      <vt:lpstr>A124815889K_Latest</vt:lpstr>
      <vt:lpstr>A124815896J</vt:lpstr>
      <vt:lpstr>A124815896J_Data</vt:lpstr>
      <vt:lpstr>A124815896J_Latest</vt:lpstr>
      <vt:lpstr>A124815897K</vt:lpstr>
      <vt:lpstr>A124815897K_Data</vt:lpstr>
      <vt:lpstr>A124815897K_Latest</vt:lpstr>
      <vt:lpstr>A124815904W</vt:lpstr>
      <vt:lpstr>A124815904W_Data</vt:lpstr>
      <vt:lpstr>A124815904W_Latest</vt:lpstr>
      <vt:lpstr>A124815905X</vt:lpstr>
      <vt:lpstr>A124815905X_Data</vt:lpstr>
      <vt:lpstr>A124815905X_Latest</vt:lpstr>
      <vt:lpstr>A124815912W</vt:lpstr>
      <vt:lpstr>A124815912W_Data</vt:lpstr>
      <vt:lpstr>A124815912W_Latest</vt:lpstr>
      <vt:lpstr>A124815913X</vt:lpstr>
      <vt:lpstr>A124815913X_Data</vt:lpstr>
      <vt:lpstr>A124815913X_Latest</vt:lpstr>
      <vt:lpstr>A124815920W</vt:lpstr>
      <vt:lpstr>A124815920W_Data</vt:lpstr>
      <vt:lpstr>A124815920W_Latest</vt:lpstr>
      <vt:lpstr>A124815921X</vt:lpstr>
      <vt:lpstr>A124815921X_Data</vt:lpstr>
      <vt:lpstr>A124815921X_Latest</vt:lpstr>
      <vt:lpstr>A124815928R</vt:lpstr>
      <vt:lpstr>A124815928R_Data</vt:lpstr>
      <vt:lpstr>A124815928R_Latest</vt:lpstr>
      <vt:lpstr>A124815929T</vt:lpstr>
      <vt:lpstr>A124815929T_Data</vt:lpstr>
      <vt:lpstr>A124815929T_Latest</vt:lpstr>
      <vt:lpstr>A124815936R</vt:lpstr>
      <vt:lpstr>A124815936R_Data</vt:lpstr>
      <vt:lpstr>A124815936R_Latest</vt:lpstr>
      <vt:lpstr>A124815937T</vt:lpstr>
      <vt:lpstr>A124815937T_Data</vt:lpstr>
      <vt:lpstr>A124815937T_Latest</vt:lpstr>
      <vt:lpstr>A124815944R</vt:lpstr>
      <vt:lpstr>A124815944R_Data</vt:lpstr>
      <vt:lpstr>A124815944R_Latest</vt:lpstr>
      <vt:lpstr>A124815945T</vt:lpstr>
      <vt:lpstr>A124815945T_Data</vt:lpstr>
      <vt:lpstr>A124815945T_Latest</vt:lpstr>
      <vt:lpstr>A124815952R</vt:lpstr>
      <vt:lpstr>A124815952R_Data</vt:lpstr>
      <vt:lpstr>A124815952R_Latest</vt:lpstr>
      <vt:lpstr>A124815953T</vt:lpstr>
      <vt:lpstr>A124815953T_Data</vt:lpstr>
      <vt:lpstr>A124815953T_Latest</vt:lpstr>
      <vt:lpstr>A124815960R</vt:lpstr>
      <vt:lpstr>A124815960R_Data</vt:lpstr>
      <vt:lpstr>A124815960R_Latest</vt:lpstr>
      <vt:lpstr>A124815961T</vt:lpstr>
      <vt:lpstr>A124815961T_Data</vt:lpstr>
      <vt:lpstr>A124815961T_Latest</vt:lpstr>
      <vt:lpstr>A124815968J</vt:lpstr>
      <vt:lpstr>A124815968J_Data</vt:lpstr>
      <vt:lpstr>A124815968J_Latest</vt:lpstr>
      <vt:lpstr>A124815969K</vt:lpstr>
      <vt:lpstr>A124815969K_Data</vt:lpstr>
      <vt:lpstr>A124815969K_Latest</vt:lpstr>
      <vt:lpstr>A124815976J</vt:lpstr>
      <vt:lpstr>A124815976J_Data</vt:lpstr>
      <vt:lpstr>A124815976J_Latest</vt:lpstr>
      <vt:lpstr>A124815977K</vt:lpstr>
      <vt:lpstr>A124815977K_Data</vt:lpstr>
      <vt:lpstr>A124815977K_Latest</vt:lpstr>
      <vt:lpstr>A124815984J</vt:lpstr>
      <vt:lpstr>A124815984J_Data</vt:lpstr>
      <vt:lpstr>A124815984J_Latest</vt:lpstr>
      <vt:lpstr>A124815985K</vt:lpstr>
      <vt:lpstr>A124815985K_Data</vt:lpstr>
      <vt:lpstr>A124815985K_Latest</vt:lpstr>
      <vt:lpstr>A124815992J</vt:lpstr>
      <vt:lpstr>A124815992J_Data</vt:lpstr>
      <vt:lpstr>A124815992J_Latest</vt:lpstr>
      <vt:lpstr>A124815993K</vt:lpstr>
      <vt:lpstr>A124815993K_Data</vt:lpstr>
      <vt:lpstr>A124815993K_Latest</vt:lpstr>
      <vt:lpstr>A124816000X</vt:lpstr>
      <vt:lpstr>A124816000X_Data</vt:lpstr>
      <vt:lpstr>A124816000X_Latest</vt:lpstr>
      <vt:lpstr>A124816001A</vt:lpstr>
      <vt:lpstr>A124816001A_Data</vt:lpstr>
      <vt:lpstr>A124816001A_Latest</vt:lpstr>
      <vt:lpstr>A124816008T</vt:lpstr>
      <vt:lpstr>A124816008T_Data</vt:lpstr>
      <vt:lpstr>A124816008T_Latest</vt:lpstr>
      <vt:lpstr>A124816009V</vt:lpstr>
      <vt:lpstr>A124816009V_Data</vt:lpstr>
      <vt:lpstr>A124816009V_Latest</vt:lpstr>
      <vt:lpstr>A124816016T</vt:lpstr>
      <vt:lpstr>A124816016T_Data</vt:lpstr>
      <vt:lpstr>A124816016T_Latest</vt:lpstr>
      <vt:lpstr>A124816017V</vt:lpstr>
      <vt:lpstr>A124816017V_Data</vt:lpstr>
      <vt:lpstr>A124816017V_Latest</vt:lpstr>
      <vt:lpstr>A124816024T</vt:lpstr>
      <vt:lpstr>A124816024T_Data</vt:lpstr>
      <vt:lpstr>A124816024T_Latest</vt:lpstr>
      <vt:lpstr>A124816025V</vt:lpstr>
      <vt:lpstr>A124816025V_Data</vt:lpstr>
      <vt:lpstr>A124816025V_Latest</vt:lpstr>
      <vt:lpstr>A124816032T</vt:lpstr>
      <vt:lpstr>A124816032T_Data</vt:lpstr>
      <vt:lpstr>A124816032T_Latest</vt:lpstr>
      <vt:lpstr>A124816033V</vt:lpstr>
      <vt:lpstr>A124816033V_Data</vt:lpstr>
      <vt:lpstr>A124816033V_Latest</vt:lpstr>
      <vt:lpstr>A124816040T</vt:lpstr>
      <vt:lpstr>A124816040T_Data</vt:lpstr>
      <vt:lpstr>A124816040T_Latest</vt:lpstr>
      <vt:lpstr>A124816041V</vt:lpstr>
      <vt:lpstr>A124816041V_Data</vt:lpstr>
      <vt:lpstr>A124816041V_Latest</vt:lpstr>
      <vt:lpstr>A124816048K</vt:lpstr>
      <vt:lpstr>A124816048K_Data</vt:lpstr>
      <vt:lpstr>A124816048K_Latest</vt:lpstr>
      <vt:lpstr>A124816049L</vt:lpstr>
      <vt:lpstr>A124816049L_Data</vt:lpstr>
      <vt:lpstr>A124816049L_Latest</vt:lpstr>
      <vt:lpstr>A124816056K</vt:lpstr>
      <vt:lpstr>A124816056K_Data</vt:lpstr>
      <vt:lpstr>A124816056K_Latest</vt:lpstr>
      <vt:lpstr>A124816057L</vt:lpstr>
      <vt:lpstr>A124816057L_Data</vt:lpstr>
      <vt:lpstr>A124816057L_Latest</vt:lpstr>
      <vt:lpstr>A124816064K</vt:lpstr>
      <vt:lpstr>A124816064K_Data</vt:lpstr>
      <vt:lpstr>A124816064K_Latest</vt:lpstr>
      <vt:lpstr>A124816065L</vt:lpstr>
      <vt:lpstr>A124816065L_Data</vt:lpstr>
      <vt:lpstr>A124816065L_Latest</vt:lpstr>
      <vt:lpstr>A124816072K</vt:lpstr>
      <vt:lpstr>A124816072K_Data</vt:lpstr>
      <vt:lpstr>A124816072K_Latest</vt:lpstr>
      <vt:lpstr>A124816073L</vt:lpstr>
      <vt:lpstr>A124816073L_Data</vt:lpstr>
      <vt:lpstr>A124816073L_Latest</vt:lpstr>
      <vt:lpstr>A124816080K</vt:lpstr>
      <vt:lpstr>A124816080K_Data</vt:lpstr>
      <vt:lpstr>A124816080K_Latest</vt:lpstr>
      <vt:lpstr>A124816081L</vt:lpstr>
      <vt:lpstr>A124816081L_Data</vt:lpstr>
      <vt:lpstr>A124816081L_Latest</vt:lpstr>
      <vt:lpstr>A124816088C</vt:lpstr>
      <vt:lpstr>A124816088C_Data</vt:lpstr>
      <vt:lpstr>A124816088C_Latest</vt:lpstr>
      <vt:lpstr>A124816089F</vt:lpstr>
      <vt:lpstr>A124816089F_Data</vt:lpstr>
      <vt:lpstr>A124816089F_Latest</vt:lpstr>
      <vt:lpstr>A124816096C</vt:lpstr>
      <vt:lpstr>A124816096C_Data</vt:lpstr>
      <vt:lpstr>A124816096C_Latest</vt:lpstr>
      <vt:lpstr>A124816097F</vt:lpstr>
      <vt:lpstr>A124816097F_Data</vt:lpstr>
      <vt:lpstr>A124816097F_Latest</vt:lpstr>
      <vt:lpstr>A124816104T</vt:lpstr>
      <vt:lpstr>A124816104T_Data</vt:lpstr>
      <vt:lpstr>A124816104T_Latest</vt:lpstr>
      <vt:lpstr>A124816105V</vt:lpstr>
      <vt:lpstr>A124816105V_Data</vt:lpstr>
      <vt:lpstr>A124816105V_Latest</vt:lpstr>
      <vt:lpstr>A124816112T</vt:lpstr>
      <vt:lpstr>A124816112T_Data</vt:lpstr>
      <vt:lpstr>A124816112T_Latest</vt:lpstr>
      <vt:lpstr>A124816113V</vt:lpstr>
      <vt:lpstr>A124816113V_Data</vt:lpstr>
      <vt:lpstr>A124816113V_Latest</vt:lpstr>
      <vt:lpstr>A124816120T</vt:lpstr>
      <vt:lpstr>A124816120T_Data</vt:lpstr>
      <vt:lpstr>A124816120T_Latest</vt:lpstr>
      <vt:lpstr>A124816121V</vt:lpstr>
      <vt:lpstr>A124816121V_Data</vt:lpstr>
      <vt:lpstr>A124816121V_Latest</vt:lpstr>
      <vt:lpstr>A124816128K</vt:lpstr>
      <vt:lpstr>A124816128K_Data</vt:lpstr>
      <vt:lpstr>A124816128K_Latest</vt:lpstr>
      <vt:lpstr>A124816129L</vt:lpstr>
      <vt:lpstr>A124816129L_Data</vt:lpstr>
      <vt:lpstr>A124816129L_Latest</vt:lpstr>
      <vt:lpstr>A124816136K</vt:lpstr>
      <vt:lpstr>A124816136K_Data</vt:lpstr>
      <vt:lpstr>A124816136K_Latest</vt:lpstr>
      <vt:lpstr>A124816137L</vt:lpstr>
      <vt:lpstr>A124816137L_Data</vt:lpstr>
      <vt:lpstr>A124816137L_Latest</vt:lpstr>
      <vt:lpstr>A124816144K</vt:lpstr>
      <vt:lpstr>A124816144K_Data</vt:lpstr>
      <vt:lpstr>A124816144K_Latest</vt:lpstr>
      <vt:lpstr>A124816145L</vt:lpstr>
      <vt:lpstr>A124816145L_Data</vt:lpstr>
      <vt:lpstr>A124816145L_Latest</vt:lpstr>
      <vt:lpstr>A124816152K</vt:lpstr>
      <vt:lpstr>A124816152K_Data</vt:lpstr>
      <vt:lpstr>A124816152K_Latest</vt:lpstr>
      <vt:lpstr>A124816153L</vt:lpstr>
      <vt:lpstr>A124816153L_Data</vt:lpstr>
      <vt:lpstr>A124816153L_Latest</vt:lpstr>
      <vt:lpstr>A124816160K</vt:lpstr>
      <vt:lpstr>A124816160K_Data</vt:lpstr>
      <vt:lpstr>A124816160K_Latest</vt:lpstr>
      <vt:lpstr>A124816161L</vt:lpstr>
      <vt:lpstr>A124816161L_Data</vt:lpstr>
      <vt:lpstr>A124816161L_Latest</vt:lpstr>
      <vt:lpstr>A124816168C</vt:lpstr>
      <vt:lpstr>A124816168C_Data</vt:lpstr>
      <vt:lpstr>A124816168C_Latest</vt:lpstr>
      <vt:lpstr>A124816169F</vt:lpstr>
      <vt:lpstr>A124816169F_Data</vt:lpstr>
      <vt:lpstr>A124816169F_Latest</vt:lpstr>
      <vt:lpstr>A124816176C</vt:lpstr>
      <vt:lpstr>A124816176C_Data</vt:lpstr>
      <vt:lpstr>A124816176C_Latest</vt:lpstr>
      <vt:lpstr>A124816177F</vt:lpstr>
      <vt:lpstr>A124816177F_Data</vt:lpstr>
      <vt:lpstr>A124816177F_Latest</vt:lpstr>
      <vt:lpstr>A124816184C</vt:lpstr>
      <vt:lpstr>A124816184C_Data</vt:lpstr>
      <vt:lpstr>A124816184C_Latest</vt:lpstr>
      <vt:lpstr>A124816185F</vt:lpstr>
      <vt:lpstr>A124816185F_Data</vt:lpstr>
      <vt:lpstr>A124816185F_Latest</vt:lpstr>
      <vt:lpstr>A124816192C</vt:lpstr>
      <vt:lpstr>A124816192C_Data</vt:lpstr>
      <vt:lpstr>A124816192C_Latest</vt:lpstr>
      <vt:lpstr>A124816193F</vt:lpstr>
      <vt:lpstr>A124816193F_Data</vt:lpstr>
      <vt:lpstr>A124816193F_Latest</vt:lpstr>
      <vt:lpstr>A124816200T</vt:lpstr>
      <vt:lpstr>A124816200T_Data</vt:lpstr>
      <vt:lpstr>A124816200T_Latest</vt:lpstr>
      <vt:lpstr>A124816201V</vt:lpstr>
      <vt:lpstr>A124816201V_Data</vt:lpstr>
      <vt:lpstr>A124816201V_Latest</vt:lpstr>
      <vt:lpstr>A124816208K</vt:lpstr>
      <vt:lpstr>A124816208K_Data</vt:lpstr>
      <vt:lpstr>A124816208K_Latest</vt:lpstr>
      <vt:lpstr>A124816209L</vt:lpstr>
      <vt:lpstr>A124816209L_Data</vt:lpstr>
      <vt:lpstr>A124816209L_Latest</vt:lpstr>
      <vt:lpstr>A124816216K</vt:lpstr>
      <vt:lpstr>A124816216K_Data</vt:lpstr>
      <vt:lpstr>A124816216K_Latest</vt:lpstr>
      <vt:lpstr>A124816217L</vt:lpstr>
      <vt:lpstr>A124816217L_Data</vt:lpstr>
      <vt:lpstr>A124816217L_Latest</vt:lpstr>
      <vt:lpstr>A124816224K</vt:lpstr>
      <vt:lpstr>A124816224K_Data</vt:lpstr>
      <vt:lpstr>A124816224K_Latest</vt:lpstr>
      <vt:lpstr>A124816225L</vt:lpstr>
      <vt:lpstr>A124816225L_Data</vt:lpstr>
      <vt:lpstr>A124816225L_Latest</vt:lpstr>
      <vt:lpstr>A124816232K</vt:lpstr>
      <vt:lpstr>A124816232K_Data</vt:lpstr>
      <vt:lpstr>A124816232K_Latest</vt:lpstr>
      <vt:lpstr>A124816233L</vt:lpstr>
      <vt:lpstr>A124816233L_Data</vt:lpstr>
      <vt:lpstr>A124816233L_Latest</vt:lpstr>
      <vt:lpstr>A124816240K</vt:lpstr>
      <vt:lpstr>A124816240K_Data</vt:lpstr>
      <vt:lpstr>A124816240K_Latest</vt:lpstr>
      <vt:lpstr>A124816241L</vt:lpstr>
      <vt:lpstr>A124816241L_Data</vt:lpstr>
      <vt:lpstr>A124816241L_Latest</vt:lpstr>
      <vt:lpstr>A124816248C</vt:lpstr>
      <vt:lpstr>A124816248C_Data</vt:lpstr>
      <vt:lpstr>A124816248C_Latest</vt:lpstr>
      <vt:lpstr>A124816249F</vt:lpstr>
      <vt:lpstr>A124816249F_Data</vt:lpstr>
      <vt:lpstr>A124816249F_Latest</vt:lpstr>
      <vt:lpstr>A124816256C</vt:lpstr>
      <vt:lpstr>A124816256C_Data</vt:lpstr>
      <vt:lpstr>A124816256C_Latest</vt:lpstr>
      <vt:lpstr>A124816257F</vt:lpstr>
      <vt:lpstr>A124816257F_Data</vt:lpstr>
      <vt:lpstr>A124816257F_Latest</vt:lpstr>
      <vt:lpstr>A124816264C</vt:lpstr>
      <vt:lpstr>A124816264C_Data</vt:lpstr>
      <vt:lpstr>A124816264C_Latest</vt:lpstr>
      <vt:lpstr>A124816265F</vt:lpstr>
      <vt:lpstr>A124816265F_Data</vt:lpstr>
      <vt:lpstr>A124816265F_Latest</vt:lpstr>
      <vt:lpstr>A124816272C</vt:lpstr>
      <vt:lpstr>A124816272C_Data</vt:lpstr>
      <vt:lpstr>A124816272C_Latest</vt:lpstr>
      <vt:lpstr>A124816273F</vt:lpstr>
      <vt:lpstr>A124816273F_Data</vt:lpstr>
      <vt:lpstr>A124816273F_Latest</vt:lpstr>
      <vt:lpstr>A124816280C</vt:lpstr>
      <vt:lpstr>A124816280C_Data</vt:lpstr>
      <vt:lpstr>A124816280C_Latest</vt:lpstr>
      <vt:lpstr>A124816281F</vt:lpstr>
      <vt:lpstr>A124816281F_Data</vt:lpstr>
      <vt:lpstr>A124816281F_Latest</vt:lpstr>
      <vt:lpstr>A124816288W</vt:lpstr>
      <vt:lpstr>A124816288W_Data</vt:lpstr>
      <vt:lpstr>A124816288W_Latest</vt:lpstr>
      <vt:lpstr>A124816289X</vt:lpstr>
      <vt:lpstr>A124816289X_Data</vt:lpstr>
      <vt:lpstr>A124816289X_Latest</vt:lpstr>
      <vt:lpstr>A124816296W</vt:lpstr>
      <vt:lpstr>A124816296W_Data</vt:lpstr>
      <vt:lpstr>A124816296W_Latest</vt:lpstr>
      <vt:lpstr>A124816297X</vt:lpstr>
      <vt:lpstr>A124816297X_Data</vt:lpstr>
      <vt:lpstr>A124816297X_Latest</vt:lpstr>
      <vt:lpstr>A124816304K</vt:lpstr>
      <vt:lpstr>A124816304K_Data</vt:lpstr>
      <vt:lpstr>A124816304K_Latest</vt:lpstr>
      <vt:lpstr>A124816305L</vt:lpstr>
      <vt:lpstr>A124816305L_Data</vt:lpstr>
      <vt:lpstr>A124816305L_Latest</vt:lpstr>
      <vt:lpstr>A124816312K</vt:lpstr>
      <vt:lpstr>A124816312K_Data</vt:lpstr>
      <vt:lpstr>A124816312K_Latest</vt:lpstr>
      <vt:lpstr>A124816313L</vt:lpstr>
      <vt:lpstr>A124816313L_Data</vt:lpstr>
      <vt:lpstr>A124816313L_Latest</vt:lpstr>
      <vt:lpstr>A124816320K</vt:lpstr>
      <vt:lpstr>A124816320K_Data</vt:lpstr>
      <vt:lpstr>A124816320K_Latest</vt:lpstr>
      <vt:lpstr>A124816321L</vt:lpstr>
      <vt:lpstr>A124816321L_Data</vt:lpstr>
      <vt:lpstr>A124816321L_Latest</vt:lpstr>
      <vt:lpstr>A124816328C</vt:lpstr>
      <vt:lpstr>A124816328C_Data</vt:lpstr>
      <vt:lpstr>A124816328C_Latest</vt:lpstr>
      <vt:lpstr>A124816329F</vt:lpstr>
      <vt:lpstr>A124816329F_Data</vt:lpstr>
      <vt:lpstr>A124816329F_Latest</vt:lpstr>
      <vt:lpstr>A124816336C</vt:lpstr>
      <vt:lpstr>A124816336C_Data</vt:lpstr>
      <vt:lpstr>A124816336C_Latest</vt:lpstr>
      <vt:lpstr>A124816337F</vt:lpstr>
      <vt:lpstr>A124816337F_Data</vt:lpstr>
      <vt:lpstr>A124816337F_Latest</vt:lpstr>
      <vt:lpstr>A124816344C</vt:lpstr>
      <vt:lpstr>A124816344C_Data</vt:lpstr>
      <vt:lpstr>A124816344C_Latest</vt:lpstr>
      <vt:lpstr>A124816345F</vt:lpstr>
      <vt:lpstr>A124816345F_Data</vt:lpstr>
      <vt:lpstr>A124816345F_Latest</vt:lpstr>
      <vt:lpstr>A124816352C</vt:lpstr>
      <vt:lpstr>A124816352C_Data</vt:lpstr>
      <vt:lpstr>A124816352C_Latest</vt:lpstr>
      <vt:lpstr>A124816353F</vt:lpstr>
      <vt:lpstr>A124816353F_Data</vt:lpstr>
      <vt:lpstr>A124816353F_Latest</vt:lpstr>
      <vt:lpstr>A124816360C</vt:lpstr>
      <vt:lpstr>A124816360C_Data</vt:lpstr>
      <vt:lpstr>A124816360C_Latest</vt:lpstr>
      <vt:lpstr>A124816361F</vt:lpstr>
      <vt:lpstr>A124816361F_Data</vt:lpstr>
      <vt:lpstr>A124816361F_Latest</vt:lpstr>
      <vt:lpstr>A124816368W</vt:lpstr>
      <vt:lpstr>A124816368W_Data</vt:lpstr>
      <vt:lpstr>A124816368W_Latest</vt:lpstr>
      <vt:lpstr>A124816369X</vt:lpstr>
      <vt:lpstr>A124816369X_Data</vt:lpstr>
      <vt:lpstr>A124816369X_Latest</vt:lpstr>
      <vt:lpstr>A124816376W</vt:lpstr>
      <vt:lpstr>A124816376W_Data</vt:lpstr>
      <vt:lpstr>A124816376W_Latest</vt:lpstr>
      <vt:lpstr>A124816377X</vt:lpstr>
      <vt:lpstr>A124816377X_Data</vt:lpstr>
      <vt:lpstr>A124816377X_Latest</vt:lpstr>
      <vt:lpstr>A124816384W</vt:lpstr>
      <vt:lpstr>A124816384W_Data</vt:lpstr>
      <vt:lpstr>A124816384W_Latest</vt:lpstr>
      <vt:lpstr>A124816385X</vt:lpstr>
      <vt:lpstr>A124816385X_Data</vt:lpstr>
      <vt:lpstr>A124816385X_Latest</vt:lpstr>
      <vt:lpstr>A124816392W</vt:lpstr>
      <vt:lpstr>A124816392W_Data</vt:lpstr>
      <vt:lpstr>A124816392W_Latest</vt:lpstr>
      <vt:lpstr>A124816393X</vt:lpstr>
      <vt:lpstr>A124816393X_Data</vt:lpstr>
      <vt:lpstr>A124816393X_Latest</vt:lpstr>
      <vt:lpstr>A124816400K</vt:lpstr>
      <vt:lpstr>A124816400K_Data</vt:lpstr>
      <vt:lpstr>A124816400K_Latest</vt:lpstr>
      <vt:lpstr>A124816401L</vt:lpstr>
      <vt:lpstr>A124816401L_Data</vt:lpstr>
      <vt:lpstr>A124816401L_Latest</vt:lpstr>
      <vt:lpstr>A124816408C</vt:lpstr>
      <vt:lpstr>A124816408C_Data</vt:lpstr>
      <vt:lpstr>A124816408C_Latest</vt:lpstr>
      <vt:lpstr>A124816409F</vt:lpstr>
      <vt:lpstr>A124816409F_Data</vt:lpstr>
      <vt:lpstr>A124816409F_Latest</vt:lpstr>
      <vt:lpstr>A124816416C</vt:lpstr>
      <vt:lpstr>A124816416C_Data</vt:lpstr>
      <vt:lpstr>A124816416C_Latest</vt:lpstr>
      <vt:lpstr>A124816417F</vt:lpstr>
      <vt:lpstr>A124816417F_Data</vt:lpstr>
      <vt:lpstr>A124816417F_Latest</vt:lpstr>
      <vt:lpstr>A124816424C</vt:lpstr>
      <vt:lpstr>A124816424C_Data</vt:lpstr>
      <vt:lpstr>A124816424C_Latest</vt:lpstr>
      <vt:lpstr>A124816425F</vt:lpstr>
      <vt:lpstr>A124816425F_Data</vt:lpstr>
      <vt:lpstr>A124816425F_Latest</vt:lpstr>
      <vt:lpstr>A124816432C</vt:lpstr>
      <vt:lpstr>A124816432C_Data</vt:lpstr>
      <vt:lpstr>A124816432C_Latest</vt:lpstr>
      <vt:lpstr>A124816433F</vt:lpstr>
      <vt:lpstr>A124816433F_Data</vt:lpstr>
      <vt:lpstr>A124816433F_Latest</vt:lpstr>
      <vt:lpstr>A124816440C</vt:lpstr>
      <vt:lpstr>A124816440C_Data</vt:lpstr>
      <vt:lpstr>A124816440C_Latest</vt:lpstr>
      <vt:lpstr>A124816441F</vt:lpstr>
      <vt:lpstr>A124816441F_Data</vt:lpstr>
      <vt:lpstr>A124816441F_Latest</vt:lpstr>
      <vt:lpstr>A124816448W</vt:lpstr>
      <vt:lpstr>A124816448W_Data</vt:lpstr>
      <vt:lpstr>A124816448W_Latest</vt:lpstr>
      <vt:lpstr>A124816449X</vt:lpstr>
      <vt:lpstr>A124816449X_Data</vt:lpstr>
      <vt:lpstr>A124816449X_Latest</vt:lpstr>
      <vt:lpstr>A124816456W</vt:lpstr>
      <vt:lpstr>A124816456W_Data</vt:lpstr>
      <vt:lpstr>A124816456W_Latest</vt:lpstr>
      <vt:lpstr>A124816457X</vt:lpstr>
      <vt:lpstr>A124816457X_Data</vt:lpstr>
      <vt:lpstr>A124816457X_Latest</vt:lpstr>
      <vt:lpstr>A124816464W</vt:lpstr>
      <vt:lpstr>A124816464W_Data</vt:lpstr>
      <vt:lpstr>A124816464W_Latest</vt:lpstr>
      <vt:lpstr>A124816465X</vt:lpstr>
      <vt:lpstr>A124816465X_Data</vt:lpstr>
      <vt:lpstr>A124816465X_Latest</vt:lpstr>
      <vt:lpstr>A124816472W</vt:lpstr>
      <vt:lpstr>A124816472W_Data</vt:lpstr>
      <vt:lpstr>A124816472W_Latest</vt:lpstr>
      <vt:lpstr>A124816473X</vt:lpstr>
      <vt:lpstr>A124816473X_Data</vt:lpstr>
      <vt:lpstr>A124816473X_Latest</vt:lpstr>
      <vt:lpstr>A124816480W</vt:lpstr>
      <vt:lpstr>A124816480W_Data</vt:lpstr>
      <vt:lpstr>A124816480W_Latest</vt:lpstr>
      <vt:lpstr>A124816481X</vt:lpstr>
      <vt:lpstr>A124816481X_Data</vt:lpstr>
      <vt:lpstr>A124816481X_Latest</vt:lpstr>
      <vt:lpstr>A124816488R</vt:lpstr>
      <vt:lpstr>A124816488R_Data</vt:lpstr>
      <vt:lpstr>A124816488R_Latest</vt:lpstr>
      <vt:lpstr>A124816489T</vt:lpstr>
      <vt:lpstr>A124816489T_Data</vt:lpstr>
      <vt:lpstr>A124816489T_Latest</vt:lpstr>
      <vt:lpstr>A124816496R</vt:lpstr>
      <vt:lpstr>A124816496R_Data</vt:lpstr>
      <vt:lpstr>A124816496R_Latest</vt:lpstr>
      <vt:lpstr>A124816497T</vt:lpstr>
      <vt:lpstr>A124816497T_Data</vt:lpstr>
      <vt:lpstr>A124816497T_Latest</vt:lpstr>
      <vt:lpstr>A124816504C</vt:lpstr>
      <vt:lpstr>A124816504C_Data</vt:lpstr>
      <vt:lpstr>A124816504C_Latest</vt:lpstr>
      <vt:lpstr>A124816505F</vt:lpstr>
      <vt:lpstr>A124816505F_Data</vt:lpstr>
      <vt:lpstr>A124816505F_Latest</vt:lpstr>
      <vt:lpstr>A124816512C</vt:lpstr>
      <vt:lpstr>A124816512C_Data</vt:lpstr>
      <vt:lpstr>A124816512C_Latest</vt:lpstr>
      <vt:lpstr>A124816513F</vt:lpstr>
      <vt:lpstr>A124816513F_Data</vt:lpstr>
      <vt:lpstr>A124816513F_Latest</vt:lpstr>
      <vt:lpstr>A124816520C</vt:lpstr>
      <vt:lpstr>A124816520C_Data</vt:lpstr>
      <vt:lpstr>A124816520C_Latest</vt:lpstr>
      <vt:lpstr>A124816528W</vt:lpstr>
      <vt:lpstr>A124816528W_Data</vt:lpstr>
      <vt:lpstr>A124816528W_Latest</vt:lpstr>
      <vt:lpstr>A124816536W</vt:lpstr>
      <vt:lpstr>A124816536W_Data</vt:lpstr>
      <vt:lpstr>A124816536W_Latest</vt:lpstr>
      <vt:lpstr>A124816544W</vt:lpstr>
      <vt:lpstr>A124816544W_Data</vt:lpstr>
      <vt:lpstr>A124816544W_Latest</vt:lpstr>
      <vt:lpstr>A124816552W</vt:lpstr>
      <vt:lpstr>A124816552W_Data</vt:lpstr>
      <vt:lpstr>A124816552W_Latest</vt:lpstr>
      <vt:lpstr>A124816560W</vt:lpstr>
      <vt:lpstr>A124816560W_Data</vt:lpstr>
      <vt:lpstr>A124816560W_Latest</vt:lpstr>
      <vt:lpstr>A124816568R</vt:lpstr>
      <vt:lpstr>A124816568R_Data</vt:lpstr>
      <vt:lpstr>A124816568R_Latest</vt:lpstr>
      <vt:lpstr>A124816576R</vt:lpstr>
      <vt:lpstr>A124816576R_Data</vt:lpstr>
      <vt:lpstr>A124816576R_Latest</vt:lpstr>
      <vt:lpstr>A124816584R</vt:lpstr>
      <vt:lpstr>A124816584R_Data</vt:lpstr>
      <vt:lpstr>A124816584R_Latest</vt:lpstr>
      <vt:lpstr>A124816592R</vt:lpstr>
      <vt:lpstr>A124816592R_Data</vt:lpstr>
      <vt:lpstr>A124816592R_Latest</vt:lpstr>
      <vt:lpstr>A124816600C</vt:lpstr>
      <vt:lpstr>A124816600C_Data</vt:lpstr>
      <vt:lpstr>A124816600C_Latest</vt:lpstr>
      <vt:lpstr>A124816608W</vt:lpstr>
      <vt:lpstr>A124816608W_Data</vt:lpstr>
      <vt:lpstr>A124816608W_Latest</vt:lpstr>
      <vt:lpstr>A124816616W</vt:lpstr>
      <vt:lpstr>A124816616W_Data</vt:lpstr>
      <vt:lpstr>A124816616W_Latest</vt:lpstr>
      <vt:lpstr>A124816624W</vt:lpstr>
      <vt:lpstr>A124816624W_Data</vt:lpstr>
      <vt:lpstr>A124816624W_Latest</vt:lpstr>
      <vt:lpstr>A124816632W</vt:lpstr>
      <vt:lpstr>A124816632W_Data</vt:lpstr>
      <vt:lpstr>A124816632W_Latest</vt:lpstr>
      <vt:lpstr>A124816640W</vt:lpstr>
      <vt:lpstr>A124816640W_Data</vt:lpstr>
      <vt:lpstr>A124816640W_Latest</vt:lpstr>
      <vt:lpstr>A124816648R</vt:lpstr>
      <vt:lpstr>A124816648R_Data</vt:lpstr>
      <vt:lpstr>A124816648R_Latest</vt:lpstr>
      <vt:lpstr>A124816656R</vt:lpstr>
      <vt:lpstr>A124816656R_Data</vt:lpstr>
      <vt:lpstr>A124816656R_Latest</vt:lpstr>
      <vt:lpstr>A124816664R</vt:lpstr>
      <vt:lpstr>A124816664R_Data</vt:lpstr>
      <vt:lpstr>A124816664R_Latest</vt:lpstr>
      <vt:lpstr>A124816672R</vt:lpstr>
      <vt:lpstr>A124816672R_Data</vt:lpstr>
      <vt:lpstr>A124816672R_Latest</vt:lpstr>
      <vt:lpstr>A124816680R</vt:lpstr>
      <vt:lpstr>A124816680R_Data</vt:lpstr>
      <vt:lpstr>A124816680R_Latest</vt:lpstr>
      <vt:lpstr>A124816688J</vt:lpstr>
      <vt:lpstr>A124816688J_Data</vt:lpstr>
      <vt:lpstr>A124816688J_Latest</vt:lpstr>
      <vt:lpstr>A124816696J</vt:lpstr>
      <vt:lpstr>A124816696J_Data</vt:lpstr>
      <vt:lpstr>A124816696J_Latest</vt:lpstr>
      <vt:lpstr>A124816704W</vt:lpstr>
      <vt:lpstr>A124816704W_Data</vt:lpstr>
      <vt:lpstr>A124816704W_Latest</vt:lpstr>
      <vt:lpstr>A124816712W</vt:lpstr>
      <vt:lpstr>A124816712W_Data</vt:lpstr>
      <vt:lpstr>A124816712W_Latest</vt:lpstr>
      <vt:lpstr>A124816720W</vt:lpstr>
      <vt:lpstr>A124816720W_Data</vt:lpstr>
      <vt:lpstr>A124816720W_Latest</vt:lpstr>
      <vt:lpstr>A124816728R</vt:lpstr>
      <vt:lpstr>A124816728R_Data</vt:lpstr>
      <vt:lpstr>A124816728R_Latest</vt:lpstr>
      <vt:lpstr>A124816736R</vt:lpstr>
      <vt:lpstr>A124816736R_Data</vt:lpstr>
      <vt:lpstr>A124816736R_Latest</vt:lpstr>
      <vt:lpstr>A124816744R</vt:lpstr>
      <vt:lpstr>A124816744R_Data</vt:lpstr>
      <vt:lpstr>A124816744R_Latest</vt:lpstr>
      <vt:lpstr>A124816752R</vt:lpstr>
      <vt:lpstr>A124816752R_Data</vt:lpstr>
      <vt:lpstr>A124816752R_Latest</vt:lpstr>
      <vt:lpstr>A124816760R</vt:lpstr>
      <vt:lpstr>A124816760R_Data</vt:lpstr>
      <vt:lpstr>A124816760R_Latest</vt:lpstr>
      <vt:lpstr>A124816768J</vt:lpstr>
      <vt:lpstr>A124816768J_Data</vt:lpstr>
      <vt:lpstr>A124816768J_Latest</vt:lpstr>
      <vt:lpstr>A124816776J</vt:lpstr>
      <vt:lpstr>A124816776J_Data</vt:lpstr>
      <vt:lpstr>A124816776J_Latest</vt:lpstr>
      <vt:lpstr>A124816784J</vt:lpstr>
      <vt:lpstr>A124816784J_Data</vt:lpstr>
      <vt:lpstr>A124816784J_Latest</vt:lpstr>
      <vt:lpstr>A124816792J</vt:lpstr>
      <vt:lpstr>A124816792J_Data</vt:lpstr>
      <vt:lpstr>A124816792J_Latest</vt:lpstr>
      <vt:lpstr>A124816800W</vt:lpstr>
      <vt:lpstr>A124816800W_Data</vt:lpstr>
      <vt:lpstr>A124816800W_Latest</vt:lpstr>
      <vt:lpstr>A124816808R</vt:lpstr>
      <vt:lpstr>A124816808R_Data</vt:lpstr>
      <vt:lpstr>A124816808R_Latest</vt:lpstr>
      <vt:lpstr>A124816816R</vt:lpstr>
      <vt:lpstr>A124816816R_Data</vt:lpstr>
      <vt:lpstr>A124816816R_Latest</vt:lpstr>
      <vt:lpstr>A124816824R</vt:lpstr>
      <vt:lpstr>A124816824R_Data</vt:lpstr>
      <vt:lpstr>A124816824R_Latest</vt:lpstr>
      <vt:lpstr>A124816832R</vt:lpstr>
      <vt:lpstr>A124816832R_Data</vt:lpstr>
      <vt:lpstr>A124816832R_Latest</vt:lpstr>
      <vt:lpstr>A124816840R</vt:lpstr>
      <vt:lpstr>A124816840R_Data</vt:lpstr>
      <vt:lpstr>A124816840R_Latest</vt:lpstr>
      <vt:lpstr>A124816848J</vt:lpstr>
      <vt:lpstr>A124816848J_Data</vt:lpstr>
      <vt:lpstr>A124816848J_Latest</vt:lpstr>
      <vt:lpstr>A124816856J</vt:lpstr>
      <vt:lpstr>A124816856J_Data</vt:lpstr>
      <vt:lpstr>A124816856J_Latest</vt:lpstr>
      <vt:lpstr>A124816864J</vt:lpstr>
      <vt:lpstr>A124816864J_Data</vt:lpstr>
      <vt:lpstr>A124816864J_Latest</vt:lpstr>
      <vt:lpstr>A124816872J</vt:lpstr>
      <vt:lpstr>A124816872J_Data</vt:lpstr>
      <vt:lpstr>A124816872J_Latest</vt:lpstr>
      <vt:lpstr>A124816880J</vt:lpstr>
      <vt:lpstr>A124816880J_Data</vt:lpstr>
      <vt:lpstr>A124816880J_Latest</vt:lpstr>
      <vt:lpstr>A124816888A</vt:lpstr>
      <vt:lpstr>A124816888A_Data</vt:lpstr>
      <vt:lpstr>A124816888A_Latest</vt:lpstr>
      <vt:lpstr>A124816896A</vt:lpstr>
      <vt:lpstr>A124816896A_Data</vt:lpstr>
      <vt:lpstr>A124816896A_Latest</vt:lpstr>
      <vt:lpstr>A124816904R</vt:lpstr>
      <vt:lpstr>A124816904R_Data</vt:lpstr>
      <vt:lpstr>A124816904R_Latest</vt:lpstr>
      <vt:lpstr>A124816912R</vt:lpstr>
      <vt:lpstr>A124816912R_Data</vt:lpstr>
      <vt:lpstr>A124816912R_Latest</vt:lpstr>
      <vt:lpstr>A124816920R</vt:lpstr>
      <vt:lpstr>A124816920R_Data</vt:lpstr>
      <vt:lpstr>A124816920R_Latest</vt:lpstr>
      <vt:lpstr>A124816928J</vt:lpstr>
      <vt:lpstr>A124816928J_Data</vt:lpstr>
      <vt:lpstr>A124816928J_Latest</vt:lpstr>
      <vt:lpstr>A124816936J</vt:lpstr>
      <vt:lpstr>A124816936J_Data</vt:lpstr>
      <vt:lpstr>A124816936J_Latest</vt:lpstr>
      <vt:lpstr>A124816944J</vt:lpstr>
      <vt:lpstr>A124816944J_Data</vt:lpstr>
      <vt:lpstr>A124816944J_Latest</vt:lpstr>
      <vt:lpstr>A124816952J</vt:lpstr>
      <vt:lpstr>A124816952J_Data</vt:lpstr>
      <vt:lpstr>A124816952J_Latest</vt:lpstr>
      <vt:lpstr>A124816960J</vt:lpstr>
      <vt:lpstr>A124816960J_Data</vt:lpstr>
      <vt:lpstr>A124816960J_Latest</vt:lpstr>
      <vt:lpstr>A124816968A</vt:lpstr>
      <vt:lpstr>A124816968A_Data</vt:lpstr>
      <vt:lpstr>A124816968A_Latest</vt:lpstr>
      <vt:lpstr>A124816976A</vt:lpstr>
      <vt:lpstr>A124816976A_Data</vt:lpstr>
      <vt:lpstr>A124816976A_Latest</vt:lpstr>
      <vt:lpstr>A124816984A</vt:lpstr>
      <vt:lpstr>A124816984A_Data</vt:lpstr>
      <vt:lpstr>A124816984A_Latest</vt:lpstr>
      <vt:lpstr>A124816992A</vt:lpstr>
      <vt:lpstr>A124816992A_Data</vt:lpstr>
      <vt:lpstr>A124816992A_Latest</vt:lpstr>
      <vt:lpstr>A124817000T</vt:lpstr>
      <vt:lpstr>A124817000T_Data</vt:lpstr>
      <vt:lpstr>A124817000T_Latest</vt:lpstr>
      <vt:lpstr>A124817008K</vt:lpstr>
      <vt:lpstr>A124817008K_Data</vt:lpstr>
      <vt:lpstr>A124817008K_Latest</vt:lpstr>
      <vt:lpstr>A124817016K</vt:lpstr>
      <vt:lpstr>A124817016K_Data</vt:lpstr>
      <vt:lpstr>A124817016K_Latest</vt:lpstr>
      <vt:lpstr>A124817024K</vt:lpstr>
      <vt:lpstr>A124817024K_Data</vt:lpstr>
      <vt:lpstr>A124817024K_Latest</vt:lpstr>
      <vt:lpstr>A124817032K</vt:lpstr>
      <vt:lpstr>A124817032K_Data</vt:lpstr>
      <vt:lpstr>A124817032K_Latest</vt:lpstr>
      <vt:lpstr>A124817040K</vt:lpstr>
      <vt:lpstr>A124817040K_Data</vt:lpstr>
      <vt:lpstr>A124817040K_Latest</vt:lpstr>
      <vt:lpstr>A124817048C</vt:lpstr>
      <vt:lpstr>A124817048C_Data</vt:lpstr>
      <vt:lpstr>A124817048C_Latest</vt:lpstr>
      <vt:lpstr>A124817056C</vt:lpstr>
      <vt:lpstr>A124817056C_Data</vt:lpstr>
      <vt:lpstr>A124817056C_Latest</vt:lpstr>
      <vt:lpstr>A124817064C</vt:lpstr>
      <vt:lpstr>A124817064C_Data</vt:lpstr>
      <vt:lpstr>A124817064C_Latest</vt:lpstr>
      <vt:lpstr>A124817072C</vt:lpstr>
      <vt:lpstr>A124817072C_Data</vt:lpstr>
      <vt:lpstr>A124817072C_Latest</vt:lpstr>
      <vt:lpstr>A124817080C</vt:lpstr>
      <vt:lpstr>A124817080C_Data</vt:lpstr>
      <vt:lpstr>A124817080C_Latest</vt:lpstr>
      <vt:lpstr>A124817088W</vt:lpstr>
      <vt:lpstr>A124817088W_Data</vt:lpstr>
      <vt:lpstr>A124817088W_Latest</vt:lpstr>
      <vt:lpstr>A124817096W</vt:lpstr>
      <vt:lpstr>A124817096W_Data</vt:lpstr>
      <vt:lpstr>A124817096W_Latest</vt:lpstr>
      <vt:lpstr>A124817104K</vt:lpstr>
      <vt:lpstr>A124817104K_Data</vt:lpstr>
      <vt:lpstr>A124817104K_Latest</vt:lpstr>
      <vt:lpstr>A124817112K</vt:lpstr>
      <vt:lpstr>A124817112K_Data</vt:lpstr>
      <vt:lpstr>A124817112K_Latest</vt:lpstr>
      <vt:lpstr>A124817120K</vt:lpstr>
      <vt:lpstr>A124817120K_Data</vt:lpstr>
      <vt:lpstr>A124817120K_Latest</vt:lpstr>
      <vt:lpstr>A124817128C</vt:lpstr>
      <vt:lpstr>A124817128C_Data</vt:lpstr>
      <vt:lpstr>A124817128C_Latest</vt:lpstr>
      <vt:lpstr>A124817136C</vt:lpstr>
      <vt:lpstr>A124817136C_Data</vt:lpstr>
      <vt:lpstr>A124817136C_Latest</vt:lpstr>
      <vt:lpstr>A124817144C</vt:lpstr>
      <vt:lpstr>A124817144C_Data</vt:lpstr>
      <vt:lpstr>A124817144C_Latest</vt:lpstr>
      <vt:lpstr>A124817152C</vt:lpstr>
      <vt:lpstr>A124817152C_Data</vt:lpstr>
      <vt:lpstr>A124817152C_Latest</vt:lpstr>
      <vt:lpstr>A124817160C</vt:lpstr>
      <vt:lpstr>A124817160C_Data</vt:lpstr>
      <vt:lpstr>A124817160C_Latest</vt:lpstr>
      <vt:lpstr>A124817168W</vt:lpstr>
      <vt:lpstr>A124817168W_Data</vt:lpstr>
      <vt:lpstr>A124817168W_Latest</vt:lpstr>
      <vt:lpstr>A124817176W</vt:lpstr>
      <vt:lpstr>A124817176W_Data</vt:lpstr>
      <vt:lpstr>A124817176W_Latest</vt:lpstr>
      <vt:lpstr>A124817184W</vt:lpstr>
      <vt:lpstr>A124817184W_Data</vt:lpstr>
      <vt:lpstr>A124817184W_Latest</vt:lpstr>
      <vt:lpstr>A124817192W</vt:lpstr>
      <vt:lpstr>A124817192W_Data</vt:lpstr>
      <vt:lpstr>A124817192W_Latest</vt:lpstr>
      <vt:lpstr>A124817200K</vt:lpstr>
      <vt:lpstr>A124817200K_Data</vt:lpstr>
      <vt:lpstr>A124817200K_Latest</vt:lpstr>
      <vt:lpstr>A124817208C</vt:lpstr>
      <vt:lpstr>A124817208C_Data</vt:lpstr>
      <vt:lpstr>A124817208C_Latest</vt:lpstr>
      <vt:lpstr>A124817216C</vt:lpstr>
      <vt:lpstr>A124817216C_Data</vt:lpstr>
      <vt:lpstr>A124817216C_Latest</vt:lpstr>
      <vt:lpstr>A124817224C</vt:lpstr>
      <vt:lpstr>A124817224C_Data</vt:lpstr>
      <vt:lpstr>A124817224C_Latest</vt:lpstr>
      <vt:lpstr>A124817232C</vt:lpstr>
      <vt:lpstr>A124817232C_Data</vt:lpstr>
      <vt:lpstr>A124817232C_Latest</vt:lpstr>
      <vt:lpstr>A124817240C</vt:lpstr>
      <vt:lpstr>A124817240C_Data</vt:lpstr>
      <vt:lpstr>A124817240C_Latest</vt:lpstr>
      <vt:lpstr>A124817248W</vt:lpstr>
      <vt:lpstr>A124817248W_Data</vt:lpstr>
      <vt:lpstr>A124817248W_Latest</vt:lpstr>
      <vt:lpstr>A124817256W</vt:lpstr>
      <vt:lpstr>A124817256W_Data</vt:lpstr>
      <vt:lpstr>A124817256W_Latest</vt:lpstr>
      <vt:lpstr>A124817264W</vt:lpstr>
      <vt:lpstr>A124817264W_Data</vt:lpstr>
      <vt:lpstr>A124817264W_Latest</vt:lpstr>
      <vt:lpstr>A124817272W</vt:lpstr>
      <vt:lpstr>A124817272W_Data</vt:lpstr>
      <vt:lpstr>A124817272W_Latest</vt:lpstr>
      <vt:lpstr>A124817280W</vt:lpstr>
      <vt:lpstr>A124817280W_Data</vt:lpstr>
      <vt:lpstr>A124817280W_Latest</vt:lpstr>
      <vt:lpstr>A124817288R</vt:lpstr>
      <vt:lpstr>A124817288R_Data</vt:lpstr>
      <vt:lpstr>A124817288R_Latest</vt:lpstr>
      <vt:lpstr>A124817296R</vt:lpstr>
      <vt:lpstr>A124817296R_Data</vt:lpstr>
      <vt:lpstr>A124817296R_Latest</vt:lpstr>
      <vt:lpstr>A124817304C</vt:lpstr>
      <vt:lpstr>A124817304C_Data</vt:lpstr>
      <vt:lpstr>A124817304C_Latest</vt:lpstr>
      <vt:lpstr>A124817312C</vt:lpstr>
      <vt:lpstr>A124817312C_Data</vt:lpstr>
      <vt:lpstr>A124817312C_Latest</vt:lpstr>
      <vt:lpstr>A124817320C</vt:lpstr>
      <vt:lpstr>A124817320C_Data</vt:lpstr>
      <vt:lpstr>A124817320C_Latest</vt:lpstr>
      <vt:lpstr>A124817328W</vt:lpstr>
      <vt:lpstr>A124817328W_Data</vt:lpstr>
      <vt:lpstr>A124817328W_Latest</vt:lpstr>
      <vt:lpstr>A124817336W</vt:lpstr>
      <vt:lpstr>A124817336W_Data</vt:lpstr>
      <vt:lpstr>A124817336W_Latest</vt:lpstr>
      <vt:lpstr>A124817344W</vt:lpstr>
      <vt:lpstr>A124817344W_Data</vt:lpstr>
      <vt:lpstr>A124817344W_Latest</vt:lpstr>
      <vt:lpstr>A124817352W</vt:lpstr>
      <vt:lpstr>A124817352W_Data</vt:lpstr>
      <vt:lpstr>A124817352W_Latest</vt:lpstr>
      <vt:lpstr>A124817360W</vt:lpstr>
      <vt:lpstr>A124817360W_Data</vt:lpstr>
      <vt:lpstr>A124817360W_Latest</vt:lpstr>
      <vt:lpstr>A124817368R</vt:lpstr>
      <vt:lpstr>A124817368R_Data</vt:lpstr>
      <vt:lpstr>A124817368R_Latest</vt:lpstr>
      <vt:lpstr>A124817376R</vt:lpstr>
      <vt:lpstr>A124817376R_Data</vt:lpstr>
      <vt:lpstr>A124817376R_Latest</vt:lpstr>
      <vt:lpstr>A124817384R</vt:lpstr>
      <vt:lpstr>A124817384R_Data</vt:lpstr>
      <vt:lpstr>A124817384R_Latest</vt:lpstr>
      <vt:lpstr>A124817392R</vt:lpstr>
      <vt:lpstr>A124817392R_Data</vt:lpstr>
      <vt:lpstr>A124817392R_Latest</vt:lpstr>
      <vt:lpstr>A124817400C</vt:lpstr>
      <vt:lpstr>A124817400C_Data</vt:lpstr>
      <vt:lpstr>A124817400C_Latest</vt:lpstr>
      <vt:lpstr>A124817408W</vt:lpstr>
      <vt:lpstr>A124817408W_Data</vt:lpstr>
      <vt:lpstr>A124817408W_Latest</vt:lpstr>
      <vt:lpstr>A124817416W</vt:lpstr>
      <vt:lpstr>A124817416W_Data</vt:lpstr>
      <vt:lpstr>A124817416W_Latest</vt:lpstr>
      <vt:lpstr>A124817424W</vt:lpstr>
      <vt:lpstr>A124817424W_Data</vt:lpstr>
      <vt:lpstr>A124817424W_Latest</vt:lpstr>
      <vt:lpstr>A124817432W</vt:lpstr>
      <vt:lpstr>A124817432W_Data</vt:lpstr>
      <vt:lpstr>A124817432W_Latest</vt:lpstr>
      <vt:lpstr>A124817440W</vt:lpstr>
      <vt:lpstr>A124817440W_Data</vt:lpstr>
      <vt:lpstr>A124817440W_Latest</vt:lpstr>
      <vt:lpstr>A124817448R</vt:lpstr>
      <vt:lpstr>A124817448R_Data</vt:lpstr>
      <vt:lpstr>A124817448R_Latest</vt:lpstr>
      <vt:lpstr>A124817456R</vt:lpstr>
      <vt:lpstr>A124817456R_Data</vt:lpstr>
      <vt:lpstr>A124817456R_Latest</vt:lpstr>
      <vt:lpstr>A124817464R</vt:lpstr>
      <vt:lpstr>A124817464R_Data</vt:lpstr>
      <vt:lpstr>A124817464R_Latest</vt:lpstr>
      <vt:lpstr>A124817472R</vt:lpstr>
      <vt:lpstr>A124817472R_Data</vt:lpstr>
      <vt:lpstr>A124817472R_Latest</vt:lpstr>
      <vt:lpstr>A124817480R</vt:lpstr>
      <vt:lpstr>A124817480R_Data</vt:lpstr>
      <vt:lpstr>A124817480R_Latest</vt:lpstr>
      <vt:lpstr>A124817488J</vt:lpstr>
      <vt:lpstr>A124817488J_Data</vt:lpstr>
      <vt:lpstr>A124817488J_Latest</vt:lpstr>
      <vt:lpstr>A124817496J</vt:lpstr>
      <vt:lpstr>A124817496J_Data</vt:lpstr>
      <vt:lpstr>A124817496J_Latest</vt:lpstr>
      <vt:lpstr>A124817504W</vt:lpstr>
      <vt:lpstr>A124817504W_Data</vt:lpstr>
      <vt:lpstr>A124817504W_Latest</vt:lpstr>
      <vt:lpstr>A124817512W</vt:lpstr>
      <vt:lpstr>A124817512W_Data</vt:lpstr>
      <vt:lpstr>A124817512W_Latest</vt:lpstr>
      <vt:lpstr>A124817520W</vt:lpstr>
      <vt:lpstr>A124817520W_Data</vt:lpstr>
      <vt:lpstr>A124817520W_Latest</vt:lpstr>
      <vt:lpstr>A124817528R</vt:lpstr>
      <vt:lpstr>A124817528R_Data</vt:lpstr>
      <vt:lpstr>A124817528R_Latest</vt:lpstr>
      <vt:lpstr>A124817536R</vt:lpstr>
      <vt:lpstr>A124817536R_Data</vt:lpstr>
      <vt:lpstr>A124817536R_Latest</vt:lpstr>
      <vt:lpstr>A124817544R</vt:lpstr>
      <vt:lpstr>A124817544R_Data</vt:lpstr>
      <vt:lpstr>A124817544R_Latest</vt:lpstr>
      <vt:lpstr>A124817552R</vt:lpstr>
      <vt:lpstr>A124817552R_Data</vt:lpstr>
      <vt:lpstr>A124817552R_Latest</vt:lpstr>
      <vt:lpstr>A124817560R</vt:lpstr>
      <vt:lpstr>A124817560R_Data</vt:lpstr>
      <vt:lpstr>A124817560R_Latest</vt:lpstr>
      <vt:lpstr>A124817568J</vt:lpstr>
      <vt:lpstr>A124817568J_Data</vt:lpstr>
      <vt:lpstr>A124817568J_Latest</vt:lpstr>
      <vt:lpstr>A124817576J</vt:lpstr>
      <vt:lpstr>A124817576J_Data</vt:lpstr>
      <vt:lpstr>A124817576J_Latest</vt:lpstr>
      <vt:lpstr>A124817584J</vt:lpstr>
      <vt:lpstr>A124817584J_Data</vt:lpstr>
      <vt:lpstr>A124817584J_Latest</vt:lpstr>
      <vt:lpstr>A124817592J</vt:lpstr>
      <vt:lpstr>A124817592J_Data</vt:lpstr>
      <vt:lpstr>A124817592J_Latest</vt:lpstr>
      <vt:lpstr>A124817600W</vt:lpstr>
      <vt:lpstr>A124817600W_Data</vt:lpstr>
      <vt:lpstr>A124817600W_Latest</vt:lpstr>
      <vt:lpstr>A124817608R</vt:lpstr>
      <vt:lpstr>A124817608R_Data</vt:lpstr>
      <vt:lpstr>A124817608R_Latest</vt:lpstr>
      <vt:lpstr>A124817616R</vt:lpstr>
      <vt:lpstr>A124817616R_Data</vt:lpstr>
      <vt:lpstr>A124817616R_Latest</vt:lpstr>
      <vt:lpstr>A124817624R</vt:lpstr>
      <vt:lpstr>A124817624R_Data</vt:lpstr>
      <vt:lpstr>A124817624R_Latest</vt:lpstr>
      <vt:lpstr>A124817632R</vt:lpstr>
      <vt:lpstr>A124817632R_Data</vt:lpstr>
      <vt:lpstr>A124817632R_Latest</vt:lpstr>
      <vt:lpstr>A124817640R</vt:lpstr>
      <vt:lpstr>A124817640R_Data</vt:lpstr>
      <vt:lpstr>A124817640R_Latest</vt:lpstr>
      <vt:lpstr>A124817648J</vt:lpstr>
      <vt:lpstr>A124817648J_Data</vt:lpstr>
      <vt:lpstr>A124817648J_Latest</vt:lpstr>
      <vt:lpstr>A124817656J</vt:lpstr>
      <vt:lpstr>A124817656J_Data</vt:lpstr>
      <vt:lpstr>A124817656J_Latest</vt:lpstr>
      <vt:lpstr>A124817664J</vt:lpstr>
      <vt:lpstr>A124817664J_Data</vt:lpstr>
      <vt:lpstr>A124817664J_Latest</vt:lpstr>
      <vt:lpstr>A124817672J</vt:lpstr>
      <vt:lpstr>A124817672J_Data</vt:lpstr>
      <vt:lpstr>A124817672J_Latest</vt:lpstr>
      <vt:lpstr>A124817680J</vt:lpstr>
      <vt:lpstr>A124817680J_Data</vt:lpstr>
      <vt:lpstr>A124817680J_Latest</vt:lpstr>
      <vt:lpstr>A124817688A</vt:lpstr>
      <vt:lpstr>A124817688A_Data</vt:lpstr>
      <vt:lpstr>A124817688A_Latest</vt:lpstr>
      <vt:lpstr>A124817696A</vt:lpstr>
      <vt:lpstr>A124817696A_Data</vt:lpstr>
      <vt:lpstr>A124817696A_Latest</vt:lpstr>
      <vt:lpstr>A124817704R</vt:lpstr>
      <vt:lpstr>A124817704R_Data</vt:lpstr>
      <vt:lpstr>A124817704R_Latest</vt:lpstr>
      <vt:lpstr>A124817712R</vt:lpstr>
      <vt:lpstr>A124817712R_Data</vt:lpstr>
      <vt:lpstr>A124817712R_Latest</vt:lpstr>
      <vt:lpstr>A124817720R</vt:lpstr>
      <vt:lpstr>A124817720R_Data</vt:lpstr>
      <vt:lpstr>A124817720R_Latest</vt:lpstr>
      <vt:lpstr>A124817728J</vt:lpstr>
      <vt:lpstr>A124817728J_Data</vt:lpstr>
      <vt:lpstr>A124817728J_Latest</vt:lpstr>
      <vt:lpstr>A124817736J</vt:lpstr>
      <vt:lpstr>A124817736J_Data</vt:lpstr>
      <vt:lpstr>A124817736J_Latest</vt:lpstr>
      <vt:lpstr>A124817744J</vt:lpstr>
      <vt:lpstr>A124817744J_Data</vt:lpstr>
      <vt:lpstr>A124817744J_Latest</vt:lpstr>
      <vt:lpstr>A124817752J</vt:lpstr>
      <vt:lpstr>A124817752J_Data</vt:lpstr>
      <vt:lpstr>A124817752J_Latest</vt:lpstr>
      <vt:lpstr>A124817760J</vt:lpstr>
      <vt:lpstr>A124817760J_Data</vt:lpstr>
      <vt:lpstr>A124817760J_Latest</vt:lpstr>
      <vt:lpstr>A124817768A</vt:lpstr>
      <vt:lpstr>A124817768A_Data</vt:lpstr>
      <vt:lpstr>A124817768A_Latest</vt:lpstr>
      <vt:lpstr>A124817776A</vt:lpstr>
      <vt:lpstr>A124817776A_Data</vt:lpstr>
      <vt:lpstr>A124817776A_Latest</vt:lpstr>
      <vt:lpstr>A124817784A</vt:lpstr>
      <vt:lpstr>A124817784A_Data</vt:lpstr>
      <vt:lpstr>A124817784A_Latest</vt:lpstr>
      <vt:lpstr>A124817792A</vt:lpstr>
      <vt:lpstr>A124817792A_Data</vt:lpstr>
      <vt:lpstr>A124817792A_Latest</vt:lpstr>
      <vt:lpstr>A124817800R</vt:lpstr>
      <vt:lpstr>A124817800R_Data</vt:lpstr>
      <vt:lpstr>A124817800R_Latest</vt:lpstr>
      <vt:lpstr>A124817808J</vt:lpstr>
      <vt:lpstr>A124817808J_Data</vt:lpstr>
      <vt:lpstr>A124817808J_Latest</vt:lpstr>
      <vt:lpstr>A124817816J</vt:lpstr>
      <vt:lpstr>A124817816J_Data</vt:lpstr>
      <vt:lpstr>A124817816J_Latest</vt:lpstr>
      <vt:lpstr>A124817824J</vt:lpstr>
      <vt:lpstr>A124817824J_Data</vt:lpstr>
      <vt:lpstr>A124817824J_Latest</vt:lpstr>
      <vt:lpstr>A124817832J</vt:lpstr>
      <vt:lpstr>A124817832J_Data</vt:lpstr>
      <vt:lpstr>A124817832J_Latest</vt:lpstr>
      <vt:lpstr>A124817840J</vt:lpstr>
      <vt:lpstr>A124817840J_Data</vt:lpstr>
      <vt:lpstr>A124817840J_Latest</vt:lpstr>
      <vt:lpstr>A124817848A</vt:lpstr>
      <vt:lpstr>A124817848A_Data</vt:lpstr>
      <vt:lpstr>A124817848A_Latest</vt:lpstr>
      <vt:lpstr>A124817856A</vt:lpstr>
      <vt:lpstr>A124817856A_Data</vt:lpstr>
      <vt:lpstr>A124817856A_Latest</vt:lpstr>
      <vt:lpstr>A124817864A</vt:lpstr>
      <vt:lpstr>A124817864A_Data</vt:lpstr>
      <vt:lpstr>A124817864A_Latest</vt:lpstr>
      <vt:lpstr>A124817872A</vt:lpstr>
      <vt:lpstr>A124817872A_Data</vt:lpstr>
      <vt:lpstr>A124817872A_Latest</vt:lpstr>
      <vt:lpstr>A124817880A</vt:lpstr>
      <vt:lpstr>A124817880A_Data</vt:lpstr>
      <vt:lpstr>A124817880A_Latest</vt:lpstr>
      <vt:lpstr>A124817888V</vt:lpstr>
      <vt:lpstr>A124817888V_Data</vt:lpstr>
      <vt:lpstr>A124817888V_Latest</vt:lpstr>
      <vt:lpstr>A124817896V</vt:lpstr>
      <vt:lpstr>A124817896V_Data</vt:lpstr>
      <vt:lpstr>A124817896V_Latest</vt:lpstr>
      <vt:lpstr>A124817904J</vt:lpstr>
      <vt:lpstr>A124817904J_Data</vt:lpstr>
      <vt:lpstr>A124817904J_Latest</vt:lpstr>
      <vt:lpstr>A124817912J</vt:lpstr>
      <vt:lpstr>A124817912J_Data</vt:lpstr>
      <vt:lpstr>A124817912J_Latest</vt:lpstr>
      <vt:lpstr>A124817920J</vt:lpstr>
      <vt:lpstr>A124817920J_Data</vt:lpstr>
      <vt:lpstr>A124817920J_Latest</vt:lpstr>
      <vt:lpstr>A124817928A</vt:lpstr>
      <vt:lpstr>A124817928A_Data</vt:lpstr>
      <vt:lpstr>A124817928A_Latest</vt:lpstr>
      <vt:lpstr>A124817936A</vt:lpstr>
      <vt:lpstr>A124817936A_Data</vt:lpstr>
      <vt:lpstr>A124817936A_Latest</vt:lpstr>
      <vt:lpstr>A124817944A</vt:lpstr>
      <vt:lpstr>A124817944A_Data</vt:lpstr>
      <vt:lpstr>A124817944A_Latest</vt:lpstr>
      <vt:lpstr>A124817952A</vt:lpstr>
      <vt:lpstr>A124817952A_Data</vt:lpstr>
      <vt:lpstr>A124817952A_Latest</vt:lpstr>
      <vt:lpstr>A124817960A</vt:lpstr>
      <vt:lpstr>A124817960A_Data</vt:lpstr>
      <vt:lpstr>A124817960A_Latest</vt:lpstr>
      <vt:lpstr>A124817968V</vt:lpstr>
      <vt:lpstr>A124817968V_Data</vt:lpstr>
      <vt:lpstr>A124817968V_Latest</vt:lpstr>
      <vt:lpstr>A124817976V</vt:lpstr>
      <vt:lpstr>A124817976V_Data</vt:lpstr>
      <vt:lpstr>A124817976V_Latest</vt:lpstr>
      <vt:lpstr>A124817984V</vt:lpstr>
      <vt:lpstr>A124817984V_Data</vt:lpstr>
      <vt:lpstr>A124817984V_Latest</vt:lpstr>
      <vt:lpstr>A124817992V</vt:lpstr>
      <vt:lpstr>A124817992V_Data</vt:lpstr>
      <vt:lpstr>A124817992V_Latest</vt:lpstr>
      <vt:lpstr>A124818000K</vt:lpstr>
      <vt:lpstr>A124818000K_Data</vt:lpstr>
      <vt:lpstr>A124818000K_Latest</vt:lpstr>
      <vt:lpstr>A124818008C</vt:lpstr>
      <vt:lpstr>A124818008C_Data</vt:lpstr>
      <vt:lpstr>A124818008C_Latest</vt:lpstr>
      <vt:lpstr>A124818016C</vt:lpstr>
      <vt:lpstr>A124818016C_Data</vt:lpstr>
      <vt:lpstr>A124818016C_Latest</vt:lpstr>
      <vt:lpstr>A124818024C</vt:lpstr>
      <vt:lpstr>A124818024C_Data</vt:lpstr>
      <vt:lpstr>A124818024C_Latest</vt:lpstr>
      <vt:lpstr>A124818032C</vt:lpstr>
      <vt:lpstr>A124818032C_Data</vt:lpstr>
      <vt:lpstr>A124818032C_Latest</vt:lpstr>
      <vt:lpstr>A124818040C</vt:lpstr>
      <vt:lpstr>A124818040C_Data</vt:lpstr>
      <vt:lpstr>A124818040C_Latest</vt:lpstr>
      <vt:lpstr>A124818048W</vt:lpstr>
      <vt:lpstr>A124818048W_Data</vt:lpstr>
      <vt:lpstr>A124818048W_Latest</vt:lpstr>
      <vt:lpstr>A124818056W</vt:lpstr>
      <vt:lpstr>A124818056W_Data</vt:lpstr>
      <vt:lpstr>A124818056W_Latest</vt:lpstr>
      <vt:lpstr>A124818064W</vt:lpstr>
      <vt:lpstr>A124818064W_Data</vt:lpstr>
      <vt:lpstr>A124818064W_Latest</vt:lpstr>
      <vt:lpstr>A124818072W</vt:lpstr>
      <vt:lpstr>A124818072W_Data</vt:lpstr>
      <vt:lpstr>A124818072W_Latest</vt:lpstr>
      <vt:lpstr>A124818080W</vt:lpstr>
      <vt:lpstr>A124818080W_Data</vt:lpstr>
      <vt:lpstr>A124818080W_Latest</vt:lpstr>
      <vt:lpstr>A124818088R</vt:lpstr>
      <vt:lpstr>A124818088R_Data</vt:lpstr>
      <vt:lpstr>A124818088R_Latest</vt:lpstr>
      <vt:lpstr>A124818096R</vt:lpstr>
      <vt:lpstr>A124818096R_Data</vt:lpstr>
      <vt:lpstr>A124818096R_Latest</vt:lpstr>
      <vt:lpstr>A124818104C</vt:lpstr>
      <vt:lpstr>A124818104C_Data</vt:lpstr>
      <vt:lpstr>A124818104C_Latest</vt:lpstr>
      <vt:lpstr>A124818112C</vt:lpstr>
      <vt:lpstr>A124818112C_Data</vt:lpstr>
      <vt:lpstr>A124818112C_Latest</vt:lpstr>
      <vt:lpstr>A124818120C</vt:lpstr>
      <vt:lpstr>A124818120C_Data</vt:lpstr>
      <vt:lpstr>A124818120C_Latest</vt:lpstr>
      <vt:lpstr>A124818128W</vt:lpstr>
      <vt:lpstr>A124818128W_Data</vt:lpstr>
      <vt:lpstr>A124818128W_Latest</vt:lpstr>
      <vt:lpstr>A124818136W</vt:lpstr>
      <vt:lpstr>A124818136W_Data</vt:lpstr>
      <vt:lpstr>A124818136W_Latest</vt:lpstr>
      <vt:lpstr>A124818144W</vt:lpstr>
      <vt:lpstr>A124818144W_Data</vt:lpstr>
      <vt:lpstr>A124818144W_Latest</vt:lpstr>
      <vt:lpstr>A124818152W</vt:lpstr>
      <vt:lpstr>A124818152W_Data</vt:lpstr>
      <vt:lpstr>A124818152W_Latest</vt:lpstr>
      <vt:lpstr>A124818160W</vt:lpstr>
      <vt:lpstr>A124818160W_Data</vt:lpstr>
      <vt:lpstr>A124818160W_Latest</vt:lpstr>
      <vt:lpstr>A124818168R</vt:lpstr>
      <vt:lpstr>A124818168R_Data</vt:lpstr>
      <vt:lpstr>A124818168R_Latest</vt:lpstr>
      <vt:lpstr>A124818176R</vt:lpstr>
      <vt:lpstr>A124818176R_Data</vt:lpstr>
      <vt:lpstr>A124818176R_Latest</vt:lpstr>
      <vt:lpstr>A124818184R</vt:lpstr>
      <vt:lpstr>A124818184R_Data</vt:lpstr>
      <vt:lpstr>A124818184R_Latest</vt:lpstr>
      <vt:lpstr>A124818192R</vt:lpstr>
      <vt:lpstr>A124818192R_Data</vt:lpstr>
      <vt:lpstr>A124818192R_Latest</vt:lpstr>
      <vt:lpstr>A124818200C</vt:lpstr>
      <vt:lpstr>A124818200C_Data</vt:lpstr>
      <vt:lpstr>A124818200C_Latest</vt:lpstr>
      <vt:lpstr>A124818208W</vt:lpstr>
      <vt:lpstr>A124818208W_Data</vt:lpstr>
      <vt:lpstr>A124818208W_Latest</vt:lpstr>
      <vt:lpstr>A124818216W</vt:lpstr>
      <vt:lpstr>A124818216W_Data</vt:lpstr>
      <vt:lpstr>A124818216W_Latest</vt:lpstr>
      <vt:lpstr>A124818224W</vt:lpstr>
      <vt:lpstr>A124818224W_Data</vt:lpstr>
      <vt:lpstr>A124818224W_Latest</vt:lpstr>
      <vt:lpstr>A124818232W</vt:lpstr>
      <vt:lpstr>A124818232W_Data</vt:lpstr>
      <vt:lpstr>A124818232W_Latest</vt:lpstr>
      <vt:lpstr>A124818240W</vt:lpstr>
      <vt:lpstr>A124818240W_Data</vt:lpstr>
      <vt:lpstr>A124818240W_Latest</vt:lpstr>
      <vt:lpstr>A124818248R</vt:lpstr>
      <vt:lpstr>A124818248R_Data</vt:lpstr>
      <vt:lpstr>A124818248R_Latest</vt:lpstr>
      <vt:lpstr>A124818256R</vt:lpstr>
      <vt:lpstr>A124818256R_Data</vt:lpstr>
      <vt:lpstr>A124818256R_Latest</vt:lpstr>
      <vt:lpstr>A124818264R</vt:lpstr>
      <vt:lpstr>A124818264R_Data</vt:lpstr>
      <vt:lpstr>A124818264R_Latest</vt:lpstr>
      <vt:lpstr>A124818272R</vt:lpstr>
      <vt:lpstr>A124818272R_Data</vt:lpstr>
      <vt:lpstr>A124818272R_Latest</vt:lpstr>
      <vt:lpstr>A124818280R</vt:lpstr>
      <vt:lpstr>A124818280R_Data</vt:lpstr>
      <vt:lpstr>A124818280R_Latest</vt:lpstr>
      <vt:lpstr>A124818288J</vt:lpstr>
      <vt:lpstr>A124818288J_Data</vt:lpstr>
      <vt:lpstr>A124818288J_Latest</vt:lpstr>
      <vt:lpstr>A124818296J</vt:lpstr>
      <vt:lpstr>A124818296J_Data</vt:lpstr>
      <vt:lpstr>A124818296J_Latest</vt:lpstr>
      <vt:lpstr>A124818304W</vt:lpstr>
      <vt:lpstr>A124818304W_Data</vt:lpstr>
      <vt:lpstr>A124818304W_Latest</vt:lpstr>
      <vt:lpstr>A124818312W</vt:lpstr>
      <vt:lpstr>A124818312W_Data</vt:lpstr>
      <vt:lpstr>A124818312W_Latest</vt:lpstr>
      <vt:lpstr>A124818320W</vt:lpstr>
      <vt:lpstr>A124818320W_Data</vt:lpstr>
      <vt:lpstr>A124818320W_Latest</vt:lpstr>
      <vt:lpstr>A124818328R</vt:lpstr>
      <vt:lpstr>A124818328R_Data</vt:lpstr>
      <vt:lpstr>A124818328R_Latest</vt:lpstr>
      <vt:lpstr>A124818336R</vt:lpstr>
      <vt:lpstr>A124818336R_Data</vt:lpstr>
      <vt:lpstr>A124818336R_Latest</vt:lpstr>
      <vt:lpstr>A124818344R</vt:lpstr>
      <vt:lpstr>A124818344R_Data</vt:lpstr>
      <vt:lpstr>A124818344R_Latest</vt:lpstr>
      <vt:lpstr>A124818352R</vt:lpstr>
      <vt:lpstr>A124818352R_Data</vt:lpstr>
      <vt:lpstr>A124818352R_Latest</vt:lpstr>
      <vt:lpstr>A124818360R</vt:lpstr>
      <vt:lpstr>A124818360R_Data</vt:lpstr>
      <vt:lpstr>A124818360R_Latest</vt:lpstr>
      <vt:lpstr>A124818368J</vt:lpstr>
      <vt:lpstr>A124818368J_Data</vt:lpstr>
      <vt:lpstr>A124818368J_Latest</vt:lpstr>
      <vt:lpstr>A124818376J</vt:lpstr>
      <vt:lpstr>A124818376J_Data</vt:lpstr>
      <vt:lpstr>A124818376J_Latest</vt:lpstr>
      <vt:lpstr>A124818384J</vt:lpstr>
      <vt:lpstr>A124818384J_Data</vt:lpstr>
      <vt:lpstr>A124818384J_Latest</vt:lpstr>
      <vt:lpstr>A124818392J</vt:lpstr>
      <vt:lpstr>A124818392J_Data</vt:lpstr>
      <vt:lpstr>A124818392J_Latest</vt:lpstr>
      <vt:lpstr>A124818400W</vt:lpstr>
      <vt:lpstr>A124818400W_Data</vt:lpstr>
      <vt:lpstr>A124818400W_Latest</vt:lpstr>
      <vt:lpstr>A124818408R</vt:lpstr>
      <vt:lpstr>A124818408R_Data</vt:lpstr>
      <vt:lpstr>A124818408R_Latest</vt:lpstr>
      <vt:lpstr>A124818416R</vt:lpstr>
      <vt:lpstr>A124818416R_Data</vt:lpstr>
      <vt:lpstr>A124818416R_Latest</vt:lpstr>
      <vt:lpstr>A124818424R</vt:lpstr>
      <vt:lpstr>A124818424R_Data</vt:lpstr>
      <vt:lpstr>A124818424R_Latest</vt:lpstr>
      <vt:lpstr>A124818432R</vt:lpstr>
      <vt:lpstr>A124818432R_Data</vt:lpstr>
      <vt:lpstr>A124818432R_Latest</vt:lpstr>
      <vt:lpstr>A124818440R</vt:lpstr>
      <vt:lpstr>A124818440R_Data</vt:lpstr>
      <vt:lpstr>A124818440R_Latest</vt:lpstr>
      <vt:lpstr>A124818448J</vt:lpstr>
      <vt:lpstr>A124818448J_Data</vt:lpstr>
      <vt:lpstr>A124818448J_Latest</vt:lpstr>
      <vt:lpstr>A124818456J</vt:lpstr>
      <vt:lpstr>A124818456J_Data</vt:lpstr>
      <vt:lpstr>A124818456J_Latest</vt:lpstr>
      <vt:lpstr>A124818464J</vt:lpstr>
      <vt:lpstr>A124818464J_Data</vt:lpstr>
      <vt:lpstr>A124818464J_Latest</vt:lpstr>
      <vt:lpstr>A124818472J</vt:lpstr>
      <vt:lpstr>A124818472J_Data</vt:lpstr>
      <vt:lpstr>A124818472J_Latest</vt:lpstr>
      <vt:lpstr>A124818480J</vt:lpstr>
      <vt:lpstr>A124818480J_Data</vt:lpstr>
      <vt:lpstr>A124818480J_Latest</vt:lpstr>
      <vt:lpstr>A124818488A</vt:lpstr>
      <vt:lpstr>A124818488A_Data</vt:lpstr>
      <vt:lpstr>A124818488A_Latest</vt:lpstr>
      <vt:lpstr>A124818496A</vt:lpstr>
      <vt:lpstr>A124818496A_Data</vt:lpstr>
      <vt:lpstr>A124818496A_Latest</vt:lpstr>
      <vt:lpstr>A124818504R</vt:lpstr>
      <vt:lpstr>A124818504R_Data</vt:lpstr>
      <vt:lpstr>A124818504R_Latest</vt:lpstr>
      <vt:lpstr>A124818512R</vt:lpstr>
      <vt:lpstr>A124818512R_Data</vt:lpstr>
      <vt:lpstr>A124818512R_Latest</vt:lpstr>
      <vt:lpstr>A124818520R</vt:lpstr>
      <vt:lpstr>A124818520R_Data</vt:lpstr>
      <vt:lpstr>A124818520R_Latest</vt:lpstr>
      <vt:lpstr>A124818528J</vt:lpstr>
      <vt:lpstr>A124818528J_Data</vt:lpstr>
      <vt:lpstr>A124818528J_Latest</vt:lpstr>
      <vt:lpstr>A124818536J</vt:lpstr>
      <vt:lpstr>A124818536J_Data</vt:lpstr>
      <vt:lpstr>A124818536J_Latest</vt:lpstr>
      <vt:lpstr>A124818544J</vt:lpstr>
      <vt:lpstr>A124818544J_Data</vt:lpstr>
      <vt:lpstr>A124818544J_Latest</vt:lpstr>
      <vt:lpstr>A124818552J</vt:lpstr>
      <vt:lpstr>A124818552J_Data</vt:lpstr>
      <vt:lpstr>A124818552J_Latest</vt:lpstr>
      <vt:lpstr>A124818560J</vt:lpstr>
      <vt:lpstr>A124818560J_Data</vt:lpstr>
      <vt:lpstr>A124818560J_Latest</vt:lpstr>
      <vt:lpstr>A124818568A</vt:lpstr>
      <vt:lpstr>A124818568A_Data</vt:lpstr>
      <vt:lpstr>A124818568A_Latest</vt:lpstr>
      <vt:lpstr>A124818576A</vt:lpstr>
      <vt:lpstr>A124818576A_Data</vt:lpstr>
      <vt:lpstr>A124818576A_Latest</vt:lpstr>
      <vt:lpstr>A124818584A</vt:lpstr>
      <vt:lpstr>A124818584A_Data</vt:lpstr>
      <vt:lpstr>A124818584A_Latest</vt:lpstr>
      <vt:lpstr>A124818592A</vt:lpstr>
      <vt:lpstr>A124818592A_Data</vt:lpstr>
      <vt:lpstr>A124818592A_Latest</vt:lpstr>
      <vt:lpstr>A124818600R</vt:lpstr>
      <vt:lpstr>A124818600R_Data</vt:lpstr>
      <vt:lpstr>A124818600R_Latest</vt:lpstr>
      <vt:lpstr>A124818608J</vt:lpstr>
      <vt:lpstr>A124818608J_Data</vt:lpstr>
      <vt:lpstr>A124818608J_Latest</vt:lpstr>
      <vt:lpstr>A124818616J</vt:lpstr>
      <vt:lpstr>A124818616J_Data</vt:lpstr>
      <vt:lpstr>A124818616J_Latest</vt:lpstr>
      <vt:lpstr>A124818624J</vt:lpstr>
      <vt:lpstr>A124818624J_Data</vt:lpstr>
      <vt:lpstr>A124818624J_Latest</vt:lpstr>
      <vt:lpstr>A124818632J</vt:lpstr>
      <vt:lpstr>A124818632J_Data</vt:lpstr>
      <vt:lpstr>A124818632J_Latest</vt:lpstr>
      <vt:lpstr>A124818640J</vt:lpstr>
      <vt:lpstr>A124818640J_Data</vt:lpstr>
      <vt:lpstr>A124818640J_Latest</vt:lpstr>
      <vt:lpstr>A124818648A</vt:lpstr>
      <vt:lpstr>A124818648A_Data</vt:lpstr>
      <vt:lpstr>A124818648A_Latest</vt:lpstr>
      <vt:lpstr>A124818656A</vt:lpstr>
      <vt:lpstr>A124818656A_Data</vt:lpstr>
      <vt:lpstr>A124818656A_Latest</vt:lpstr>
      <vt:lpstr>A124818664A</vt:lpstr>
      <vt:lpstr>A124818664A_Data</vt:lpstr>
      <vt:lpstr>A124818664A_Latest</vt:lpstr>
      <vt:lpstr>A124818672A</vt:lpstr>
      <vt:lpstr>A124818672A_Data</vt:lpstr>
      <vt:lpstr>A124818672A_Latest</vt:lpstr>
      <vt:lpstr>A124818680A</vt:lpstr>
      <vt:lpstr>A124818680A_Data</vt:lpstr>
      <vt:lpstr>A124818680A_Latest</vt:lpstr>
      <vt:lpstr>A124818688V</vt:lpstr>
      <vt:lpstr>A124818688V_Data</vt:lpstr>
      <vt:lpstr>A124818688V_Latest</vt:lpstr>
      <vt:lpstr>A124818696V</vt:lpstr>
      <vt:lpstr>A124818696V_Data</vt:lpstr>
      <vt:lpstr>A124818696V_Latest</vt:lpstr>
      <vt:lpstr>A124818704J</vt:lpstr>
      <vt:lpstr>A124818704J_Data</vt:lpstr>
      <vt:lpstr>A124818704J_Latest</vt:lpstr>
      <vt:lpstr>A124818712J</vt:lpstr>
      <vt:lpstr>A124818712J_Data</vt:lpstr>
      <vt:lpstr>A124818712J_Latest</vt:lpstr>
      <vt:lpstr>A124818720J</vt:lpstr>
      <vt:lpstr>A124818720J_Data</vt:lpstr>
      <vt:lpstr>A124818720J_Latest</vt:lpstr>
      <vt:lpstr>A124818728A</vt:lpstr>
      <vt:lpstr>A124818728A_Data</vt:lpstr>
      <vt:lpstr>A124818728A_Latest</vt:lpstr>
      <vt:lpstr>A124818736A</vt:lpstr>
      <vt:lpstr>A124818736A_Data</vt:lpstr>
      <vt:lpstr>A124818736A_Latest</vt:lpstr>
      <vt:lpstr>A124818744A</vt:lpstr>
      <vt:lpstr>A124818744A_Data</vt:lpstr>
      <vt:lpstr>A124818744A_Latest</vt:lpstr>
      <vt:lpstr>A124818752A</vt:lpstr>
      <vt:lpstr>A124818752A_Data</vt:lpstr>
      <vt:lpstr>A124818752A_Latest</vt:lpstr>
      <vt:lpstr>A124818760A</vt:lpstr>
      <vt:lpstr>A124818760A_Data</vt:lpstr>
      <vt:lpstr>A124818760A_Latest</vt:lpstr>
      <vt:lpstr>A124818768V</vt:lpstr>
      <vt:lpstr>A124818768V_Data</vt:lpstr>
      <vt:lpstr>A124818768V_Latest</vt:lpstr>
      <vt:lpstr>A124818776V</vt:lpstr>
      <vt:lpstr>A124818776V_Data</vt:lpstr>
      <vt:lpstr>A124818776V_Latest</vt:lpstr>
      <vt:lpstr>A124818784V</vt:lpstr>
      <vt:lpstr>A124818784V_Data</vt:lpstr>
      <vt:lpstr>A124818784V_Latest</vt:lpstr>
      <vt:lpstr>A124818792V</vt:lpstr>
      <vt:lpstr>A124818792V_Data</vt:lpstr>
      <vt:lpstr>A124818792V_Latest</vt:lpstr>
      <vt:lpstr>A124818800J</vt:lpstr>
      <vt:lpstr>A124818800J_Data</vt:lpstr>
      <vt:lpstr>A124818800J_Latest</vt:lpstr>
      <vt:lpstr>A124818808A</vt:lpstr>
      <vt:lpstr>A124818808A_Data</vt:lpstr>
      <vt:lpstr>A124818808A_Latest</vt:lpstr>
      <vt:lpstr>A124818816A</vt:lpstr>
      <vt:lpstr>A124818816A_Data</vt:lpstr>
      <vt:lpstr>A124818816A_Latest</vt:lpstr>
      <vt:lpstr>A124818824A</vt:lpstr>
      <vt:lpstr>A124818824A_Data</vt:lpstr>
      <vt:lpstr>A124818824A_Latest</vt:lpstr>
      <vt:lpstr>A124818832A</vt:lpstr>
      <vt:lpstr>A124818832A_Data</vt:lpstr>
      <vt:lpstr>A124818832A_Latest</vt:lpstr>
      <vt:lpstr>A124818840A</vt:lpstr>
      <vt:lpstr>A124818840A_Data</vt:lpstr>
      <vt:lpstr>A124818840A_Latest</vt:lpstr>
      <vt:lpstr>A124818848V</vt:lpstr>
      <vt:lpstr>A124818848V_Data</vt:lpstr>
      <vt:lpstr>A124818848V_Latest</vt:lpstr>
      <vt:lpstr>A124818856V</vt:lpstr>
      <vt:lpstr>A124818856V_Data</vt:lpstr>
      <vt:lpstr>A124818856V_Latest</vt:lpstr>
      <vt:lpstr>A124818864V</vt:lpstr>
      <vt:lpstr>A124818864V_Data</vt:lpstr>
      <vt:lpstr>A124818864V_Latest</vt:lpstr>
      <vt:lpstr>A124818872V</vt:lpstr>
      <vt:lpstr>A124818872V_Data</vt:lpstr>
      <vt:lpstr>A124818872V_Latest</vt:lpstr>
      <vt:lpstr>A124818880V</vt:lpstr>
      <vt:lpstr>A124818880V_Data</vt:lpstr>
      <vt:lpstr>A124818880V_Latest</vt:lpstr>
      <vt:lpstr>A124818888L</vt:lpstr>
      <vt:lpstr>A124818888L_Data</vt:lpstr>
      <vt:lpstr>A124818888L_Latest</vt:lpstr>
      <vt:lpstr>A124818896L</vt:lpstr>
      <vt:lpstr>A124818896L_Data</vt:lpstr>
      <vt:lpstr>A124818896L_Latest</vt:lpstr>
      <vt:lpstr>A124818904A</vt:lpstr>
      <vt:lpstr>A124818904A_Data</vt:lpstr>
      <vt:lpstr>A124818904A_Latest</vt:lpstr>
      <vt:lpstr>A124818912A</vt:lpstr>
      <vt:lpstr>A124818912A_Data</vt:lpstr>
      <vt:lpstr>A124818912A_Latest</vt:lpstr>
      <vt:lpstr>A124818920A</vt:lpstr>
      <vt:lpstr>A124818920A_Data</vt:lpstr>
      <vt:lpstr>A124818920A_Latest</vt:lpstr>
      <vt:lpstr>A124818928V</vt:lpstr>
      <vt:lpstr>A124818928V_Data</vt:lpstr>
      <vt:lpstr>A124818928V_Latest</vt:lpstr>
      <vt:lpstr>A124818936V</vt:lpstr>
      <vt:lpstr>A124818936V_Data</vt:lpstr>
      <vt:lpstr>A124818936V_Latest</vt:lpstr>
      <vt:lpstr>A124818944V</vt:lpstr>
      <vt:lpstr>A124818944V_Data</vt:lpstr>
      <vt:lpstr>A124818944V_Latest</vt:lpstr>
      <vt:lpstr>A124818952V</vt:lpstr>
      <vt:lpstr>A124818952V_Data</vt:lpstr>
      <vt:lpstr>A124818952V_Latest</vt:lpstr>
      <vt:lpstr>A124818960V</vt:lpstr>
      <vt:lpstr>A124818960V_Data</vt:lpstr>
      <vt:lpstr>A124818960V_Latest</vt:lpstr>
      <vt:lpstr>A124818968L</vt:lpstr>
      <vt:lpstr>A124818968L_Data</vt:lpstr>
      <vt:lpstr>A124818968L_Latest</vt:lpstr>
      <vt:lpstr>A124818976L</vt:lpstr>
      <vt:lpstr>A124818976L_Data</vt:lpstr>
      <vt:lpstr>A124818976L_Latest</vt:lpstr>
      <vt:lpstr>A124818984L</vt:lpstr>
      <vt:lpstr>A124818984L_Data</vt:lpstr>
      <vt:lpstr>A124818984L_Latest</vt:lpstr>
      <vt:lpstr>A124818992L</vt:lpstr>
      <vt:lpstr>A124818992L_Data</vt:lpstr>
      <vt:lpstr>A124818992L_Latest</vt:lpstr>
      <vt:lpstr>A124819000C</vt:lpstr>
      <vt:lpstr>A124819000C_Data</vt:lpstr>
      <vt:lpstr>A124819000C_Latest</vt:lpstr>
      <vt:lpstr>A124819008W</vt:lpstr>
      <vt:lpstr>A124819008W_Data</vt:lpstr>
      <vt:lpstr>A124819008W_Latest</vt:lpstr>
      <vt:lpstr>A124819016W</vt:lpstr>
      <vt:lpstr>A124819016W_Data</vt:lpstr>
      <vt:lpstr>A124819016W_Latest</vt:lpstr>
      <vt:lpstr>A124819024W</vt:lpstr>
      <vt:lpstr>A124819024W_Data</vt:lpstr>
      <vt:lpstr>A124819024W_Latest</vt:lpstr>
      <vt:lpstr>A124819032W</vt:lpstr>
      <vt:lpstr>A124819032W_Data</vt:lpstr>
      <vt:lpstr>A124819032W_Latest</vt:lpstr>
      <vt:lpstr>A124819040W</vt:lpstr>
      <vt:lpstr>A124819040W_Data</vt:lpstr>
      <vt:lpstr>A124819040W_Latest</vt:lpstr>
      <vt:lpstr>A124819048R</vt:lpstr>
      <vt:lpstr>A124819048R_Data</vt:lpstr>
      <vt:lpstr>A124819048R_Latest</vt:lpstr>
      <vt:lpstr>A124819056R</vt:lpstr>
      <vt:lpstr>A124819056R_Data</vt:lpstr>
      <vt:lpstr>A124819056R_Latest</vt:lpstr>
      <vt:lpstr>A124819064R</vt:lpstr>
      <vt:lpstr>A124819064R_Data</vt:lpstr>
      <vt:lpstr>A124819064R_Latest</vt:lpstr>
      <vt:lpstr>A124819072R</vt:lpstr>
      <vt:lpstr>A124819072R_Data</vt:lpstr>
      <vt:lpstr>A124819072R_Latest</vt:lpstr>
      <vt:lpstr>A124819080R</vt:lpstr>
      <vt:lpstr>A124819080R_Data</vt:lpstr>
      <vt:lpstr>A124819080R_Latest</vt:lpstr>
      <vt:lpstr>A124819088J</vt:lpstr>
      <vt:lpstr>A124819088J_Data</vt:lpstr>
      <vt:lpstr>A124819088J_Latest</vt:lpstr>
      <vt:lpstr>A124819096J</vt:lpstr>
      <vt:lpstr>A124819096J_Data</vt:lpstr>
      <vt:lpstr>A124819096J_Latest</vt:lpstr>
      <vt:lpstr>A124819104W</vt:lpstr>
      <vt:lpstr>A124819104W_Data</vt:lpstr>
      <vt:lpstr>A124819104W_Latest</vt:lpstr>
      <vt:lpstr>A124819112W</vt:lpstr>
      <vt:lpstr>A124819112W_Data</vt:lpstr>
      <vt:lpstr>A124819112W_Latest</vt:lpstr>
      <vt:lpstr>A124819120W</vt:lpstr>
      <vt:lpstr>A124819120W_Data</vt:lpstr>
      <vt:lpstr>A124819120W_Latest</vt:lpstr>
      <vt:lpstr>A124819128R</vt:lpstr>
      <vt:lpstr>A124819128R_Data</vt:lpstr>
      <vt:lpstr>A124819128R_Latest</vt:lpstr>
      <vt:lpstr>A124819136R</vt:lpstr>
      <vt:lpstr>A124819136R_Data</vt:lpstr>
      <vt:lpstr>A124819136R_Latest</vt:lpstr>
      <vt:lpstr>A124819144R</vt:lpstr>
      <vt:lpstr>A124819144R_Data</vt:lpstr>
      <vt:lpstr>A124819144R_Latest</vt:lpstr>
      <vt:lpstr>A124819152R</vt:lpstr>
      <vt:lpstr>A124819152R_Data</vt:lpstr>
      <vt:lpstr>A124819152R_Latest</vt:lpstr>
      <vt:lpstr>A124819160R</vt:lpstr>
      <vt:lpstr>A124819160R_Data</vt:lpstr>
      <vt:lpstr>A124819160R_Latest</vt:lpstr>
      <vt:lpstr>A124819168J</vt:lpstr>
      <vt:lpstr>A124819168J_Data</vt:lpstr>
      <vt:lpstr>A124819168J_Latest</vt:lpstr>
      <vt:lpstr>A124819176J</vt:lpstr>
      <vt:lpstr>A124819176J_Data</vt:lpstr>
      <vt:lpstr>A124819176J_Latest</vt:lpstr>
      <vt:lpstr>A124819184J</vt:lpstr>
      <vt:lpstr>A124819184J_Data</vt:lpstr>
      <vt:lpstr>A124819184J_Latest</vt:lpstr>
      <vt:lpstr>A124819192J</vt:lpstr>
      <vt:lpstr>A124819192J_Data</vt:lpstr>
      <vt:lpstr>A124819192J_Latest</vt:lpstr>
      <vt:lpstr>A124819200W</vt:lpstr>
      <vt:lpstr>A124819200W_Data</vt:lpstr>
      <vt:lpstr>A124819200W_Latest</vt:lpstr>
      <vt:lpstr>A124819208R</vt:lpstr>
      <vt:lpstr>A124819208R_Data</vt:lpstr>
      <vt:lpstr>A124819208R_Latest</vt:lpstr>
      <vt:lpstr>A124819216R</vt:lpstr>
      <vt:lpstr>A124819216R_Data</vt:lpstr>
      <vt:lpstr>A124819216R_Latest</vt:lpstr>
      <vt:lpstr>A124819224R</vt:lpstr>
      <vt:lpstr>A124819224R_Data</vt:lpstr>
      <vt:lpstr>A124819224R_Latest</vt:lpstr>
      <vt:lpstr>A124819232R</vt:lpstr>
      <vt:lpstr>A124819232R_Data</vt:lpstr>
      <vt:lpstr>A124819232R_Latest</vt:lpstr>
      <vt:lpstr>A124819240R</vt:lpstr>
      <vt:lpstr>A124819240R_Data</vt:lpstr>
      <vt:lpstr>A124819240R_Latest</vt:lpstr>
      <vt:lpstr>A124819248J</vt:lpstr>
      <vt:lpstr>A124819248J_Data</vt:lpstr>
      <vt:lpstr>A124819248J_Latest</vt:lpstr>
      <vt:lpstr>A124819256J</vt:lpstr>
      <vt:lpstr>A124819256J_Data</vt:lpstr>
      <vt:lpstr>A124819256J_Latest</vt:lpstr>
      <vt:lpstr>A124819264J</vt:lpstr>
      <vt:lpstr>A124819264J_Data</vt:lpstr>
      <vt:lpstr>A124819264J_Latest</vt:lpstr>
      <vt:lpstr>A124819272J</vt:lpstr>
      <vt:lpstr>A124819272J_Data</vt:lpstr>
      <vt:lpstr>A124819272J_Latest</vt:lpstr>
      <vt:lpstr>A124819280J</vt:lpstr>
      <vt:lpstr>A124819280J_Data</vt:lpstr>
      <vt:lpstr>A124819280J_Latest</vt:lpstr>
      <vt:lpstr>A124819288A</vt:lpstr>
      <vt:lpstr>A124819288A_Data</vt:lpstr>
      <vt:lpstr>A124819288A_Latest</vt:lpstr>
      <vt:lpstr>A124819296A</vt:lpstr>
      <vt:lpstr>A124819296A_Data</vt:lpstr>
      <vt:lpstr>A124819296A_Latest</vt:lpstr>
      <vt:lpstr>A124819304R</vt:lpstr>
      <vt:lpstr>A124819304R_Data</vt:lpstr>
      <vt:lpstr>A124819304R_Latest</vt:lpstr>
      <vt:lpstr>A124819312R</vt:lpstr>
      <vt:lpstr>A124819312R_Data</vt:lpstr>
      <vt:lpstr>A124819312R_Latest</vt:lpstr>
      <vt:lpstr>A124819320R</vt:lpstr>
      <vt:lpstr>A124819320R_Data</vt:lpstr>
      <vt:lpstr>A124819320R_Latest</vt:lpstr>
      <vt:lpstr>A124819328J</vt:lpstr>
      <vt:lpstr>A124819328J_Data</vt:lpstr>
      <vt:lpstr>A124819328J_Latest</vt:lpstr>
      <vt:lpstr>A124819336J</vt:lpstr>
      <vt:lpstr>A124819336J_Data</vt:lpstr>
      <vt:lpstr>A124819336J_Latest</vt:lpstr>
      <vt:lpstr>A124819344J</vt:lpstr>
      <vt:lpstr>A124819344J_Data</vt:lpstr>
      <vt:lpstr>A124819344J_Latest</vt:lpstr>
      <vt:lpstr>A124819352J</vt:lpstr>
      <vt:lpstr>A124819352J_Data</vt:lpstr>
      <vt:lpstr>A124819352J_Latest</vt:lpstr>
      <vt:lpstr>A124819360J</vt:lpstr>
      <vt:lpstr>A124819360J_Data</vt:lpstr>
      <vt:lpstr>A124819360J_Latest</vt:lpstr>
      <vt:lpstr>A124819368A</vt:lpstr>
      <vt:lpstr>A124819368A_Data</vt:lpstr>
      <vt:lpstr>A124819368A_Latest</vt:lpstr>
      <vt:lpstr>A124819376A</vt:lpstr>
      <vt:lpstr>A124819376A_Data</vt:lpstr>
      <vt:lpstr>A124819376A_Latest</vt:lpstr>
      <vt:lpstr>A124819384A</vt:lpstr>
      <vt:lpstr>A124819384A_Data</vt:lpstr>
      <vt:lpstr>A124819384A_Latest</vt:lpstr>
      <vt:lpstr>A124819392A</vt:lpstr>
      <vt:lpstr>A124819392A_Data</vt:lpstr>
      <vt:lpstr>A124819392A_Latest</vt:lpstr>
      <vt:lpstr>A124819400R</vt:lpstr>
      <vt:lpstr>A124819400R_Data</vt:lpstr>
      <vt:lpstr>A124819400R_Latest</vt:lpstr>
      <vt:lpstr>A124819408J</vt:lpstr>
      <vt:lpstr>A124819408J_Data</vt:lpstr>
      <vt:lpstr>A124819408J_Latest</vt:lpstr>
      <vt:lpstr>A124819416J</vt:lpstr>
      <vt:lpstr>A124819416J_Data</vt:lpstr>
      <vt:lpstr>A124819416J_Latest</vt:lpstr>
      <vt:lpstr>A124819424J</vt:lpstr>
      <vt:lpstr>A124819424J_Data</vt:lpstr>
      <vt:lpstr>A124819424J_Latest</vt:lpstr>
      <vt:lpstr>A124819432J</vt:lpstr>
      <vt:lpstr>A124819432J_Data</vt:lpstr>
      <vt:lpstr>A124819432J_Latest</vt:lpstr>
      <vt:lpstr>A124819440J</vt:lpstr>
      <vt:lpstr>A124819440J_Data</vt:lpstr>
      <vt:lpstr>A124819440J_Latest</vt:lpstr>
      <vt:lpstr>A124819448A</vt:lpstr>
      <vt:lpstr>A124819448A_Data</vt:lpstr>
      <vt:lpstr>A124819448A_Latest</vt:lpstr>
      <vt:lpstr>A124819456A</vt:lpstr>
      <vt:lpstr>A124819456A_Data</vt:lpstr>
      <vt:lpstr>A124819456A_Latest</vt:lpstr>
      <vt:lpstr>A124819464A</vt:lpstr>
      <vt:lpstr>A124819464A_Data</vt:lpstr>
      <vt:lpstr>A124819464A_Latest</vt:lpstr>
      <vt:lpstr>A124819472A</vt:lpstr>
      <vt:lpstr>A124819472A_Data</vt:lpstr>
      <vt:lpstr>A124819472A_Latest</vt:lpstr>
      <vt:lpstr>A124819480A</vt:lpstr>
      <vt:lpstr>A124819480A_Data</vt:lpstr>
      <vt:lpstr>A124819480A_Latest</vt:lpstr>
      <vt:lpstr>A124819488V</vt:lpstr>
      <vt:lpstr>A124819488V_Data</vt:lpstr>
      <vt:lpstr>A124819488V_Latest</vt:lpstr>
      <vt:lpstr>A124819496V</vt:lpstr>
      <vt:lpstr>A124819496V_Data</vt:lpstr>
      <vt:lpstr>A124819496V_Latest</vt:lpstr>
      <vt:lpstr>A124819504J</vt:lpstr>
      <vt:lpstr>A124819504J_Data</vt:lpstr>
      <vt:lpstr>A124819504J_Latest</vt:lpstr>
      <vt:lpstr>A124819512J</vt:lpstr>
      <vt:lpstr>A124819512J_Data</vt:lpstr>
      <vt:lpstr>A124819512J_Latest</vt:lpstr>
      <vt:lpstr>A124819520J</vt:lpstr>
      <vt:lpstr>A124819520J_Data</vt:lpstr>
      <vt:lpstr>A124819520J_Latest</vt:lpstr>
      <vt:lpstr>A124819528A</vt:lpstr>
      <vt:lpstr>A124819528A_Data</vt:lpstr>
      <vt:lpstr>A124819528A_Latest</vt:lpstr>
      <vt:lpstr>A124819536A</vt:lpstr>
      <vt:lpstr>A124819536A_Data</vt:lpstr>
      <vt:lpstr>A124819536A_Latest</vt:lpstr>
      <vt:lpstr>A124819544A</vt:lpstr>
      <vt:lpstr>A124819544A_Data</vt:lpstr>
      <vt:lpstr>A124819544A_Latest</vt:lpstr>
      <vt:lpstr>A124819552A</vt:lpstr>
      <vt:lpstr>A124819552A_Data</vt:lpstr>
      <vt:lpstr>A124819552A_Latest</vt:lpstr>
      <vt:lpstr>A124819560A</vt:lpstr>
      <vt:lpstr>A124819560A_Data</vt:lpstr>
      <vt:lpstr>A124819560A_Latest</vt:lpstr>
      <vt:lpstr>A124819568V</vt:lpstr>
      <vt:lpstr>A124819568V_Data</vt:lpstr>
      <vt:lpstr>A124819568V_Latest</vt:lpstr>
      <vt:lpstr>A124819576V</vt:lpstr>
      <vt:lpstr>A124819576V_Data</vt:lpstr>
      <vt:lpstr>A124819576V_Latest</vt:lpstr>
      <vt:lpstr>A124819584V</vt:lpstr>
      <vt:lpstr>A124819584V_Data</vt:lpstr>
      <vt:lpstr>A124819584V_Latest</vt:lpstr>
      <vt:lpstr>A124819592V</vt:lpstr>
      <vt:lpstr>A124819592V_Data</vt:lpstr>
      <vt:lpstr>A124819592V_Latest</vt:lpstr>
      <vt:lpstr>A124819600J</vt:lpstr>
      <vt:lpstr>A124819600J_Data</vt:lpstr>
      <vt:lpstr>A124819600J_Latest</vt:lpstr>
      <vt:lpstr>A124819608A</vt:lpstr>
      <vt:lpstr>A124819608A_Data</vt:lpstr>
      <vt:lpstr>A124819608A_Latest</vt:lpstr>
      <vt:lpstr>A124819616A</vt:lpstr>
      <vt:lpstr>A124819616A_Data</vt:lpstr>
      <vt:lpstr>A124819616A_Latest</vt:lpstr>
      <vt:lpstr>A124819624A</vt:lpstr>
      <vt:lpstr>A124819624A_Data</vt:lpstr>
      <vt:lpstr>A124819624A_Latest</vt:lpstr>
      <vt:lpstr>A124819632A</vt:lpstr>
      <vt:lpstr>A124819632A_Data</vt:lpstr>
      <vt:lpstr>A124819632A_Latest</vt:lpstr>
      <vt:lpstr>A124819640A</vt:lpstr>
      <vt:lpstr>A124819640A_Data</vt:lpstr>
      <vt:lpstr>A124819640A_Latest</vt:lpstr>
      <vt:lpstr>A124819648V</vt:lpstr>
      <vt:lpstr>A124819648V_Data</vt:lpstr>
      <vt:lpstr>A124819648V_Latest</vt:lpstr>
      <vt:lpstr>A124819656V</vt:lpstr>
      <vt:lpstr>A124819656V_Data</vt:lpstr>
      <vt:lpstr>A124819656V_Latest</vt:lpstr>
      <vt:lpstr>A124819664V</vt:lpstr>
      <vt:lpstr>A124819664V_Data</vt:lpstr>
      <vt:lpstr>A124819664V_Latest</vt:lpstr>
      <vt:lpstr>A124819672V</vt:lpstr>
      <vt:lpstr>A124819672V_Data</vt:lpstr>
      <vt:lpstr>A124819672V_Latest</vt:lpstr>
      <vt:lpstr>A124819680V</vt:lpstr>
      <vt:lpstr>A124819680V_Data</vt:lpstr>
      <vt:lpstr>A124819680V_Latest</vt:lpstr>
      <vt:lpstr>A124819688L</vt:lpstr>
      <vt:lpstr>A124819688L_Data</vt:lpstr>
      <vt:lpstr>A124819688L_Latest</vt:lpstr>
      <vt:lpstr>A124819696L</vt:lpstr>
      <vt:lpstr>A124819696L_Data</vt:lpstr>
      <vt:lpstr>A124819696L_Latest</vt:lpstr>
      <vt:lpstr>A124819704A</vt:lpstr>
      <vt:lpstr>A124819704A_Data</vt:lpstr>
      <vt:lpstr>A124819704A_Latest</vt:lpstr>
      <vt:lpstr>A124819712A</vt:lpstr>
      <vt:lpstr>A124819712A_Data</vt:lpstr>
      <vt:lpstr>A124819712A_Latest</vt:lpstr>
      <vt:lpstr>A124819720A</vt:lpstr>
      <vt:lpstr>A124819720A_Data</vt:lpstr>
      <vt:lpstr>A124819720A_Latest</vt:lpstr>
      <vt:lpstr>A124819728V</vt:lpstr>
      <vt:lpstr>A124819728V_Data</vt:lpstr>
      <vt:lpstr>A124819728V_Latest</vt:lpstr>
      <vt:lpstr>A124819736V</vt:lpstr>
      <vt:lpstr>A124819736V_Data</vt:lpstr>
      <vt:lpstr>A124819736V_Latest</vt:lpstr>
      <vt:lpstr>A124819744V</vt:lpstr>
      <vt:lpstr>A124819744V_Data</vt:lpstr>
      <vt:lpstr>A124819744V_Latest</vt:lpstr>
      <vt:lpstr>A124819752V</vt:lpstr>
      <vt:lpstr>A124819752V_Data</vt:lpstr>
      <vt:lpstr>A124819752V_Latest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2021-05-25T01:01:53Z</dcterms:created>
  <dcterms:modified xsi:type="dcterms:W3CDTF">2021-07-01T10:25:29Z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2021-07-01T10:25:13Z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92bf0e3e-6357-48b7-b364-dcb7df3463b3</vt:lpwstr>
  </property>
  <property fmtid="{D5CDD505-2E9C-101B-9397-08002B2CF9AE}" pid="8" name="MSIP_Label_c8e5a7ee-c283-40b0-98eb-fa437df4c031_ContentBits">
    <vt:lpwstr>0</vt:lpwstr>
  </property>
</Properties>
</file>