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orp\absdfs\workgroup\Labour Sup Suvys\HSF\PJSM21\Timeseries\Excel\"/>
    </mc:Choice>
  </mc:AlternateContent>
  <xr:revisionPtr revIDLastSave="0" documentId="13_ncr:1_{18844243-D1B8-404B-9A78-B3BDDE4B9BE9}" xr6:coauthVersionLast="45" xr6:coauthVersionMax="45" xr10:uidLastSave="{00000000-0000-0000-0000-000000000000}"/>
  <bookViews>
    <workbookView xWindow="6405" yWindow="6405" windowWidth="21780" windowHeight="16950" xr2:uid="{00000000-000D-0000-FFFF-FFFF00000000}"/>
  </bookViews>
  <sheets>
    <sheet name="Contents" sheetId="7" r:id="rId1"/>
    <sheet name="Table 21.1" sheetId="8" r:id="rId2"/>
    <sheet name="Table 21.2" sheetId="9" r:id="rId3"/>
    <sheet name="Index" sheetId="6" r:id="rId4"/>
    <sheet name="Data1" sheetId="1" r:id="rId5"/>
    <sheet name="Data2" sheetId="2" r:id="rId6"/>
    <sheet name="Data3" sheetId="3" r:id="rId7"/>
    <sheet name="Data4" sheetId="4" r:id="rId8"/>
  </sheets>
  <definedNames>
    <definedName name="A124824738V">Data3!$IB$1:$IB$10,Data3!$IB$11:$IB$17</definedName>
    <definedName name="A124824738V_Data">Data3!$IB$11:$IB$17</definedName>
    <definedName name="A124824738V_Latest">Data3!$IB$17</definedName>
    <definedName name="A124824742K">Data4!$G$1:$G$10,Data4!$G$11:$G$17</definedName>
    <definedName name="A124824742K_Data">Data4!$G$11:$G$17</definedName>
    <definedName name="A124824742K_Latest">Data4!$G$17</definedName>
    <definedName name="A124824746V">Data4!$AB$1:$AB$10,Data4!$AB$11:$AB$17</definedName>
    <definedName name="A124824746V_Data">Data4!$AB$11:$AB$17</definedName>
    <definedName name="A124824746V_Latest">Data4!$AB$17</definedName>
    <definedName name="A124824750K">Data4!$P$1:$P$10,Data4!$P$11:$P$17</definedName>
    <definedName name="A124824750K_Data">Data4!$P$11:$P$17</definedName>
    <definedName name="A124824750K_Latest">Data4!$P$17</definedName>
    <definedName name="A124824754V">Data3!$IE$1:$IE$10,Data3!$IE$11:$IE$17</definedName>
    <definedName name="A124824754V_Data">Data3!$IE$11:$IE$17</definedName>
    <definedName name="A124824754V_Latest">Data3!$IE$17</definedName>
    <definedName name="A124824758C">Data3!$IK$1:$IK$10,Data3!$IK$11:$IK$17</definedName>
    <definedName name="A124824758C_Data">Data3!$IK$11:$IK$17</definedName>
    <definedName name="A124824758C_Latest">Data3!$IK$17</definedName>
    <definedName name="A124824762V">Data3!$HM$1:$HM$10,Data3!$HM$11:$HM$17</definedName>
    <definedName name="A124824762V_Data">Data3!$HM$11:$HM$17</definedName>
    <definedName name="A124824762V_Latest">Data3!$HM$17</definedName>
    <definedName name="A124824766C">Data3!$HY$1:$HY$10,Data3!$HY$11:$HY$17</definedName>
    <definedName name="A124824766C_Data">Data3!$HY$11:$HY$17</definedName>
    <definedName name="A124824766C_Latest">Data3!$HY$17</definedName>
    <definedName name="A124824770V">Data4!$S$1:$S$10,Data4!$S$11:$S$17</definedName>
    <definedName name="A124824770V_Data">Data4!$S$11:$S$17</definedName>
    <definedName name="A124824770V_Latest">Data4!$S$17</definedName>
    <definedName name="A124824774C">Data3!$GU$1:$GU$10,Data3!$GU$11:$GU$17</definedName>
    <definedName name="A124824774C_Data">Data3!$GU$11:$GU$17</definedName>
    <definedName name="A124824774C_Latest">Data3!$GU$17</definedName>
    <definedName name="A124824778L">Data3!$HD$1:$HD$10,Data3!$HD$11:$HD$17</definedName>
    <definedName name="A124824778L_Data">Data3!$HD$11:$HD$17</definedName>
    <definedName name="A124824778L_Latest">Data3!$HD$17</definedName>
    <definedName name="A124824782C">Data3!$HG$1:$HG$10,Data3!$HG$11:$HG$17</definedName>
    <definedName name="A124824782C_Data">Data3!$HG$11:$HG$17</definedName>
    <definedName name="A124824782C_Latest">Data3!$HG$17</definedName>
    <definedName name="A124824786L">Data3!$IH$1:$IH$10,Data3!$IH$11:$IH$17</definedName>
    <definedName name="A124824786L_Data">Data3!$IH$11:$IH$17</definedName>
    <definedName name="A124824786L_Latest">Data3!$IH$17</definedName>
    <definedName name="A124824790C">Data3!$IN$1:$IN$10,Data3!$IN$11:$IN$17</definedName>
    <definedName name="A124824790C_Data">Data3!$IN$11:$IN$17</definedName>
    <definedName name="A124824790C_Latest">Data3!$IN$17</definedName>
    <definedName name="A124824794L">Data3!$IQ$1:$IQ$10,Data3!$IQ$11:$IQ$17</definedName>
    <definedName name="A124824794L_Data">Data3!$IQ$11:$IQ$17</definedName>
    <definedName name="A124824794L_Latest">Data3!$IQ$17</definedName>
    <definedName name="A124824798W">Data4!$V$1:$V$10,Data4!$V$11:$V$17</definedName>
    <definedName name="A124824798W_Data">Data4!$V$11:$V$17</definedName>
    <definedName name="A124824798W_Latest">Data4!$V$17</definedName>
    <definedName name="A124824802A">Data4!$AE$1:$AE$10,Data4!$AE$11:$AE$17</definedName>
    <definedName name="A124824802A_Data">Data4!$AE$11:$AE$17</definedName>
    <definedName name="A124824802A_Latest">Data4!$AE$17</definedName>
    <definedName name="A124824806K">Data3!$HJ$1:$HJ$10,Data3!$HJ$11:$HJ$17</definedName>
    <definedName name="A124824806K_Data">Data3!$HJ$11:$HJ$17</definedName>
    <definedName name="A124824806K_Latest">Data3!$HJ$17</definedName>
    <definedName name="A124824810A">Data3!$HS$1:$HS$10,Data3!$HS$11:$HS$17</definedName>
    <definedName name="A124824810A_Data">Data3!$HS$11:$HS$17</definedName>
    <definedName name="A124824810A_Latest">Data3!$HS$17</definedName>
    <definedName name="A124824814K">Data4!$AH$1:$AH$10,Data4!$AH$11:$AH$17</definedName>
    <definedName name="A124824814K_Data">Data4!$AH$11:$AH$17</definedName>
    <definedName name="A124824814K_Latest">Data4!$AH$17</definedName>
    <definedName name="A124824818V">Data3!$GR$1:$GR$10,Data3!$GR$11:$GR$17</definedName>
    <definedName name="A124824818V_Data">Data3!$GR$11:$GR$17</definedName>
    <definedName name="A124824818V_Latest">Data3!$GR$17</definedName>
    <definedName name="A124824822K">Data3!$GX$1:$GX$10,Data3!$GX$11:$GX$17</definedName>
    <definedName name="A124824822K_Data">Data3!$GX$11:$GX$17</definedName>
    <definedName name="A124824822K_Latest">Data3!$GX$17</definedName>
    <definedName name="A124824826V">Data3!$HA$1:$HA$10,Data3!$HA$11:$HA$17</definedName>
    <definedName name="A124824826V_Data">Data3!$HA$11:$HA$17</definedName>
    <definedName name="A124824826V_Latest">Data3!$HA$17</definedName>
    <definedName name="A124824830K">Data3!$HP$1:$HP$10,Data3!$HP$11:$HP$17</definedName>
    <definedName name="A124824830K_Data">Data3!$HP$11:$HP$17</definedName>
    <definedName name="A124824830K_Latest">Data3!$HP$17</definedName>
    <definedName name="A124824834V">Data4!$J$1:$J$10,Data4!$J$11:$J$17</definedName>
    <definedName name="A124824834V_Data">Data4!$J$11:$J$17</definedName>
    <definedName name="A124824834V_Latest">Data4!$J$17</definedName>
    <definedName name="A124824838C">Data4!$M$1:$M$10,Data4!$M$11:$M$17</definedName>
    <definedName name="A124824838C_Data">Data4!$M$11:$M$17</definedName>
    <definedName name="A124824838C_Latest">Data4!$M$17</definedName>
    <definedName name="A124824842V">Data3!$HV$1:$HV$10,Data3!$HV$11:$HV$17</definedName>
    <definedName name="A124824842V_Data">Data3!$HV$11:$HV$17</definedName>
    <definedName name="A124824842V_Latest">Data3!$HV$17</definedName>
    <definedName name="A124824846C">Data4!$D$1:$D$10,Data4!$D$11:$D$17</definedName>
    <definedName name="A124824846C_Data">Data4!$D$11:$D$17</definedName>
    <definedName name="A124824846C_Latest">Data4!$D$17</definedName>
    <definedName name="A124824850V">Data4!$Y$1:$Y$10,Data4!$Y$11:$Y$17</definedName>
    <definedName name="A124824850V_Data">Data4!$Y$11:$Y$17</definedName>
    <definedName name="A124824850V_Latest">Data4!$Y$17</definedName>
    <definedName name="A124824854C">Data1!$HF$1:$HF$10,Data1!$HF$11:$HF$17</definedName>
    <definedName name="A124824854C_Data">Data1!$HF$11:$HF$17</definedName>
    <definedName name="A124824854C_Latest">Data1!$HF$17</definedName>
    <definedName name="A124824858L">Data1!$IA$1:$IA$10,Data1!$IA$11:$IA$17</definedName>
    <definedName name="A124824858L_Data">Data1!$IA$11:$IA$17</definedName>
    <definedName name="A124824858L_Latest">Data1!$IA$17</definedName>
    <definedName name="A124824862C">Data2!$F$1:$F$10,Data2!$F$11:$F$17</definedName>
    <definedName name="A124824862C_Data">Data2!$F$11:$F$17</definedName>
    <definedName name="A124824862C_Latest">Data2!$F$17</definedName>
    <definedName name="A124824866L">Data1!$IJ$1:$IJ$10,Data1!$IJ$11:$IJ$17</definedName>
    <definedName name="A124824866L_Data">Data1!$IJ$11:$IJ$17</definedName>
    <definedName name="A124824866L_Latest">Data1!$IJ$17</definedName>
    <definedName name="A124824870C">Data1!$HI$1:$HI$10,Data1!$HI$11:$HI$17</definedName>
    <definedName name="A124824870C_Data">Data1!$HI$11:$HI$17</definedName>
    <definedName name="A124824870C_Latest">Data1!$HI$17</definedName>
    <definedName name="A124824874L">Data1!$HO$1:$HO$10,Data1!$HO$11:$HO$17</definedName>
    <definedName name="A124824874L_Data">Data1!$HO$11:$HO$17</definedName>
    <definedName name="A124824874L_Latest">Data1!$HO$17</definedName>
    <definedName name="A124824878W">Data1!$GQ$1:$GQ$10,Data1!$GQ$11:$GQ$17</definedName>
    <definedName name="A124824878W_Data">Data1!$GQ$11:$GQ$17</definedName>
    <definedName name="A124824878W_Latest">Data1!$GQ$17</definedName>
    <definedName name="A124824882L">Data1!$HC$1:$HC$10,Data1!$HC$11:$HC$17</definedName>
    <definedName name="A124824882L_Data">Data1!$HC$11:$HC$17</definedName>
    <definedName name="A124824882L_Latest">Data1!$HC$17</definedName>
    <definedName name="A124824886W">Data1!$IM$1:$IM$10,Data1!$IM$11:$IM$17</definedName>
    <definedName name="A124824886W_Data">Data1!$IM$11:$IM$17</definedName>
    <definedName name="A124824886W_Latest">Data1!$IM$17</definedName>
    <definedName name="A124824890L">Data1!$FY$1:$FY$10,Data1!$FY$11:$FY$17</definedName>
    <definedName name="A124824890L_Data">Data1!$FY$11:$FY$17</definedName>
    <definedName name="A124824890L_Latest">Data1!$FY$17</definedName>
    <definedName name="A124824894W">Data1!$GH$1:$GH$10,Data1!$GH$11:$GH$17</definedName>
    <definedName name="A124824894W_Data">Data1!$GH$11:$GH$17</definedName>
    <definedName name="A124824894W_Latest">Data1!$GH$17</definedName>
    <definedName name="A124824898F">Data1!$GK$1:$GK$10,Data1!$GK$11:$GK$17</definedName>
    <definedName name="A124824898F_Data">Data1!$GK$11:$GK$17</definedName>
    <definedName name="A124824898F_Latest">Data1!$GK$17</definedName>
    <definedName name="A124824902K">Data1!$HL$1:$HL$10,Data1!$HL$11:$HL$17</definedName>
    <definedName name="A124824902K_Data">Data1!$HL$11:$HL$17</definedName>
    <definedName name="A124824902K_Latest">Data1!$HL$17</definedName>
    <definedName name="A124824906V">Data1!$HR$1:$HR$10,Data1!$HR$11:$HR$17</definedName>
    <definedName name="A124824906V_Data">Data1!$HR$11:$HR$17</definedName>
    <definedName name="A124824906V_Latest">Data1!$HR$17</definedName>
    <definedName name="A124824910K">Data1!$HU$1:$HU$10,Data1!$HU$11:$HU$17</definedName>
    <definedName name="A124824910K_Data">Data1!$HU$11:$HU$17</definedName>
    <definedName name="A124824910K_Latest">Data1!$HU$17</definedName>
    <definedName name="A124824914V">Data1!$IP$1:$IP$10,Data1!$IP$11:$IP$17</definedName>
    <definedName name="A124824914V_Data">Data1!$IP$11:$IP$17</definedName>
    <definedName name="A124824914V_Latest">Data1!$IP$17</definedName>
    <definedName name="A124824918C">Data2!$I$1:$I$10,Data2!$I$11:$I$17</definedName>
    <definedName name="A124824918C_Data">Data2!$I$11:$I$17</definedName>
    <definedName name="A124824918C_Latest">Data2!$I$17</definedName>
    <definedName name="A124824922V">Data1!$GN$1:$GN$10,Data1!$GN$11:$GN$17</definedName>
    <definedName name="A124824922V_Data">Data1!$GN$11:$GN$17</definedName>
    <definedName name="A124824922V_Latest">Data1!$GN$17</definedName>
    <definedName name="A124824926C">Data1!$GW$1:$GW$10,Data1!$GW$11:$GW$17</definedName>
    <definedName name="A124824926C_Data">Data1!$GW$11:$GW$17</definedName>
    <definedName name="A124824926C_Latest">Data1!$GW$17</definedName>
    <definedName name="A124824930V">Data2!$L$1:$L$10,Data2!$L$11:$L$17</definedName>
    <definedName name="A124824930V_Data">Data2!$L$11:$L$17</definedName>
    <definedName name="A124824930V_Latest">Data2!$L$17</definedName>
    <definedName name="A124824934C">Data1!$FV$1:$FV$10,Data1!$FV$11:$FV$17</definedName>
    <definedName name="A124824934C_Data">Data1!$FV$11:$FV$17</definedName>
    <definedName name="A124824934C_Latest">Data1!$FV$17</definedName>
    <definedName name="A124824938L">Data1!$GB$1:$GB$10,Data1!$GB$11:$GB$17</definedName>
    <definedName name="A124824938L_Data">Data1!$GB$11:$GB$17</definedName>
    <definedName name="A124824938L_Latest">Data1!$GB$17</definedName>
    <definedName name="A124824942C">Data1!$GE$1:$GE$10,Data1!$GE$11:$GE$17</definedName>
    <definedName name="A124824942C_Data">Data1!$GE$11:$GE$17</definedName>
    <definedName name="A124824942C_Latest">Data1!$GE$17</definedName>
    <definedName name="A124824946L">Data1!$GT$1:$GT$10,Data1!$GT$11:$GT$17</definedName>
    <definedName name="A124824946L_Data">Data1!$GT$11:$GT$17</definedName>
    <definedName name="A124824946L_Latest">Data1!$GT$17</definedName>
    <definedName name="A124824950C">Data1!$ID$1:$ID$10,Data1!$ID$11:$ID$17</definedName>
    <definedName name="A124824950C_Data">Data1!$ID$11:$ID$17</definedName>
    <definedName name="A124824950C_Latest">Data1!$ID$17</definedName>
    <definedName name="A124824954L">Data1!$IG$1:$IG$10,Data1!$IG$11:$IG$17</definedName>
    <definedName name="A124824954L_Data">Data1!$IG$11:$IG$17</definedName>
    <definedName name="A124824954L_Latest">Data1!$IG$17</definedName>
    <definedName name="A124824958W">Data1!$GZ$1:$GZ$10,Data1!$GZ$11:$GZ$17</definedName>
    <definedName name="A124824958W_Data">Data1!$GZ$11:$GZ$17</definedName>
    <definedName name="A124824958W_Latest">Data1!$GZ$17</definedName>
    <definedName name="A124824962L">Data1!$HX$1:$HX$10,Data1!$HX$11:$HX$17</definedName>
    <definedName name="A124824962L_Data">Data1!$HX$11:$HX$17</definedName>
    <definedName name="A124824962L_Latest">Data1!$HX$17</definedName>
    <definedName name="A124824966W">Data2!$C$1:$C$10,Data2!$C$11:$C$17</definedName>
    <definedName name="A124824966W_Data">Data2!$C$11:$C$17</definedName>
    <definedName name="A124824966W_Latest">Data2!$C$17</definedName>
    <definedName name="A124824970L">Data2!$HQ$1:$HQ$10,Data2!$HQ$11:$HQ$17</definedName>
    <definedName name="A124824970L_Data">Data2!$HQ$11:$HQ$17</definedName>
    <definedName name="A124824970L_Latest">Data2!$HQ$17</definedName>
    <definedName name="A124824974W">Data2!$IL$1:$IL$10,Data2!$IL$11:$IL$17</definedName>
    <definedName name="A124824974W_Data">Data2!$IL$11:$IL$17</definedName>
    <definedName name="A124824974W_Latest">Data2!$IL$17</definedName>
    <definedName name="A124824978F">Data3!$Q$1:$Q$10,Data3!$Q$11:$Q$17</definedName>
    <definedName name="A124824978F_Data">Data3!$Q$11:$Q$17</definedName>
    <definedName name="A124824978F_Latest">Data3!$Q$17</definedName>
    <definedName name="A124824982W">Data3!$E$1:$E$10,Data3!$E$11:$E$17</definedName>
    <definedName name="A124824982W_Data">Data3!$E$11:$E$17</definedName>
    <definedName name="A124824982W_Latest">Data3!$E$17</definedName>
    <definedName name="A124824986F">Data2!$HT$1:$HT$10,Data2!$HT$11:$HT$17</definedName>
    <definedName name="A124824986F_Data">Data2!$HT$11:$HT$17</definedName>
    <definedName name="A124824986F_Latest">Data2!$HT$17</definedName>
    <definedName name="A124824990W">Data2!$HZ$1:$HZ$10,Data2!$HZ$11:$HZ$17</definedName>
    <definedName name="A124824990W_Data">Data2!$HZ$11:$HZ$17</definedName>
    <definedName name="A124824990W_Latest">Data2!$HZ$17</definedName>
    <definedName name="A124824994F">Data2!$HB$1:$HB$10,Data2!$HB$11:$HB$17</definedName>
    <definedName name="A124824994F_Data">Data2!$HB$11:$HB$17</definedName>
    <definedName name="A124824994F_Latest">Data2!$HB$17</definedName>
    <definedName name="A124824998R">Data2!$HN$1:$HN$10,Data2!$HN$11:$HN$17</definedName>
    <definedName name="A124824998R_Data">Data2!$HN$11:$HN$17</definedName>
    <definedName name="A124824998R_Latest">Data2!$HN$17</definedName>
    <definedName name="A124825002W">Data3!$H$1:$H$10,Data3!$H$11:$H$17</definedName>
    <definedName name="A124825002W_Data">Data3!$H$11:$H$17</definedName>
    <definedName name="A124825002W_Latest">Data3!$H$17</definedName>
    <definedName name="A124825006F">Data2!$GJ$1:$GJ$10,Data2!$GJ$11:$GJ$17</definedName>
    <definedName name="A124825006F_Data">Data2!$GJ$11:$GJ$17</definedName>
    <definedName name="A124825006F_Latest">Data2!$GJ$17</definedName>
    <definedName name="A124825010W">Data2!$GS$1:$GS$10,Data2!$GS$11:$GS$17</definedName>
    <definedName name="A124825010W_Data">Data2!$GS$11:$GS$17</definedName>
    <definedName name="A124825010W_Latest">Data2!$GS$17</definedName>
    <definedName name="A124825014F">Data2!$GV$1:$GV$10,Data2!$GV$11:$GV$17</definedName>
    <definedName name="A124825014F_Data">Data2!$GV$11:$GV$17</definedName>
    <definedName name="A124825014F_Latest">Data2!$GV$17</definedName>
    <definedName name="A124825018R">Data2!$HW$1:$HW$10,Data2!$HW$11:$HW$17</definedName>
    <definedName name="A124825018R_Data">Data2!$HW$11:$HW$17</definedName>
    <definedName name="A124825018R_Latest">Data2!$HW$17</definedName>
    <definedName name="A124825022F">Data2!$IC$1:$IC$10,Data2!$IC$11:$IC$17</definedName>
    <definedName name="A124825022F_Data">Data2!$IC$11:$IC$17</definedName>
    <definedName name="A124825022F_Latest">Data2!$IC$17</definedName>
    <definedName name="A124825026R">Data2!$IF$1:$IF$10,Data2!$IF$11:$IF$17</definedName>
    <definedName name="A124825026R_Data">Data2!$IF$11:$IF$17</definedName>
    <definedName name="A124825026R_Latest">Data2!$IF$17</definedName>
    <definedName name="A124825030F">Data3!$K$1:$K$10,Data3!$K$11:$K$17</definedName>
    <definedName name="A124825030F_Data">Data3!$K$11:$K$17</definedName>
    <definedName name="A124825030F_Latest">Data3!$K$17</definedName>
    <definedName name="A124825034R">Data3!$T$1:$T$10,Data3!$T$11:$T$17</definedName>
    <definedName name="A124825034R_Data">Data3!$T$11:$T$17</definedName>
    <definedName name="A124825034R_Latest">Data3!$T$17</definedName>
    <definedName name="A124825038X">Data2!$GY$1:$GY$10,Data2!$GY$11:$GY$17</definedName>
    <definedName name="A124825038X_Data">Data2!$GY$11:$GY$17</definedName>
    <definedName name="A124825038X_Latest">Data2!$GY$17</definedName>
    <definedName name="A124825042R">Data2!$HH$1:$HH$10,Data2!$HH$11:$HH$17</definedName>
    <definedName name="A124825042R_Data">Data2!$HH$11:$HH$17</definedName>
    <definedName name="A124825042R_Latest">Data2!$HH$17</definedName>
    <definedName name="A124825046X">Data3!$W$1:$W$10,Data3!$W$11:$W$17</definedName>
    <definedName name="A124825046X_Data">Data3!$W$11:$W$17</definedName>
    <definedName name="A124825046X_Latest">Data3!$W$17</definedName>
    <definedName name="A124825050R">Data2!$GG$1:$GG$10,Data2!$GG$11:$GG$17</definedName>
    <definedName name="A124825050R_Data">Data2!$GG$11:$GG$17</definedName>
    <definedName name="A124825050R_Latest">Data2!$GG$17</definedName>
    <definedName name="A124825054X">Data2!$GM$1:$GM$10,Data2!$GM$11:$GM$17</definedName>
    <definedName name="A124825054X_Data">Data2!$GM$11:$GM$17</definedName>
    <definedName name="A124825054X_Latest">Data2!$GM$17</definedName>
    <definedName name="A124825058J">Data2!$GP$1:$GP$10,Data2!$GP$11:$GP$17</definedName>
    <definedName name="A124825058J_Data">Data2!$GP$11:$GP$17</definedName>
    <definedName name="A124825058J_Latest">Data2!$GP$17</definedName>
    <definedName name="A124825062X">Data2!$HE$1:$HE$10,Data2!$HE$11:$HE$17</definedName>
    <definedName name="A124825062X_Data">Data2!$HE$11:$HE$17</definedName>
    <definedName name="A124825062X_Latest">Data2!$HE$17</definedName>
    <definedName name="A124825066J">Data2!$IO$1:$IO$10,Data2!$IO$11:$IO$17</definedName>
    <definedName name="A124825066J_Data">Data2!$IO$11:$IO$17</definedName>
    <definedName name="A124825066J_Latest">Data2!$IO$17</definedName>
    <definedName name="A124825070X">Data3!$B$1:$B$10,Data3!$B$11:$B$17</definedName>
    <definedName name="A124825070X_Data">Data3!$B$11:$B$17</definedName>
    <definedName name="A124825070X_Latest">Data3!$B$17</definedName>
    <definedName name="A124825074J">Data2!$HK$1:$HK$10,Data2!$HK$11:$HK$17</definedName>
    <definedName name="A124825074J_Data">Data2!$HK$11:$HK$17</definedName>
    <definedName name="A124825074J_Latest">Data2!$HK$17</definedName>
    <definedName name="A124825078T">Data2!$II$1:$II$10,Data2!$II$11:$II$17</definedName>
    <definedName name="A124825078T_Data">Data2!$II$11:$II$17</definedName>
    <definedName name="A124825078T_Latest">Data2!$II$17</definedName>
    <definedName name="A124825082J">Data3!$N$1:$N$10,Data3!$N$11:$N$17</definedName>
    <definedName name="A124825082J_Data">Data3!$N$11:$N$17</definedName>
    <definedName name="A124825082J_Latest">Data3!$N$17</definedName>
    <definedName name="A124825086T">Data3!$BJ$1:$BJ$10,Data3!$BJ$11:$BJ$17</definedName>
    <definedName name="A124825086T_Data">Data3!$BJ$11:$BJ$17</definedName>
    <definedName name="A124825086T_Latest">Data3!$BJ$17</definedName>
    <definedName name="A124825090J">Data3!$CE$1:$CE$10,Data3!$CE$11:$CE$17</definedName>
    <definedName name="A124825090J_Data">Data3!$CE$11:$CE$17</definedName>
    <definedName name="A124825090J_Latest">Data3!$CE$17</definedName>
    <definedName name="A124825094T">Data3!$CZ$1:$CZ$10,Data3!$CZ$11:$CZ$17</definedName>
    <definedName name="A124825094T_Data">Data3!$CZ$11:$CZ$17</definedName>
    <definedName name="A124825094T_Latest">Data3!$CZ$17</definedName>
    <definedName name="A124825098A">Data3!$CN$1:$CN$10,Data3!$CN$11:$CN$17</definedName>
    <definedName name="A124825098A_Data">Data3!$CN$11:$CN$17</definedName>
    <definedName name="A124825098A_Latest">Data3!$CN$17</definedName>
    <definedName name="A124825102F">Data3!$BM$1:$BM$10,Data3!$BM$11:$BM$17</definedName>
    <definedName name="A124825102F_Data">Data3!$BM$11:$BM$17</definedName>
    <definedName name="A124825102F_Latest">Data3!$BM$17</definedName>
    <definedName name="A124825106R">Data3!$BS$1:$BS$10,Data3!$BS$11:$BS$17</definedName>
    <definedName name="A124825106R_Data">Data3!$BS$11:$BS$17</definedName>
    <definedName name="A124825106R_Latest">Data3!$BS$17</definedName>
    <definedName name="A124825110F">Data3!$AU$1:$AU$10,Data3!$AU$11:$AU$17</definedName>
    <definedName name="A124825110F_Data">Data3!$AU$11:$AU$17</definedName>
    <definedName name="A124825110F_Latest">Data3!$AU$17</definedName>
    <definedName name="A124825114R">Data3!$BG$1:$BG$10,Data3!$BG$11:$BG$17</definedName>
    <definedName name="A124825114R_Data">Data3!$BG$11:$BG$17</definedName>
    <definedName name="A124825114R_Latest">Data3!$BG$17</definedName>
    <definedName name="A124825118X">Data3!$CQ$1:$CQ$10,Data3!$CQ$11:$CQ$17</definedName>
    <definedName name="A124825118X_Data">Data3!$CQ$11:$CQ$17</definedName>
    <definedName name="A124825118X_Latest">Data3!$CQ$17</definedName>
    <definedName name="A124825122R">Data3!$AC$1:$AC$10,Data3!$AC$11:$AC$17</definedName>
    <definedName name="A124825122R_Data">Data3!$AC$11:$AC$17</definedName>
    <definedName name="A124825122R_Latest">Data3!$AC$17</definedName>
    <definedName name="A124825126X">Data3!$AL$1:$AL$10,Data3!$AL$11:$AL$17</definedName>
    <definedName name="A124825126X_Data">Data3!$AL$11:$AL$17</definedName>
    <definedName name="A124825126X_Latest">Data3!$AL$17</definedName>
    <definedName name="A124825130R">Data3!$AO$1:$AO$10,Data3!$AO$11:$AO$17</definedName>
    <definedName name="A124825130R_Data">Data3!$AO$11:$AO$17</definedName>
    <definedName name="A124825130R_Latest">Data3!$AO$17</definedName>
    <definedName name="A124825134X">Data3!$BP$1:$BP$10,Data3!$BP$11:$BP$17</definedName>
    <definedName name="A124825134X_Data">Data3!$BP$11:$BP$17</definedName>
    <definedName name="A124825134X_Latest">Data3!$BP$17</definedName>
    <definedName name="A124825138J">Data3!$BV$1:$BV$10,Data3!$BV$11:$BV$17</definedName>
    <definedName name="A124825138J_Data">Data3!$BV$11:$BV$17</definedName>
    <definedName name="A124825138J_Latest">Data3!$BV$17</definedName>
    <definedName name="A124825142X">Data3!$BY$1:$BY$10,Data3!$BY$11:$BY$17</definedName>
    <definedName name="A124825142X_Data">Data3!$BY$11:$BY$17</definedName>
    <definedName name="A124825142X_Latest">Data3!$BY$17</definedName>
    <definedName name="A124825146J">Data3!$CT$1:$CT$10,Data3!$CT$11:$CT$17</definedName>
    <definedName name="A124825146J_Data">Data3!$CT$11:$CT$17</definedName>
    <definedName name="A124825146J_Latest">Data3!$CT$17</definedName>
    <definedName name="A124825150X">Data3!$DC$1:$DC$10,Data3!$DC$11:$DC$17</definedName>
    <definedName name="A124825150X_Data">Data3!$DC$11:$DC$17</definedName>
    <definedName name="A124825150X_Latest">Data3!$DC$17</definedName>
    <definedName name="A124825154J">Data3!$AR$1:$AR$10,Data3!$AR$11:$AR$17</definedName>
    <definedName name="A124825154J_Data">Data3!$AR$11:$AR$17</definedName>
    <definedName name="A124825154J_Latest">Data3!$AR$17</definedName>
    <definedName name="A124825158T">Data3!$BA$1:$BA$10,Data3!$BA$11:$BA$17</definedName>
    <definedName name="A124825158T_Data">Data3!$BA$11:$BA$17</definedName>
    <definedName name="A124825158T_Latest">Data3!$BA$17</definedName>
    <definedName name="A124825162J">Data3!$DF$1:$DF$10,Data3!$DF$11:$DF$17</definedName>
    <definedName name="A124825162J_Data">Data3!$DF$11:$DF$17</definedName>
    <definedName name="A124825162J_Latest">Data3!$DF$17</definedName>
    <definedName name="A124825166T">Data3!$Z$1:$Z$10,Data3!$Z$11:$Z$17</definedName>
    <definedName name="A124825166T_Data">Data3!$Z$11:$Z$17</definedName>
    <definedName name="A124825166T_Latest">Data3!$Z$17</definedName>
    <definedName name="A124825170J">Data3!$AF$1:$AF$10,Data3!$AF$11:$AF$17</definedName>
    <definedName name="A124825170J_Data">Data3!$AF$11:$AF$17</definedName>
    <definedName name="A124825170J_Latest">Data3!$AF$17</definedName>
    <definedName name="A124825174T">Data3!$AI$1:$AI$10,Data3!$AI$11:$AI$17</definedName>
    <definedName name="A124825174T_Data">Data3!$AI$11:$AI$17</definedName>
    <definedName name="A124825174T_Latest">Data3!$AI$17</definedName>
    <definedName name="A124825178A">Data3!$AX$1:$AX$10,Data3!$AX$11:$AX$17</definedName>
    <definedName name="A124825178A_Data">Data3!$AX$11:$AX$17</definedName>
    <definedName name="A124825178A_Latest">Data3!$AX$17</definedName>
    <definedName name="A124825182T">Data3!$CH$1:$CH$10,Data3!$CH$11:$CH$17</definedName>
    <definedName name="A124825182T_Data">Data3!$CH$11:$CH$17</definedName>
    <definedName name="A124825182T_Latest">Data3!$CH$17</definedName>
    <definedName name="A124825186A">Data3!$CK$1:$CK$10,Data3!$CK$11:$CK$17</definedName>
    <definedName name="A124825186A_Data">Data3!$CK$11:$CK$17</definedName>
    <definedName name="A124825186A_Latest">Data3!$CK$17</definedName>
    <definedName name="A124825190T">Data3!$BD$1:$BD$10,Data3!$BD$11:$BD$17</definedName>
    <definedName name="A124825190T_Data">Data3!$BD$11:$BD$17</definedName>
    <definedName name="A124825190T_Latest">Data3!$BD$17</definedName>
    <definedName name="A124825194A">Data3!$CB$1:$CB$10,Data3!$CB$11:$CB$17</definedName>
    <definedName name="A124825194A_Data">Data3!$CB$11:$CB$17</definedName>
    <definedName name="A124825194A_Latest">Data3!$CB$17</definedName>
    <definedName name="A124825198K">Data3!$CW$1:$CW$10,Data3!$CW$11:$CW$17</definedName>
    <definedName name="A124825198K_Data">Data3!$CW$11:$CW$17</definedName>
    <definedName name="A124825198K_Latest">Data3!$CW$17</definedName>
    <definedName name="A124825202R">Data3!$ES$1:$ES$10,Data3!$ES$11:$ES$17</definedName>
    <definedName name="A124825202R_Data">Data3!$ES$11:$ES$17</definedName>
    <definedName name="A124825202R_Latest">Data3!$ES$17</definedName>
    <definedName name="A124825206X">Data3!$FN$1:$FN$10,Data3!$FN$11:$FN$17</definedName>
    <definedName name="A124825206X_Data">Data3!$FN$11:$FN$17</definedName>
    <definedName name="A124825206X_Latest">Data3!$FN$17</definedName>
    <definedName name="A124825210R">Data3!$GI$1:$GI$10,Data3!$GI$11:$GI$17</definedName>
    <definedName name="A124825210R_Data">Data3!$GI$11:$GI$17</definedName>
    <definedName name="A124825210R_Latest">Data3!$GI$17</definedName>
    <definedName name="A124825214X">Data3!$FW$1:$FW$10,Data3!$FW$11:$FW$17</definedName>
    <definedName name="A124825214X_Data">Data3!$FW$11:$FW$17</definedName>
    <definedName name="A124825214X_Latest">Data3!$FW$17</definedName>
    <definedName name="A124825218J">Data3!$EV$1:$EV$10,Data3!$EV$11:$EV$17</definedName>
    <definedName name="A124825218J_Data">Data3!$EV$11:$EV$17</definedName>
    <definedName name="A124825218J_Latest">Data3!$EV$17</definedName>
    <definedName name="A124825222X">Data3!$FB$1:$FB$10,Data3!$FB$11:$FB$17</definedName>
    <definedName name="A124825222X_Data">Data3!$FB$11:$FB$17</definedName>
    <definedName name="A124825222X_Latest">Data3!$FB$17</definedName>
    <definedName name="A124825226J">Data3!$ED$1:$ED$10,Data3!$ED$11:$ED$17</definedName>
    <definedName name="A124825226J_Data">Data3!$ED$11:$ED$17</definedName>
    <definedName name="A124825226J_Latest">Data3!$ED$17</definedName>
    <definedName name="A124825230X">Data3!$EP$1:$EP$10,Data3!$EP$11:$EP$17</definedName>
    <definedName name="A124825230X_Data">Data3!$EP$11:$EP$17</definedName>
    <definedName name="A124825230X_Latest">Data3!$EP$17</definedName>
    <definedName name="A124825234J">Data3!$FZ$1:$FZ$10,Data3!$FZ$11:$FZ$17</definedName>
    <definedName name="A124825234J_Data">Data3!$FZ$11:$FZ$17</definedName>
    <definedName name="A124825234J_Latest">Data3!$FZ$17</definedName>
    <definedName name="A124825238T">Data3!$DL$1:$DL$10,Data3!$DL$11:$DL$17</definedName>
    <definedName name="A124825238T_Data">Data3!$DL$11:$DL$17</definedName>
    <definedName name="A124825238T_Latest">Data3!$DL$17</definedName>
    <definedName name="A124825242J">Data3!$DU$1:$DU$10,Data3!$DU$11:$DU$17</definedName>
    <definedName name="A124825242J_Data">Data3!$DU$11:$DU$17</definedName>
    <definedName name="A124825242J_Latest">Data3!$DU$17</definedName>
    <definedName name="A124825246T">Data3!$DX$1:$DX$10,Data3!$DX$11:$DX$17</definedName>
    <definedName name="A124825246T_Data">Data3!$DX$11:$DX$17</definedName>
    <definedName name="A124825246T_Latest">Data3!$DX$17</definedName>
    <definedName name="A124825250J">Data3!$EY$1:$EY$10,Data3!$EY$11:$EY$17</definedName>
    <definedName name="A124825250J_Data">Data3!$EY$11:$EY$17</definedName>
    <definedName name="A124825250J_Latest">Data3!$EY$17</definedName>
    <definedName name="A124825254T">Data3!$FE$1:$FE$10,Data3!$FE$11:$FE$17</definedName>
    <definedName name="A124825254T_Data">Data3!$FE$11:$FE$17</definedName>
    <definedName name="A124825254T_Latest">Data3!$FE$17</definedName>
    <definedName name="A124825258A">Data3!$FH$1:$FH$10,Data3!$FH$11:$FH$17</definedName>
    <definedName name="A124825258A_Data">Data3!$FH$11:$FH$17</definedName>
    <definedName name="A124825258A_Latest">Data3!$FH$17</definedName>
    <definedName name="A124825262T">Data3!$GC$1:$GC$10,Data3!$GC$11:$GC$17</definedName>
    <definedName name="A124825262T_Data">Data3!$GC$11:$GC$17</definedName>
    <definedName name="A124825262T_Latest">Data3!$GC$17</definedName>
    <definedName name="A124825266A">Data3!$GL$1:$GL$10,Data3!$GL$11:$GL$17</definedName>
    <definedName name="A124825266A_Data">Data3!$GL$11:$GL$17</definedName>
    <definedName name="A124825266A_Latest">Data3!$GL$17</definedName>
    <definedName name="A124825270T">Data3!$EA$1:$EA$10,Data3!$EA$11:$EA$17</definedName>
    <definedName name="A124825270T_Data">Data3!$EA$11:$EA$17</definedName>
    <definedName name="A124825270T_Latest">Data3!$EA$17</definedName>
    <definedName name="A124825274A">Data3!$EJ$1:$EJ$10,Data3!$EJ$11:$EJ$17</definedName>
    <definedName name="A124825274A_Data">Data3!$EJ$11:$EJ$17</definedName>
    <definedName name="A124825274A_Latest">Data3!$EJ$17</definedName>
    <definedName name="A124825278K">Data3!$GO$1:$GO$10,Data3!$GO$11:$GO$17</definedName>
    <definedName name="A124825278K_Data">Data3!$GO$11:$GO$17</definedName>
    <definedName name="A124825278K_Latest">Data3!$GO$17</definedName>
    <definedName name="A124825282A">Data3!$DI$1:$DI$10,Data3!$DI$11:$DI$17</definedName>
    <definedName name="A124825282A_Data">Data3!$DI$11:$DI$17</definedName>
    <definedName name="A124825282A_Latest">Data3!$DI$17</definedName>
    <definedName name="A124825286K">Data3!$DO$1:$DO$10,Data3!$DO$11:$DO$17</definedName>
    <definedName name="A124825286K_Data">Data3!$DO$11:$DO$17</definedName>
    <definedName name="A124825286K_Latest">Data3!$DO$17</definedName>
    <definedName name="A124825290A">Data3!$DR$1:$DR$10,Data3!$DR$11:$DR$17</definedName>
    <definedName name="A124825290A_Data">Data3!$DR$11:$DR$17</definedName>
    <definedName name="A124825290A_Latest">Data3!$DR$17</definedName>
    <definedName name="A124825294K">Data3!$EG$1:$EG$10,Data3!$EG$11:$EG$17</definedName>
    <definedName name="A124825294K_Data">Data3!$EG$11:$EG$17</definedName>
    <definedName name="A124825294K_Latest">Data3!$EG$17</definedName>
    <definedName name="A124825298V">Data3!$FQ$1:$FQ$10,Data3!$FQ$11:$FQ$17</definedName>
    <definedName name="A124825298V_Data">Data3!$FQ$11:$FQ$17</definedName>
    <definedName name="A124825298V_Latest">Data3!$FQ$17</definedName>
    <definedName name="A124825302X">Data3!$FT$1:$FT$10,Data3!$FT$11:$FT$17</definedName>
    <definedName name="A124825302X_Data">Data3!$FT$11:$FT$17</definedName>
    <definedName name="A124825302X_Latest">Data3!$FT$17</definedName>
    <definedName name="A124825306J">Data3!$EM$1:$EM$10,Data3!$EM$11:$EM$17</definedName>
    <definedName name="A124825306J_Data">Data3!$EM$11:$EM$17</definedName>
    <definedName name="A124825306J_Latest">Data3!$EM$17</definedName>
    <definedName name="A124825310X">Data3!$FK$1:$FK$10,Data3!$FK$11:$FK$17</definedName>
    <definedName name="A124825310X_Data">Data3!$FK$11:$FK$17</definedName>
    <definedName name="A124825310X_Latest">Data3!$FK$17</definedName>
    <definedName name="A124825314J">Data3!$GF$1:$GF$10,Data3!$GF$11:$GF$17</definedName>
    <definedName name="A124825314J_Data">Data3!$GF$11:$GF$17</definedName>
    <definedName name="A124825314J_Latest">Data3!$GF$17</definedName>
    <definedName name="A124825318T">Data1!$DW$1:$DW$10,Data1!$DW$11:$DW$17</definedName>
    <definedName name="A124825318T_Data">Data1!$DW$11:$DW$17</definedName>
    <definedName name="A124825318T_Latest">Data1!$DW$17</definedName>
    <definedName name="A124825322J">Data1!$ER$1:$ER$10,Data1!$ER$11:$ER$17</definedName>
    <definedName name="A124825322J_Data">Data1!$ER$11:$ER$17</definedName>
    <definedName name="A124825322J_Latest">Data1!$ER$17</definedName>
    <definedName name="A124825326T">Data1!$FM$1:$FM$10,Data1!$FM$11:$FM$17</definedName>
    <definedName name="A124825326T_Data">Data1!$FM$11:$FM$17</definedName>
    <definedName name="A124825326T_Latest">Data1!$FM$17</definedName>
    <definedName name="A124825330J">Data1!$FA$1:$FA$10,Data1!$FA$11:$FA$17</definedName>
    <definedName name="A124825330J_Data">Data1!$FA$11:$FA$17</definedName>
    <definedName name="A124825330J_Latest">Data1!$FA$17</definedName>
    <definedName name="A124825334T">Data1!$DZ$1:$DZ$10,Data1!$DZ$11:$DZ$17</definedName>
    <definedName name="A124825334T_Data">Data1!$DZ$11:$DZ$17</definedName>
    <definedName name="A124825334T_Latest">Data1!$DZ$17</definedName>
    <definedName name="A124825338A">Data1!$EF$1:$EF$10,Data1!$EF$11:$EF$17</definedName>
    <definedName name="A124825338A_Data">Data1!$EF$11:$EF$17</definedName>
    <definedName name="A124825338A_Latest">Data1!$EF$17</definedName>
    <definedName name="A124825342T">Data1!$DH$1:$DH$10,Data1!$DH$11:$DH$17</definedName>
    <definedName name="A124825342T_Data">Data1!$DH$11:$DH$17</definedName>
    <definedName name="A124825342T_Latest">Data1!$DH$17</definedName>
    <definedName name="A124825346A">Data1!$DT$1:$DT$10,Data1!$DT$11:$DT$17</definedName>
    <definedName name="A124825346A_Data">Data1!$DT$11:$DT$17</definedName>
    <definedName name="A124825346A_Latest">Data1!$DT$17</definedName>
    <definedName name="A124825350T">Data1!$FD$1:$FD$10,Data1!$FD$11:$FD$17</definedName>
    <definedName name="A124825350T_Data">Data1!$FD$11:$FD$17</definedName>
    <definedName name="A124825350T_Latest">Data1!$FD$17</definedName>
    <definedName name="A124825354A">Data1!$CP$1:$CP$10,Data1!$CP$11:$CP$17</definedName>
    <definedName name="A124825354A_Data">Data1!$CP$11:$CP$17</definedName>
    <definedName name="A124825354A_Latest">Data1!$CP$17</definedName>
    <definedName name="A124825358K">Data1!$CY$1:$CY$10,Data1!$CY$11:$CY$17</definedName>
    <definedName name="A124825358K_Data">Data1!$CY$11:$CY$17</definedName>
    <definedName name="A124825358K_Latest">Data1!$CY$17</definedName>
    <definedName name="A124825362A">Data1!$DB$1:$DB$10,Data1!$DB$11:$DB$17</definedName>
    <definedName name="A124825362A_Data">Data1!$DB$11:$DB$17</definedName>
    <definedName name="A124825362A_Latest">Data1!$DB$17</definedName>
    <definedName name="A124825366K">Data1!$EC$1:$EC$10,Data1!$EC$11:$EC$17</definedName>
    <definedName name="A124825366K_Data">Data1!$EC$11:$EC$17</definedName>
    <definedName name="A124825366K_Latest">Data1!$EC$17</definedName>
    <definedName name="A124825370A">Data1!$EI$1:$EI$10,Data1!$EI$11:$EI$17</definedName>
    <definedName name="A124825370A_Data">Data1!$EI$11:$EI$17</definedName>
    <definedName name="A124825370A_Latest">Data1!$EI$17</definedName>
    <definedName name="A124825374K">Data1!$EL$1:$EL$10,Data1!$EL$11:$EL$17</definedName>
    <definedName name="A124825374K_Data">Data1!$EL$11:$EL$17</definedName>
    <definedName name="A124825374K_Latest">Data1!$EL$17</definedName>
    <definedName name="A124825378V">Data1!$FG$1:$FG$10,Data1!$FG$11:$FG$17</definedName>
    <definedName name="A124825378V_Data">Data1!$FG$11:$FG$17</definedName>
    <definedName name="A124825378V_Latest">Data1!$FG$17</definedName>
    <definedName name="A124825382K">Data1!$FP$1:$FP$10,Data1!$FP$11:$FP$17</definedName>
    <definedName name="A124825382K_Data">Data1!$FP$11:$FP$17</definedName>
    <definedName name="A124825382K_Latest">Data1!$FP$17</definedName>
    <definedName name="A124825386V">Data1!$DE$1:$DE$10,Data1!$DE$11:$DE$17</definedName>
    <definedName name="A124825386V_Data">Data1!$DE$11:$DE$17</definedName>
    <definedName name="A124825386V_Latest">Data1!$DE$17</definedName>
    <definedName name="A124825390K">Data1!$DN$1:$DN$10,Data1!$DN$11:$DN$17</definedName>
    <definedName name="A124825390K_Data">Data1!$DN$11:$DN$17</definedName>
    <definedName name="A124825390K_Latest">Data1!$DN$17</definedName>
    <definedName name="A124825394V">Data1!$FS$1:$FS$10,Data1!$FS$11:$FS$17</definedName>
    <definedName name="A124825394V_Data">Data1!$FS$11:$FS$17</definedName>
    <definedName name="A124825394V_Latest">Data1!$FS$17</definedName>
    <definedName name="A124825398C">Data1!$CM$1:$CM$10,Data1!$CM$11:$CM$17</definedName>
    <definedName name="A124825398C_Data">Data1!$CM$11:$CM$17</definedName>
    <definedName name="A124825398C_Latest">Data1!$CM$17</definedName>
    <definedName name="A124825402J">Data1!$CS$1:$CS$10,Data1!$CS$11:$CS$17</definedName>
    <definedName name="A124825402J_Data">Data1!$CS$11:$CS$17</definedName>
    <definedName name="A124825402J_Latest">Data1!$CS$17</definedName>
    <definedName name="A124825406T">Data1!$CV$1:$CV$10,Data1!$CV$11:$CV$17</definedName>
    <definedName name="A124825406T_Data">Data1!$CV$11:$CV$17</definedName>
    <definedName name="A124825406T_Latest">Data1!$CV$17</definedName>
    <definedName name="A124825410J">Data1!$DK$1:$DK$10,Data1!$DK$11:$DK$17</definedName>
    <definedName name="A124825410J_Data">Data1!$DK$11:$DK$17</definedName>
    <definedName name="A124825410J_Latest">Data1!$DK$17</definedName>
    <definedName name="A124825414T">Data1!$EU$1:$EU$10,Data1!$EU$11:$EU$17</definedName>
    <definedName name="A124825414T_Data">Data1!$EU$11:$EU$17</definedName>
    <definedName name="A124825414T_Latest">Data1!$EU$17</definedName>
    <definedName name="A124825418A">Data1!$EX$1:$EX$10,Data1!$EX$11:$EX$17</definedName>
    <definedName name="A124825418A_Data">Data1!$EX$11:$EX$17</definedName>
    <definedName name="A124825418A_Latest">Data1!$EX$17</definedName>
    <definedName name="A124825422T">Data1!$DQ$1:$DQ$10,Data1!$DQ$11:$DQ$17</definedName>
    <definedName name="A124825422T_Data">Data1!$DQ$11:$DQ$17</definedName>
    <definedName name="A124825422T_Latest">Data1!$DQ$17</definedName>
    <definedName name="A124825426A">Data1!$EO$1:$EO$10,Data1!$EO$11:$EO$17</definedName>
    <definedName name="A124825426A_Data">Data1!$EO$11:$EO$17</definedName>
    <definedName name="A124825426A_Latest">Data1!$EO$17</definedName>
    <definedName name="A124825430T">Data1!$FJ$1:$FJ$10,Data1!$FJ$11:$FJ$17</definedName>
    <definedName name="A124825430T_Data">Data1!$FJ$11:$FJ$17</definedName>
    <definedName name="A124825430T_Latest">Data1!$FJ$17</definedName>
    <definedName name="A124825434A">Data2!$AY$1:$AY$10,Data2!$AY$11:$AY$17</definedName>
    <definedName name="A124825434A_Data">Data2!$AY$11:$AY$17</definedName>
    <definedName name="A124825434A_Latest">Data2!$AY$17</definedName>
    <definedName name="A124825438K">Data2!$BT$1:$BT$10,Data2!$BT$11:$BT$17</definedName>
    <definedName name="A124825438K_Data">Data2!$BT$11:$BT$17</definedName>
    <definedName name="A124825438K_Latest">Data2!$BT$17</definedName>
    <definedName name="A124825442A">Data2!$CO$1:$CO$10,Data2!$CO$11:$CO$17</definedName>
    <definedName name="A124825442A_Data">Data2!$CO$11:$CO$17</definedName>
    <definedName name="A124825442A_Latest">Data2!$CO$17</definedName>
    <definedName name="A124825446K">Data2!$CC$1:$CC$10,Data2!$CC$11:$CC$17</definedName>
    <definedName name="A124825446K_Data">Data2!$CC$11:$CC$17</definedName>
    <definedName name="A124825446K_Latest">Data2!$CC$17</definedName>
    <definedName name="A124825450A">Data2!$BB$1:$BB$10,Data2!$BB$11:$BB$17</definedName>
    <definedName name="A124825450A_Data">Data2!$BB$11:$BB$17</definedName>
    <definedName name="A124825450A_Latest">Data2!$BB$17</definedName>
    <definedName name="A124825454K">Data2!$BH$1:$BH$10,Data2!$BH$11:$BH$17</definedName>
    <definedName name="A124825454K_Data">Data2!$BH$11:$BH$17</definedName>
    <definedName name="A124825454K_Latest">Data2!$BH$17</definedName>
    <definedName name="A124825458V">Data2!$AJ$1:$AJ$10,Data2!$AJ$11:$AJ$17</definedName>
    <definedName name="A124825458V_Data">Data2!$AJ$11:$AJ$17</definedName>
    <definedName name="A124825458V_Latest">Data2!$AJ$17</definedName>
    <definedName name="A124825462K">Data2!$AV$1:$AV$10,Data2!$AV$11:$AV$17</definedName>
    <definedName name="A124825462K_Data">Data2!$AV$11:$AV$17</definedName>
    <definedName name="A124825462K_Latest">Data2!$AV$17</definedName>
    <definedName name="A124825466V">Data2!$CF$1:$CF$10,Data2!$CF$11:$CF$17</definedName>
    <definedName name="A124825466V_Data">Data2!$CF$11:$CF$17</definedName>
    <definedName name="A124825466V_Latest">Data2!$CF$17</definedName>
    <definedName name="A124825470K">Data2!$R$1:$R$10,Data2!$R$11:$R$17</definedName>
    <definedName name="A124825470K_Data">Data2!$R$11:$R$17</definedName>
    <definedName name="A124825470K_Latest">Data2!$R$17</definedName>
    <definedName name="A124825474V">Data2!$AA$1:$AA$10,Data2!$AA$11:$AA$17</definedName>
    <definedName name="A124825474V_Data">Data2!$AA$11:$AA$17</definedName>
    <definedName name="A124825474V_Latest">Data2!$AA$17</definedName>
    <definedName name="A124825478C">Data2!$AD$1:$AD$10,Data2!$AD$11:$AD$17</definedName>
    <definedName name="A124825478C_Data">Data2!$AD$11:$AD$17</definedName>
    <definedName name="A124825478C_Latest">Data2!$AD$17</definedName>
    <definedName name="A124825482V">Data2!$BE$1:$BE$10,Data2!$BE$11:$BE$17</definedName>
    <definedName name="A124825482V_Data">Data2!$BE$11:$BE$17</definedName>
    <definedName name="A124825482V_Latest">Data2!$BE$17</definedName>
    <definedName name="A124825486C">Data2!$BK$1:$BK$10,Data2!$BK$11:$BK$17</definedName>
    <definedName name="A124825486C_Data">Data2!$BK$11:$BK$17</definedName>
    <definedName name="A124825486C_Latest">Data2!$BK$17</definedName>
    <definedName name="A124825490V">Data2!$BN$1:$BN$10,Data2!$BN$11:$BN$17</definedName>
    <definedName name="A124825490V_Data">Data2!$BN$11:$BN$17</definedName>
    <definedName name="A124825490V_Latest">Data2!$BN$17</definedName>
    <definedName name="A124825494C">Data2!$CI$1:$CI$10,Data2!$CI$11:$CI$17</definedName>
    <definedName name="A124825494C_Data">Data2!$CI$11:$CI$17</definedName>
    <definedName name="A124825494C_Latest">Data2!$CI$17</definedName>
    <definedName name="A124825498L">Data2!$CR$1:$CR$10,Data2!$CR$11:$CR$17</definedName>
    <definedName name="A124825498L_Data">Data2!$CR$11:$CR$17</definedName>
    <definedName name="A124825498L_Latest">Data2!$CR$17</definedName>
    <definedName name="A124825502T">Data2!$AG$1:$AG$10,Data2!$AG$11:$AG$17</definedName>
    <definedName name="A124825502T_Data">Data2!$AG$11:$AG$17</definedName>
    <definedName name="A124825502T_Latest">Data2!$AG$17</definedName>
    <definedName name="A124825506A">Data2!$AP$1:$AP$10,Data2!$AP$11:$AP$17</definedName>
    <definedName name="A124825506A_Data">Data2!$AP$11:$AP$17</definedName>
    <definedName name="A124825506A_Latest">Data2!$AP$17</definedName>
    <definedName name="A124825510T">Data2!$CU$1:$CU$10,Data2!$CU$11:$CU$17</definedName>
    <definedName name="A124825510T_Data">Data2!$CU$11:$CU$17</definedName>
    <definedName name="A124825510T_Latest">Data2!$CU$17</definedName>
    <definedName name="A124825514A">Data2!$O$1:$O$10,Data2!$O$11:$O$17</definedName>
    <definedName name="A124825514A_Data">Data2!$O$11:$O$17</definedName>
    <definedName name="A124825514A_Latest">Data2!$O$17</definedName>
    <definedName name="A124825518K">Data2!$U$1:$U$10,Data2!$U$11:$U$17</definedName>
    <definedName name="A124825518K_Data">Data2!$U$11:$U$17</definedName>
    <definedName name="A124825518K_Latest">Data2!$U$17</definedName>
    <definedName name="A124825522A">Data2!$X$1:$X$10,Data2!$X$11:$X$17</definedName>
    <definedName name="A124825522A_Data">Data2!$X$11:$X$17</definedName>
    <definedName name="A124825522A_Latest">Data2!$X$17</definedName>
    <definedName name="A124825526K">Data2!$AM$1:$AM$10,Data2!$AM$11:$AM$17</definedName>
    <definedName name="A124825526K_Data">Data2!$AM$11:$AM$17</definedName>
    <definedName name="A124825526K_Latest">Data2!$AM$17</definedName>
    <definedName name="A124825530A">Data2!$BW$1:$BW$10,Data2!$BW$11:$BW$17</definedName>
    <definedName name="A124825530A_Data">Data2!$BW$11:$BW$17</definedName>
    <definedName name="A124825530A_Latest">Data2!$BW$17</definedName>
    <definedName name="A124825534K">Data2!$BZ$1:$BZ$10,Data2!$BZ$11:$BZ$17</definedName>
    <definedName name="A124825534K_Data">Data2!$BZ$11:$BZ$17</definedName>
    <definedName name="A124825534K_Latest">Data2!$BZ$17</definedName>
    <definedName name="A124825538V">Data2!$AS$1:$AS$10,Data2!$AS$11:$AS$17</definedName>
    <definedName name="A124825538V_Data">Data2!$AS$11:$AS$17</definedName>
    <definedName name="A124825538V_Latest">Data2!$AS$17</definedName>
    <definedName name="A124825542K">Data2!$BQ$1:$BQ$10,Data2!$BQ$11:$BQ$17</definedName>
    <definedName name="A124825542K_Data">Data2!$BQ$11:$BQ$17</definedName>
    <definedName name="A124825542K_Latest">Data2!$BQ$17</definedName>
    <definedName name="A124825546V">Data2!$CL$1:$CL$10,Data2!$CL$11:$CL$17</definedName>
    <definedName name="A124825546V_Data">Data2!$CL$11:$CL$17</definedName>
    <definedName name="A124825546V_Latest">Data2!$CL$17</definedName>
    <definedName name="A124825550K">Data2!$EH$1:$EH$10,Data2!$EH$11:$EH$17</definedName>
    <definedName name="A124825550K_Data">Data2!$EH$11:$EH$17</definedName>
    <definedName name="A124825550K_Latest">Data2!$EH$17</definedName>
    <definedName name="A124825554V">Data2!$FC$1:$FC$10,Data2!$FC$11:$FC$17</definedName>
    <definedName name="A124825554V_Data">Data2!$FC$11:$FC$17</definedName>
    <definedName name="A124825554V_Latest">Data2!$FC$17</definedName>
    <definedName name="A124825558C">Data2!$FX$1:$FX$10,Data2!$FX$11:$FX$17</definedName>
    <definedName name="A124825558C_Data">Data2!$FX$11:$FX$17</definedName>
    <definedName name="A124825558C_Latest">Data2!$FX$17</definedName>
    <definedName name="A124825562V">Data2!$FL$1:$FL$10,Data2!$FL$11:$FL$17</definedName>
    <definedName name="A124825562V_Data">Data2!$FL$11:$FL$17</definedName>
    <definedName name="A124825562V_Latest">Data2!$FL$17</definedName>
    <definedName name="A124825566C">Data2!$EK$1:$EK$10,Data2!$EK$11:$EK$17</definedName>
    <definedName name="A124825566C_Data">Data2!$EK$11:$EK$17</definedName>
    <definedName name="A124825566C_Latest">Data2!$EK$17</definedName>
    <definedName name="A124825570V">Data2!$EQ$1:$EQ$10,Data2!$EQ$11:$EQ$17</definedName>
    <definedName name="A124825570V_Data">Data2!$EQ$11:$EQ$17</definedName>
    <definedName name="A124825570V_Latest">Data2!$EQ$17</definedName>
    <definedName name="A124825574C">Data2!$DS$1:$DS$10,Data2!$DS$11:$DS$17</definedName>
    <definedName name="A124825574C_Data">Data2!$DS$11:$DS$17</definedName>
    <definedName name="A124825574C_Latest">Data2!$DS$17</definedName>
    <definedName name="A124825578L">Data2!$EE$1:$EE$10,Data2!$EE$11:$EE$17</definedName>
    <definedName name="A124825578L_Data">Data2!$EE$11:$EE$17</definedName>
    <definedName name="A124825578L_Latest">Data2!$EE$17</definedName>
    <definedName name="A124825582C">Data2!$FO$1:$FO$10,Data2!$FO$11:$FO$17</definedName>
    <definedName name="A124825582C_Data">Data2!$FO$11:$FO$17</definedName>
    <definedName name="A124825582C_Latest">Data2!$FO$17</definedName>
    <definedName name="A124825586L">Data2!$DA$1:$DA$10,Data2!$DA$11:$DA$17</definedName>
    <definedName name="A124825586L_Data">Data2!$DA$11:$DA$17</definedName>
    <definedName name="A124825586L_Latest">Data2!$DA$17</definedName>
    <definedName name="A124825590C">Data2!$DJ$1:$DJ$10,Data2!$DJ$11:$DJ$17</definedName>
    <definedName name="A124825590C_Data">Data2!$DJ$11:$DJ$17</definedName>
    <definedName name="A124825590C_Latest">Data2!$DJ$17</definedName>
    <definedName name="A124825594L">Data2!$DM$1:$DM$10,Data2!$DM$11:$DM$17</definedName>
    <definedName name="A124825594L_Data">Data2!$DM$11:$DM$17</definedName>
    <definedName name="A124825594L_Latest">Data2!$DM$17</definedName>
    <definedName name="A124825598W">Data2!$EN$1:$EN$10,Data2!$EN$11:$EN$17</definedName>
    <definedName name="A124825598W_Data">Data2!$EN$11:$EN$17</definedName>
    <definedName name="A124825598W_Latest">Data2!$EN$17</definedName>
    <definedName name="A124825602A">Data2!$ET$1:$ET$10,Data2!$ET$11:$ET$17</definedName>
    <definedName name="A124825602A_Data">Data2!$ET$11:$ET$17</definedName>
    <definedName name="A124825602A_Latest">Data2!$ET$17</definedName>
    <definedName name="A124825606K">Data2!$EW$1:$EW$10,Data2!$EW$11:$EW$17</definedName>
    <definedName name="A124825606K_Data">Data2!$EW$11:$EW$17</definedName>
    <definedName name="A124825606K_Latest">Data2!$EW$17</definedName>
    <definedName name="A124825610A">Data2!$FR$1:$FR$10,Data2!$FR$11:$FR$17</definedName>
    <definedName name="A124825610A_Data">Data2!$FR$11:$FR$17</definedName>
    <definedName name="A124825610A_Latest">Data2!$FR$17</definedName>
    <definedName name="A124825614K">Data2!$GA$1:$GA$10,Data2!$GA$11:$GA$17</definedName>
    <definedName name="A124825614K_Data">Data2!$GA$11:$GA$17</definedName>
    <definedName name="A124825614K_Latest">Data2!$GA$17</definedName>
    <definedName name="A124825618V">Data2!$DP$1:$DP$10,Data2!$DP$11:$DP$17</definedName>
    <definedName name="A124825618V_Data">Data2!$DP$11:$DP$17</definedName>
    <definedName name="A124825618V_Latest">Data2!$DP$17</definedName>
    <definedName name="A124825622K">Data2!$DY$1:$DY$10,Data2!$DY$11:$DY$17</definedName>
    <definedName name="A124825622K_Data">Data2!$DY$11:$DY$17</definedName>
    <definedName name="A124825622K_Latest">Data2!$DY$17</definedName>
    <definedName name="A124825626V">Data2!$GD$1:$GD$10,Data2!$GD$11:$GD$17</definedName>
    <definedName name="A124825626V_Data">Data2!$GD$11:$GD$17</definedName>
    <definedName name="A124825626V_Latest">Data2!$GD$17</definedName>
    <definedName name="A124825630K">Data2!$CX$1:$CX$10,Data2!$CX$11:$CX$17</definedName>
    <definedName name="A124825630K_Data">Data2!$CX$11:$CX$17</definedName>
    <definedName name="A124825630K_Latest">Data2!$CX$17</definedName>
    <definedName name="A124825634V">Data2!$DD$1:$DD$10,Data2!$DD$11:$DD$17</definedName>
    <definedName name="A124825634V_Data">Data2!$DD$11:$DD$17</definedName>
    <definedName name="A124825634V_Latest">Data2!$DD$17</definedName>
    <definedName name="A124825638C">Data2!$DG$1:$DG$10,Data2!$DG$11:$DG$17</definedName>
    <definedName name="A124825638C_Data">Data2!$DG$11:$DG$17</definedName>
    <definedName name="A124825638C_Latest">Data2!$DG$17</definedName>
    <definedName name="A124825642V">Data2!$DV$1:$DV$10,Data2!$DV$11:$DV$17</definedName>
    <definedName name="A124825642V_Data">Data2!$DV$11:$DV$17</definedName>
    <definedName name="A124825642V_Latest">Data2!$DV$17</definedName>
    <definedName name="A124825646C">Data2!$FF$1:$FF$10,Data2!$FF$11:$FF$17</definedName>
    <definedName name="A124825646C_Data">Data2!$FF$11:$FF$17</definedName>
    <definedName name="A124825646C_Latest">Data2!$FF$17</definedName>
    <definedName name="A124825650V">Data2!$FI$1:$FI$10,Data2!$FI$11:$FI$17</definedName>
    <definedName name="A124825650V_Data">Data2!$FI$11:$FI$17</definedName>
    <definedName name="A124825650V_Latest">Data2!$FI$17</definedName>
    <definedName name="A124825654C">Data2!$EB$1:$EB$10,Data2!$EB$11:$EB$17</definedName>
    <definedName name="A124825654C_Data">Data2!$EB$11:$EB$17</definedName>
    <definedName name="A124825654C_Latest">Data2!$EB$17</definedName>
    <definedName name="A124825658L">Data2!$EZ$1:$EZ$10,Data2!$EZ$11:$EZ$17</definedName>
    <definedName name="A124825658L_Data">Data2!$EZ$11:$EZ$17</definedName>
    <definedName name="A124825658L_Latest">Data2!$EZ$17</definedName>
    <definedName name="A124825662C">Data2!$FU$1:$FU$10,Data2!$FU$11:$FU$17</definedName>
    <definedName name="A124825662C_Data">Data2!$FU$11:$FU$17</definedName>
    <definedName name="A124825662C_Latest">Data2!$FU$17</definedName>
    <definedName name="A124825666L">Data1!$AN$1:$AN$10,Data1!$AN$11:$AN$17</definedName>
    <definedName name="A124825666L_Data">Data1!$AN$11:$AN$17</definedName>
    <definedName name="A124825666L_Latest">Data1!$AN$17</definedName>
    <definedName name="A124825670C">Data1!$BI$1:$BI$10,Data1!$BI$11:$BI$17</definedName>
    <definedName name="A124825670C_Data">Data1!$BI$11:$BI$17</definedName>
    <definedName name="A124825670C_Latest">Data1!$BI$17</definedName>
    <definedName name="A124825674L">Data1!$CD$1:$CD$10,Data1!$CD$11:$CD$17</definedName>
    <definedName name="A124825674L_Data">Data1!$CD$11:$CD$17</definedName>
    <definedName name="A124825674L_Latest">Data1!$CD$17</definedName>
    <definedName name="A124825678W">Data1!$BR$1:$BR$10,Data1!$BR$11:$BR$17</definedName>
    <definedName name="A124825678W_Data">Data1!$BR$11:$BR$17</definedName>
    <definedName name="A124825678W_Latest">Data1!$BR$17</definedName>
    <definedName name="A124825682L">Data1!$AQ$1:$AQ$10,Data1!$AQ$11:$AQ$17</definedName>
    <definedName name="A124825682L_Data">Data1!$AQ$11:$AQ$17</definedName>
    <definedName name="A124825682L_Latest">Data1!$AQ$17</definedName>
    <definedName name="A124825686W">Data1!$AW$1:$AW$10,Data1!$AW$11:$AW$17</definedName>
    <definedName name="A124825686W_Data">Data1!$AW$11:$AW$17</definedName>
    <definedName name="A124825686W_Latest">Data1!$AW$17</definedName>
    <definedName name="A124825690L">Data1!$Y$1:$Y$10,Data1!$Y$11:$Y$17</definedName>
    <definedName name="A124825690L_Data">Data1!$Y$11:$Y$17</definedName>
    <definedName name="A124825690L_Latest">Data1!$Y$17</definedName>
    <definedName name="A124825694W">Data1!$AK$1:$AK$10,Data1!$AK$11:$AK$17</definedName>
    <definedName name="A124825694W_Data">Data1!$AK$11:$AK$17</definedName>
    <definedName name="A124825694W_Latest">Data1!$AK$17</definedName>
    <definedName name="A124825698F">Data1!$BU$1:$BU$10,Data1!$BU$11:$BU$17</definedName>
    <definedName name="A124825698F_Data">Data1!$BU$11:$BU$17</definedName>
    <definedName name="A124825698F_Latest">Data1!$BU$17</definedName>
    <definedName name="A124825702K">Data1!$G$1:$G$10,Data1!$G$11:$G$17</definedName>
    <definedName name="A124825702K_Data">Data1!$G$11:$G$17</definedName>
    <definedName name="A124825702K_Latest">Data1!$G$17</definedName>
    <definedName name="A124825706V">Data1!$P$1:$P$10,Data1!$P$11:$P$17</definedName>
    <definedName name="A124825706V_Data">Data1!$P$11:$P$17</definedName>
    <definedName name="A124825706V_Latest">Data1!$P$17</definedName>
    <definedName name="A124825710K">Data1!$S$1:$S$10,Data1!$S$11:$S$17</definedName>
    <definedName name="A124825710K_Data">Data1!$S$11:$S$17</definedName>
    <definedName name="A124825710K_Latest">Data1!$S$17</definedName>
    <definedName name="A124825714V">Data1!$AT$1:$AT$10,Data1!$AT$11:$AT$17</definedName>
    <definedName name="A124825714V_Data">Data1!$AT$11:$AT$17</definedName>
    <definedName name="A124825714V_Latest">Data1!$AT$17</definedName>
    <definedName name="A124825718C">Data1!$AZ$1:$AZ$10,Data1!$AZ$11:$AZ$17</definedName>
    <definedName name="A124825718C_Data">Data1!$AZ$11:$AZ$17</definedName>
    <definedName name="A124825718C_Latest">Data1!$AZ$17</definedName>
    <definedName name="A124825722V">Data1!$BC$1:$BC$10,Data1!$BC$11:$BC$17</definedName>
    <definedName name="A124825722V_Data">Data1!$BC$11:$BC$17</definedName>
    <definedName name="A124825722V_Latest">Data1!$BC$17</definedName>
    <definedName name="A124825726C">Data1!$BX$1:$BX$10,Data1!$BX$11:$BX$17</definedName>
    <definedName name="A124825726C_Data">Data1!$BX$11:$BX$17</definedName>
    <definedName name="A124825726C_Latest">Data1!$BX$17</definedName>
    <definedName name="A124825730V">Data1!$CG$1:$CG$10,Data1!$CG$11:$CG$17</definedName>
    <definedName name="A124825730V_Data">Data1!$CG$11:$CG$17</definedName>
    <definedName name="A124825730V_Latest">Data1!$CG$17</definedName>
    <definedName name="A124825734C">Data1!$V$1:$V$10,Data1!$V$11:$V$17</definedName>
    <definedName name="A124825734C_Data">Data1!$V$11:$V$17</definedName>
    <definedName name="A124825734C_Latest">Data1!$V$17</definedName>
    <definedName name="A124825738L">Data1!$AE$1:$AE$10,Data1!$AE$11:$AE$17</definedName>
    <definedName name="A124825738L_Data">Data1!$AE$11:$AE$17</definedName>
    <definedName name="A124825738L_Latest">Data1!$AE$17</definedName>
    <definedName name="A124825742C">Data1!$CJ$1:$CJ$10,Data1!$CJ$11:$CJ$17</definedName>
    <definedName name="A124825742C_Data">Data1!$CJ$11:$CJ$17</definedName>
    <definedName name="A124825742C_Latest">Data1!$CJ$17</definedName>
    <definedName name="A124825746L">Data1!$D$1:$D$10,Data1!$D$11:$D$17</definedName>
    <definedName name="A124825746L_Data">Data1!$D$11:$D$17</definedName>
    <definedName name="A124825746L_Latest">Data1!$D$17</definedName>
    <definedName name="A124825750C">Data1!$J$1:$J$10,Data1!$J$11:$J$17</definedName>
    <definedName name="A124825750C_Data">Data1!$J$11:$J$17</definedName>
    <definedName name="A124825750C_Latest">Data1!$J$17</definedName>
    <definedName name="A124825754L">Data1!$M$1:$M$10,Data1!$M$11:$M$17</definedName>
    <definedName name="A124825754L_Data">Data1!$M$11:$M$17</definedName>
    <definedName name="A124825754L_Latest">Data1!$M$17</definedName>
    <definedName name="A124825758W">Data1!$AB$1:$AB$10,Data1!$AB$11:$AB$17</definedName>
    <definedName name="A124825758W_Data">Data1!$AB$11:$AB$17</definedName>
    <definedName name="A124825758W_Latest">Data1!$AB$17</definedName>
    <definedName name="A124825762L">Data1!$BL$1:$BL$10,Data1!$BL$11:$BL$17</definedName>
    <definedName name="A124825762L_Data">Data1!$BL$11:$BL$17</definedName>
    <definedName name="A124825762L_Latest">Data1!$BL$17</definedName>
    <definedName name="A124825766W">Data1!$BO$1:$BO$10,Data1!$BO$11:$BO$17</definedName>
    <definedName name="A124825766W_Data">Data1!$BO$11:$BO$17</definedName>
    <definedName name="A124825766W_Latest">Data1!$BO$17</definedName>
    <definedName name="A124825770L">Data1!$AH$1:$AH$10,Data1!$AH$11:$AH$17</definedName>
    <definedName name="A124825770L_Data">Data1!$AH$11:$AH$17</definedName>
    <definedName name="A124825770L_Latest">Data1!$AH$17</definedName>
    <definedName name="A124825774W">Data1!$BF$1:$BF$10,Data1!$BF$11:$BF$17</definedName>
    <definedName name="A124825774W_Data">Data1!$BF$11:$BF$17</definedName>
    <definedName name="A124825774W_Latest">Data1!$BF$17</definedName>
    <definedName name="A124825778F">Data1!$CA$1:$CA$10,Data1!$CA$11:$CA$17</definedName>
    <definedName name="A124825778F_Data">Data1!$CA$11:$CA$17</definedName>
    <definedName name="A124825778F_Latest">Data1!$CA$17</definedName>
    <definedName name="A124825782W">Data3!$IA$1:$IA$10,Data3!$IA$11:$IA$17</definedName>
    <definedName name="A124825782W_Data">Data3!$IA$11:$IA$17</definedName>
    <definedName name="A124825782W_Latest">Data3!$IA$17</definedName>
    <definedName name="A124825786F">Data4!$F$1:$F$10,Data4!$F$11:$F$17</definedName>
    <definedName name="A124825786F_Data">Data4!$F$11:$F$17</definedName>
    <definedName name="A124825786F_Latest">Data4!$F$17</definedName>
    <definedName name="A124825790W">Data4!$AA$1:$AA$10,Data4!$AA$11:$AA$17</definedName>
    <definedName name="A124825790W_Data">Data4!$AA$11:$AA$17</definedName>
    <definedName name="A124825790W_Latest">Data4!$AA$17</definedName>
    <definedName name="A124825794F">Data4!$O$1:$O$10,Data4!$O$11:$O$17</definedName>
    <definedName name="A124825794F_Data">Data4!$O$11:$O$17</definedName>
    <definedName name="A124825794F_Latest">Data4!$O$17</definedName>
    <definedName name="A124825798R">Data3!$ID$1:$ID$10,Data3!$ID$11:$ID$17</definedName>
    <definedName name="A124825798R_Data">Data3!$ID$11:$ID$17</definedName>
    <definedName name="A124825798R_Latest">Data3!$ID$17</definedName>
    <definedName name="A124825802V">Data3!$IJ$1:$IJ$10,Data3!$IJ$11:$IJ$17</definedName>
    <definedName name="A124825802V_Data">Data3!$IJ$11:$IJ$17</definedName>
    <definedName name="A124825802V_Latest">Data3!$IJ$17</definedName>
    <definedName name="A124825806C">Data3!$HL$1:$HL$10,Data3!$HL$11:$HL$17</definedName>
    <definedName name="A124825806C_Data">Data3!$HL$11:$HL$17</definedName>
    <definedName name="A124825806C_Latest">Data3!$HL$17</definedName>
    <definedName name="A124825810V">Data3!$HX$1:$HX$10,Data3!$HX$11:$HX$17</definedName>
    <definedName name="A124825810V_Data">Data3!$HX$11:$HX$17</definedName>
    <definedName name="A124825810V_Latest">Data3!$HX$17</definedName>
    <definedName name="A124825814C">Data4!$R$1:$R$10,Data4!$R$11:$R$17</definedName>
    <definedName name="A124825814C_Data">Data4!$R$11:$R$17</definedName>
    <definedName name="A124825814C_Latest">Data4!$R$17</definedName>
    <definedName name="A124825818L">Data3!$GT$1:$GT$10,Data3!$GT$11:$GT$17</definedName>
    <definedName name="A124825818L_Data">Data3!$GT$11:$GT$17</definedName>
    <definedName name="A124825818L_Latest">Data3!$GT$17</definedName>
    <definedName name="A124825822C">Data3!$HC$1:$HC$10,Data3!$HC$11:$HC$17</definedName>
    <definedName name="A124825822C_Data">Data3!$HC$11:$HC$17</definedName>
    <definedName name="A124825822C_Latest">Data3!$HC$17</definedName>
    <definedName name="A124825826L">Data3!$HF$1:$HF$10,Data3!$HF$11:$HF$17</definedName>
    <definedName name="A124825826L_Data">Data3!$HF$11:$HF$17</definedName>
    <definedName name="A124825826L_Latest">Data3!$HF$17</definedName>
    <definedName name="A124825830C">Data3!$IG$1:$IG$10,Data3!$IG$11:$IG$17</definedName>
    <definedName name="A124825830C_Data">Data3!$IG$11:$IG$17</definedName>
    <definedName name="A124825830C_Latest">Data3!$IG$17</definedName>
    <definedName name="A124825834L">Data3!$IM$1:$IM$10,Data3!$IM$11:$IM$17</definedName>
    <definedName name="A124825834L_Data">Data3!$IM$11:$IM$17</definedName>
    <definedName name="A124825834L_Latest">Data3!$IM$17</definedName>
    <definedName name="A124825838W">Data3!$IP$1:$IP$10,Data3!$IP$11:$IP$17</definedName>
    <definedName name="A124825838W_Data">Data3!$IP$11:$IP$17</definedName>
    <definedName name="A124825838W_Latest">Data3!$IP$17</definedName>
    <definedName name="A124825842L">Data4!$U$1:$U$10,Data4!$U$11:$U$17</definedName>
    <definedName name="A124825842L_Data">Data4!$U$11:$U$17</definedName>
    <definedName name="A124825842L_Latest">Data4!$U$17</definedName>
    <definedName name="A124825846W">Data4!$AD$1:$AD$10,Data4!$AD$11:$AD$17</definedName>
    <definedName name="A124825846W_Data">Data4!$AD$11:$AD$17</definedName>
    <definedName name="A124825846W_Latest">Data4!$AD$17</definedName>
    <definedName name="A124825850L">Data3!$HI$1:$HI$10,Data3!$HI$11:$HI$17</definedName>
    <definedName name="A124825850L_Data">Data3!$HI$11:$HI$17</definedName>
    <definedName name="A124825850L_Latest">Data3!$HI$17</definedName>
    <definedName name="A124825854W">Data3!$HR$1:$HR$10,Data3!$HR$11:$HR$17</definedName>
    <definedName name="A124825854W_Data">Data3!$HR$11:$HR$17</definedName>
    <definedName name="A124825854W_Latest">Data3!$HR$17</definedName>
    <definedName name="A124825858F">Data4!$AG$1:$AG$10,Data4!$AG$11:$AG$17</definedName>
    <definedName name="A124825858F_Data">Data4!$AG$11:$AG$17</definedName>
    <definedName name="A124825858F_Latest">Data4!$AG$17</definedName>
    <definedName name="A124825862W">Data3!$GQ$1:$GQ$10,Data3!$GQ$11:$GQ$17</definedName>
    <definedName name="A124825862W_Data">Data3!$GQ$11:$GQ$17</definedName>
    <definedName name="A124825862W_Latest">Data3!$GQ$17</definedName>
    <definedName name="A124825866F">Data3!$GW$1:$GW$10,Data3!$GW$11:$GW$17</definedName>
    <definedName name="A124825866F_Data">Data3!$GW$11:$GW$17</definedName>
    <definedName name="A124825866F_Latest">Data3!$GW$17</definedName>
    <definedName name="A124825870W">Data3!$GZ$1:$GZ$10,Data3!$GZ$11:$GZ$17</definedName>
    <definedName name="A124825870W_Data">Data3!$GZ$11:$GZ$17</definedName>
    <definedName name="A124825870W_Latest">Data3!$GZ$17</definedName>
    <definedName name="A124825874F">Data3!$HO$1:$HO$10,Data3!$HO$11:$HO$17</definedName>
    <definedName name="A124825874F_Data">Data3!$HO$11:$HO$17</definedName>
    <definedName name="A124825874F_Latest">Data3!$HO$17</definedName>
    <definedName name="A124825878R">Data4!$I$1:$I$10,Data4!$I$11:$I$17</definedName>
    <definedName name="A124825878R_Data">Data4!$I$11:$I$17</definedName>
    <definedName name="A124825878R_Latest">Data4!$I$17</definedName>
    <definedName name="A124825882F">Data4!$L$1:$L$10,Data4!$L$11:$L$17</definedName>
    <definedName name="A124825882F_Data">Data4!$L$11:$L$17</definedName>
    <definedName name="A124825882F_Latest">Data4!$L$17</definedName>
    <definedName name="A124825886R">Data3!$HU$1:$HU$10,Data3!$HU$11:$HU$17</definedName>
    <definedName name="A124825886R_Data">Data3!$HU$11:$HU$17</definedName>
    <definedName name="A124825886R_Latest">Data3!$HU$17</definedName>
    <definedName name="A124825890F">Data4!$C$1:$C$10,Data4!$C$11:$C$17</definedName>
    <definedName name="A124825890F_Data">Data4!$C$11:$C$17</definedName>
    <definedName name="A124825890F_Latest">Data4!$C$17</definedName>
    <definedName name="A124825894R">Data4!$X$1:$X$10,Data4!$X$11:$X$17</definedName>
    <definedName name="A124825894R_Data">Data4!$X$11:$X$17</definedName>
    <definedName name="A124825894R_Latest">Data4!$X$17</definedName>
    <definedName name="A124825898X">Data1!$HE$1:$HE$10,Data1!$HE$11:$HE$17</definedName>
    <definedName name="A124825898X_Data">Data1!$HE$11:$HE$17</definedName>
    <definedName name="A124825898X_Latest">Data1!$HE$17</definedName>
    <definedName name="A124825902C">Data1!$HZ$1:$HZ$10,Data1!$HZ$11:$HZ$17</definedName>
    <definedName name="A124825902C_Data">Data1!$HZ$11:$HZ$17</definedName>
    <definedName name="A124825902C_Latest">Data1!$HZ$17</definedName>
    <definedName name="A124825906L">Data2!$E$1:$E$10,Data2!$E$11:$E$17</definedName>
    <definedName name="A124825906L_Data">Data2!$E$11:$E$17</definedName>
    <definedName name="A124825906L_Latest">Data2!$E$17</definedName>
    <definedName name="A124825910C">Data1!$II$1:$II$10,Data1!$II$11:$II$17</definedName>
    <definedName name="A124825910C_Data">Data1!$II$11:$II$17</definedName>
    <definedName name="A124825910C_Latest">Data1!$II$17</definedName>
    <definedName name="A124825914L">Data1!$HH$1:$HH$10,Data1!$HH$11:$HH$17</definedName>
    <definedName name="A124825914L_Data">Data1!$HH$11:$HH$17</definedName>
    <definedName name="A124825914L_Latest">Data1!$HH$17</definedName>
    <definedName name="A124825918W">Data1!$HN$1:$HN$10,Data1!$HN$11:$HN$17</definedName>
    <definedName name="A124825918W_Data">Data1!$HN$11:$HN$17</definedName>
    <definedName name="A124825918W_Latest">Data1!$HN$17</definedName>
    <definedName name="A124825922L">Data1!$GP$1:$GP$10,Data1!$GP$11:$GP$17</definedName>
    <definedName name="A124825922L_Data">Data1!$GP$11:$GP$17</definedName>
    <definedName name="A124825922L_Latest">Data1!$GP$17</definedName>
    <definedName name="A124825926W">Data1!$HB$1:$HB$10,Data1!$HB$11:$HB$17</definedName>
    <definedName name="A124825926W_Data">Data1!$HB$11:$HB$17</definedName>
    <definedName name="A124825926W_Latest">Data1!$HB$17</definedName>
    <definedName name="A124825930L">Data1!$IL$1:$IL$10,Data1!$IL$11:$IL$17</definedName>
    <definedName name="A124825930L_Data">Data1!$IL$11:$IL$17</definedName>
    <definedName name="A124825930L_Latest">Data1!$IL$17</definedName>
    <definedName name="A124825934W">Data1!$FX$1:$FX$10,Data1!$FX$11:$FX$17</definedName>
    <definedName name="A124825934W_Data">Data1!$FX$11:$FX$17</definedName>
    <definedName name="A124825934W_Latest">Data1!$FX$17</definedName>
    <definedName name="A124825938F">Data1!$GG$1:$GG$10,Data1!$GG$11:$GG$17</definedName>
    <definedName name="A124825938F_Data">Data1!$GG$11:$GG$17</definedName>
    <definedName name="A124825938F_Latest">Data1!$GG$17</definedName>
    <definedName name="A124825942W">Data1!$GJ$1:$GJ$10,Data1!$GJ$11:$GJ$17</definedName>
    <definedName name="A124825942W_Data">Data1!$GJ$11:$GJ$17</definedName>
    <definedName name="A124825942W_Latest">Data1!$GJ$17</definedName>
    <definedName name="A124825946F">Data1!$HK$1:$HK$10,Data1!$HK$11:$HK$17</definedName>
    <definedName name="A124825946F_Data">Data1!$HK$11:$HK$17</definedName>
    <definedName name="A124825946F_Latest">Data1!$HK$17</definedName>
    <definedName name="A124825950W">Data1!$HQ$1:$HQ$10,Data1!$HQ$11:$HQ$17</definedName>
    <definedName name="A124825950W_Data">Data1!$HQ$11:$HQ$17</definedName>
    <definedName name="A124825950W_Latest">Data1!$HQ$17</definedName>
    <definedName name="A124825954F">Data1!$HT$1:$HT$10,Data1!$HT$11:$HT$17</definedName>
    <definedName name="A124825954F_Data">Data1!$HT$11:$HT$17</definedName>
    <definedName name="A124825954F_Latest">Data1!$HT$17</definedName>
    <definedName name="A124825958R">Data1!$IO$1:$IO$10,Data1!$IO$11:$IO$17</definedName>
    <definedName name="A124825958R_Data">Data1!$IO$11:$IO$17</definedName>
    <definedName name="A124825958R_Latest">Data1!$IO$17</definedName>
    <definedName name="A124825962F">Data2!$H$1:$H$10,Data2!$H$11:$H$17</definedName>
    <definedName name="A124825962F_Data">Data2!$H$11:$H$17</definedName>
    <definedName name="A124825962F_Latest">Data2!$H$17</definedName>
    <definedName name="A124825966R">Data1!$GM$1:$GM$10,Data1!$GM$11:$GM$17</definedName>
    <definedName name="A124825966R_Data">Data1!$GM$11:$GM$17</definedName>
    <definedName name="A124825966R_Latest">Data1!$GM$17</definedName>
    <definedName name="A124825970F">Data1!$GV$1:$GV$10,Data1!$GV$11:$GV$17</definedName>
    <definedName name="A124825970F_Data">Data1!$GV$11:$GV$17</definedName>
    <definedName name="A124825970F_Latest">Data1!$GV$17</definedName>
    <definedName name="A124825974R">Data2!$K$1:$K$10,Data2!$K$11:$K$17</definedName>
    <definedName name="A124825974R_Data">Data2!$K$11:$K$17</definedName>
    <definedName name="A124825974R_Latest">Data2!$K$17</definedName>
    <definedName name="A124825978X">Data1!$FU$1:$FU$10,Data1!$FU$11:$FU$17</definedName>
    <definedName name="A124825978X_Data">Data1!$FU$11:$FU$17</definedName>
    <definedName name="A124825978X_Latest">Data1!$FU$17</definedName>
    <definedName name="A124825982R">Data1!$GA$1:$GA$10,Data1!$GA$11:$GA$17</definedName>
    <definedName name="A124825982R_Data">Data1!$GA$11:$GA$17</definedName>
    <definedName name="A124825982R_Latest">Data1!$GA$17</definedName>
    <definedName name="A124825986X">Data1!$GD$1:$GD$10,Data1!$GD$11:$GD$17</definedName>
    <definedName name="A124825986X_Data">Data1!$GD$11:$GD$17</definedName>
    <definedName name="A124825986X_Latest">Data1!$GD$17</definedName>
    <definedName name="A124825990R">Data1!$GS$1:$GS$10,Data1!$GS$11:$GS$17</definedName>
    <definedName name="A124825990R_Data">Data1!$GS$11:$GS$17</definedName>
    <definedName name="A124825990R_Latest">Data1!$GS$17</definedName>
    <definedName name="A124825994X">Data1!$IC$1:$IC$10,Data1!$IC$11:$IC$17</definedName>
    <definedName name="A124825994X_Data">Data1!$IC$11:$IC$17</definedName>
    <definedName name="A124825994X_Latest">Data1!$IC$17</definedName>
    <definedName name="A124825998J">Data1!$IF$1:$IF$10,Data1!$IF$11:$IF$17</definedName>
    <definedName name="A124825998J_Data">Data1!$IF$11:$IF$17</definedName>
    <definedName name="A124825998J_Latest">Data1!$IF$17</definedName>
    <definedName name="A124826002R">Data1!$GY$1:$GY$10,Data1!$GY$11:$GY$17</definedName>
    <definedName name="A124826002R_Data">Data1!$GY$11:$GY$17</definedName>
    <definedName name="A124826002R_Latest">Data1!$GY$17</definedName>
    <definedName name="A124826006X">Data1!$HW$1:$HW$10,Data1!$HW$11:$HW$17</definedName>
    <definedName name="A124826006X_Data">Data1!$HW$11:$HW$17</definedName>
    <definedName name="A124826006X_Latest">Data1!$HW$17</definedName>
    <definedName name="A124826010R">Data2!$B$1:$B$10,Data2!$B$11:$B$17</definedName>
    <definedName name="A124826010R_Data">Data2!$B$11:$B$17</definedName>
    <definedName name="A124826010R_Latest">Data2!$B$17</definedName>
    <definedName name="A124826014X">Data2!$HP$1:$HP$10,Data2!$HP$11:$HP$17</definedName>
    <definedName name="A124826014X_Data">Data2!$HP$11:$HP$17</definedName>
    <definedName name="A124826014X_Latest">Data2!$HP$17</definedName>
    <definedName name="A124826018J">Data2!$IK$1:$IK$10,Data2!$IK$11:$IK$17</definedName>
    <definedName name="A124826018J_Data">Data2!$IK$11:$IK$17</definedName>
    <definedName name="A124826018J_Latest">Data2!$IK$17</definedName>
    <definedName name="A124826022X">Data3!$P$1:$P$10,Data3!$P$11:$P$17</definedName>
    <definedName name="A124826022X_Data">Data3!$P$11:$P$17</definedName>
    <definedName name="A124826022X_Latest">Data3!$P$17</definedName>
    <definedName name="A124826026J">Data3!$D$1:$D$10,Data3!$D$11:$D$17</definedName>
    <definedName name="A124826026J_Data">Data3!$D$11:$D$17</definedName>
    <definedName name="A124826026J_Latest">Data3!$D$17</definedName>
    <definedName name="A124826030X">Data2!$HS$1:$HS$10,Data2!$HS$11:$HS$17</definedName>
    <definedName name="A124826030X_Data">Data2!$HS$11:$HS$17</definedName>
    <definedName name="A124826030X_Latest">Data2!$HS$17</definedName>
    <definedName name="A124826034J">Data2!$HY$1:$HY$10,Data2!$HY$11:$HY$17</definedName>
    <definedName name="A124826034J_Data">Data2!$HY$11:$HY$17</definedName>
    <definedName name="A124826034J_Latest">Data2!$HY$17</definedName>
    <definedName name="A124826038T">Data2!$HA$1:$HA$10,Data2!$HA$11:$HA$17</definedName>
    <definedName name="A124826038T_Data">Data2!$HA$11:$HA$17</definedName>
    <definedName name="A124826038T_Latest">Data2!$HA$17</definedName>
    <definedName name="A124826042J">Data2!$HM$1:$HM$10,Data2!$HM$11:$HM$17</definedName>
    <definedName name="A124826042J_Data">Data2!$HM$11:$HM$17</definedName>
    <definedName name="A124826042J_Latest">Data2!$HM$17</definedName>
    <definedName name="A124826046T">Data3!$G$1:$G$10,Data3!$G$11:$G$17</definedName>
    <definedName name="A124826046T_Data">Data3!$G$11:$G$17</definedName>
    <definedName name="A124826046T_Latest">Data3!$G$17</definedName>
    <definedName name="A124826050J">Data2!$GI$1:$GI$10,Data2!$GI$11:$GI$17</definedName>
    <definedName name="A124826050J_Data">Data2!$GI$11:$GI$17</definedName>
    <definedName name="A124826050J_Latest">Data2!$GI$17</definedName>
    <definedName name="A124826054T">Data2!$GR$1:$GR$10,Data2!$GR$11:$GR$17</definedName>
    <definedName name="A124826054T_Data">Data2!$GR$11:$GR$17</definedName>
    <definedName name="A124826054T_Latest">Data2!$GR$17</definedName>
    <definedName name="A124826058A">Data2!$GU$1:$GU$10,Data2!$GU$11:$GU$17</definedName>
    <definedName name="A124826058A_Data">Data2!$GU$11:$GU$17</definedName>
    <definedName name="A124826058A_Latest">Data2!$GU$17</definedName>
    <definedName name="A124826062T">Data2!$HV$1:$HV$10,Data2!$HV$11:$HV$17</definedName>
    <definedName name="A124826062T_Data">Data2!$HV$11:$HV$17</definedName>
    <definedName name="A124826062T_Latest">Data2!$HV$17</definedName>
    <definedName name="A124826066A">Data2!$IB$1:$IB$10,Data2!$IB$11:$IB$17</definedName>
    <definedName name="A124826066A_Data">Data2!$IB$11:$IB$17</definedName>
    <definedName name="A124826066A_Latest">Data2!$IB$17</definedName>
    <definedName name="A124826070T">Data2!$IE$1:$IE$10,Data2!$IE$11:$IE$17</definedName>
    <definedName name="A124826070T_Data">Data2!$IE$11:$IE$17</definedName>
    <definedName name="A124826070T_Latest">Data2!$IE$17</definedName>
    <definedName name="A124826074A">Data3!$J$1:$J$10,Data3!$J$11:$J$17</definedName>
    <definedName name="A124826074A_Data">Data3!$J$11:$J$17</definedName>
    <definedName name="A124826074A_Latest">Data3!$J$17</definedName>
    <definedName name="A124826078K">Data3!$S$1:$S$10,Data3!$S$11:$S$17</definedName>
    <definedName name="A124826078K_Data">Data3!$S$11:$S$17</definedName>
    <definedName name="A124826078K_Latest">Data3!$S$17</definedName>
    <definedName name="A124826082A">Data2!$GX$1:$GX$10,Data2!$GX$11:$GX$17</definedName>
    <definedName name="A124826082A_Data">Data2!$GX$11:$GX$17</definedName>
    <definedName name="A124826082A_Latest">Data2!$GX$17</definedName>
    <definedName name="A124826086K">Data2!$HG$1:$HG$10,Data2!$HG$11:$HG$17</definedName>
    <definedName name="A124826086K_Data">Data2!$HG$11:$HG$17</definedName>
    <definedName name="A124826086K_Latest">Data2!$HG$17</definedName>
    <definedName name="A124826090A">Data3!$V$1:$V$10,Data3!$V$11:$V$17</definedName>
    <definedName name="A124826090A_Data">Data3!$V$11:$V$17</definedName>
    <definedName name="A124826090A_Latest">Data3!$V$17</definedName>
    <definedName name="A124826094K">Data2!$GF$1:$GF$10,Data2!$GF$11:$GF$17</definedName>
    <definedName name="A124826094K_Data">Data2!$GF$11:$GF$17</definedName>
    <definedName name="A124826094K_Latest">Data2!$GF$17</definedName>
    <definedName name="A124826098V">Data2!$GL$1:$GL$10,Data2!$GL$11:$GL$17</definedName>
    <definedName name="A124826098V_Data">Data2!$GL$11:$GL$17</definedName>
    <definedName name="A124826098V_Latest">Data2!$GL$17</definedName>
    <definedName name="A124826102X">Data2!$GO$1:$GO$10,Data2!$GO$11:$GO$17</definedName>
    <definedName name="A124826102X_Data">Data2!$GO$11:$GO$17</definedName>
    <definedName name="A124826102X_Latest">Data2!$GO$17</definedName>
    <definedName name="A124826106J">Data2!$HD$1:$HD$10,Data2!$HD$11:$HD$17</definedName>
    <definedName name="A124826106J_Data">Data2!$HD$11:$HD$17</definedName>
    <definedName name="A124826106J_Latest">Data2!$HD$17</definedName>
    <definedName name="A124826110X">Data2!$IN$1:$IN$10,Data2!$IN$11:$IN$17</definedName>
    <definedName name="A124826110X_Data">Data2!$IN$11:$IN$17</definedName>
    <definedName name="A124826110X_Latest">Data2!$IN$17</definedName>
    <definedName name="A124826114J">Data2!$IQ$1:$IQ$10,Data2!$IQ$11:$IQ$17</definedName>
    <definedName name="A124826114J_Data">Data2!$IQ$11:$IQ$17</definedName>
    <definedName name="A124826114J_Latest">Data2!$IQ$17</definedName>
    <definedName name="A124826118T">Data2!$HJ$1:$HJ$10,Data2!$HJ$11:$HJ$17</definedName>
    <definedName name="A124826118T_Data">Data2!$HJ$11:$HJ$17</definedName>
    <definedName name="A124826118T_Latest">Data2!$HJ$17</definedName>
    <definedName name="A124826122J">Data2!$IH$1:$IH$10,Data2!$IH$11:$IH$17</definedName>
    <definedName name="A124826122J_Data">Data2!$IH$11:$IH$17</definedName>
    <definedName name="A124826122J_Latest">Data2!$IH$17</definedName>
    <definedName name="A124826126T">Data3!$M$1:$M$10,Data3!$M$11:$M$17</definedName>
    <definedName name="A124826126T_Data">Data3!$M$11:$M$17</definedName>
    <definedName name="A124826126T_Latest">Data3!$M$17</definedName>
    <definedName name="A124826130J">Data3!$BI$1:$BI$10,Data3!$BI$11:$BI$17</definedName>
    <definedName name="A124826130J_Data">Data3!$BI$11:$BI$17</definedName>
    <definedName name="A124826130J_Latest">Data3!$BI$17</definedName>
    <definedName name="A124826134T">Data3!$CD$1:$CD$10,Data3!$CD$11:$CD$17</definedName>
    <definedName name="A124826134T_Data">Data3!$CD$11:$CD$17</definedName>
    <definedName name="A124826134T_Latest">Data3!$CD$17</definedName>
    <definedName name="A124826138A">Data3!$CY$1:$CY$10,Data3!$CY$11:$CY$17</definedName>
    <definedName name="A124826138A_Data">Data3!$CY$11:$CY$17</definedName>
    <definedName name="A124826138A_Latest">Data3!$CY$17</definedName>
    <definedName name="A124826142T">Data3!$CM$1:$CM$10,Data3!$CM$11:$CM$17</definedName>
    <definedName name="A124826142T_Data">Data3!$CM$11:$CM$17</definedName>
    <definedName name="A124826142T_Latest">Data3!$CM$17</definedName>
    <definedName name="A124826146A">Data3!$BL$1:$BL$10,Data3!$BL$11:$BL$17</definedName>
    <definedName name="A124826146A_Data">Data3!$BL$11:$BL$17</definedName>
    <definedName name="A124826146A_Latest">Data3!$BL$17</definedName>
    <definedName name="A124826150T">Data3!$BR$1:$BR$10,Data3!$BR$11:$BR$17</definedName>
    <definedName name="A124826150T_Data">Data3!$BR$11:$BR$17</definedName>
    <definedName name="A124826150T_Latest">Data3!$BR$17</definedName>
    <definedName name="A124826154A">Data3!$AT$1:$AT$10,Data3!$AT$11:$AT$17</definedName>
    <definedName name="A124826154A_Data">Data3!$AT$11:$AT$17</definedName>
    <definedName name="A124826154A_Latest">Data3!$AT$17</definedName>
    <definedName name="A124826158K">Data3!$BF$1:$BF$10,Data3!$BF$11:$BF$17</definedName>
    <definedName name="A124826158K_Data">Data3!$BF$11:$BF$17</definedName>
    <definedName name="A124826158K_Latest">Data3!$BF$17</definedName>
    <definedName name="A124826162A">Data3!$CP$1:$CP$10,Data3!$CP$11:$CP$17</definedName>
    <definedName name="A124826162A_Data">Data3!$CP$11:$CP$17</definedName>
    <definedName name="A124826162A_Latest">Data3!$CP$17</definedName>
    <definedName name="A124826166K">Data3!$AB$1:$AB$10,Data3!$AB$11:$AB$17</definedName>
    <definedName name="A124826166K_Data">Data3!$AB$11:$AB$17</definedName>
    <definedName name="A124826166K_Latest">Data3!$AB$17</definedName>
    <definedName name="A124826170A">Data3!$AK$1:$AK$10,Data3!$AK$11:$AK$17</definedName>
    <definedName name="A124826170A_Data">Data3!$AK$11:$AK$17</definedName>
    <definedName name="A124826170A_Latest">Data3!$AK$17</definedName>
    <definedName name="A124826174K">Data3!$AN$1:$AN$10,Data3!$AN$11:$AN$17</definedName>
    <definedName name="A124826174K_Data">Data3!$AN$11:$AN$17</definedName>
    <definedName name="A124826174K_Latest">Data3!$AN$17</definedName>
    <definedName name="A124826178V">Data3!$BO$1:$BO$10,Data3!$BO$11:$BO$17</definedName>
    <definedName name="A124826178V_Data">Data3!$BO$11:$BO$17</definedName>
    <definedName name="A124826178V_Latest">Data3!$BO$17</definedName>
    <definedName name="A124826182K">Data3!$BU$1:$BU$10,Data3!$BU$11:$BU$17</definedName>
    <definedName name="A124826182K_Data">Data3!$BU$11:$BU$17</definedName>
    <definedName name="A124826182K_Latest">Data3!$BU$17</definedName>
    <definedName name="A124826186V">Data3!$BX$1:$BX$10,Data3!$BX$11:$BX$17</definedName>
    <definedName name="A124826186V_Data">Data3!$BX$11:$BX$17</definedName>
    <definedName name="A124826186V_Latest">Data3!$BX$17</definedName>
    <definedName name="A124826190K">Data3!$CS$1:$CS$10,Data3!$CS$11:$CS$17</definedName>
    <definedName name="A124826190K_Data">Data3!$CS$11:$CS$17</definedName>
    <definedName name="A124826190K_Latest">Data3!$CS$17</definedName>
    <definedName name="A124826194V">Data3!$DB$1:$DB$10,Data3!$DB$11:$DB$17</definedName>
    <definedName name="A124826194V_Data">Data3!$DB$11:$DB$17</definedName>
    <definedName name="A124826194V_Latest">Data3!$DB$17</definedName>
    <definedName name="A124826198C">Data3!$AQ$1:$AQ$10,Data3!$AQ$11:$AQ$17</definedName>
    <definedName name="A124826198C_Data">Data3!$AQ$11:$AQ$17</definedName>
    <definedName name="A124826198C_Latest">Data3!$AQ$17</definedName>
    <definedName name="A124826202J">Data3!$AZ$1:$AZ$10,Data3!$AZ$11:$AZ$17</definedName>
    <definedName name="A124826202J_Data">Data3!$AZ$11:$AZ$17</definedName>
    <definedName name="A124826202J_Latest">Data3!$AZ$17</definedName>
    <definedName name="A124826206T">Data3!$DE$1:$DE$10,Data3!$DE$11:$DE$17</definedName>
    <definedName name="A124826206T_Data">Data3!$DE$11:$DE$17</definedName>
    <definedName name="A124826206T_Latest">Data3!$DE$17</definedName>
    <definedName name="A124826210J">Data3!$Y$1:$Y$10,Data3!$Y$11:$Y$17</definedName>
    <definedName name="A124826210J_Data">Data3!$Y$11:$Y$17</definedName>
    <definedName name="A124826210J_Latest">Data3!$Y$17</definedName>
    <definedName name="A124826214T">Data3!$AE$1:$AE$10,Data3!$AE$11:$AE$17</definedName>
    <definedName name="A124826214T_Data">Data3!$AE$11:$AE$17</definedName>
    <definedName name="A124826214T_Latest">Data3!$AE$17</definedName>
    <definedName name="A124826218A">Data3!$AH$1:$AH$10,Data3!$AH$11:$AH$17</definedName>
    <definedName name="A124826218A_Data">Data3!$AH$11:$AH$17</definedName>
    <definedName name="A124826218A_Latest">Data3!$AH$17</definedName>
    <definedName name="A124826222T">Data3!$AW$1:$AW$10,Data3!$AW$11:$AW$17</definedName>
    <definedName name="A124826222T_Data">Data3!$AW$11:$AW$17</definedName>
    <definedName name="A124826222T_Latest">Data3!$AW$17</definedName>
    <definedName name="A124826226A">Data3!$CG$1:$CG$10,Data3!$CG$11:$CG$17</definedName>
    <definedName name="A124826226A_Data">Data3!$CG$11:$CG$17</definedName>
    <definedName name="A124826226A_Latest">Data3!$CG$17</definedName>
    <definedName name="A124826230T">Data3!$CJ$1:$CJ$10,Data3!$CJ$11:$CJ$17</definedName>
    <definedName name="A124826230T_Data">Data3!$CJ$11:$CJ$17</definedName>
    <definedName name="A124826230T_Latest">Data3!$CJ$17</definedName>
    <definedName name="A124826234A">Data3!$BC$1:$BC$10,Data3!$BC$11:$BC$17</definedName>
    <definedName name="A124826234A_Data">Data3!$BC$11:$BC$17</definedName>
    <definedName name="A124826234A_Latest">Data3!$BC$17</definedName>
    <definedName name="A124826238K">Data3!$CA$1:$CA$10,Data3!$CA$11:$CA$17</definedName>
    <definedName name="A124826238K_Data">Data3!$CA$11:$CA$17</definedName>
    <definedName name="A124826238K_Latest">Data3!$CA$17</definedName>
    <definedName name="A124826242A">Data3!$CV$1:$CV$10,Data3!$CV$11:$CV$17</definedName>
    <definedName name="A124826242A_Data">Data3!$CV$11:$CV$17</definedName>
    <definedName name="A124826242A_Latest">Data3!$CV$17</definedName>
    <definedName name="A124826246K">Data3!$ER$1:$ER$10,Data3!$ER$11:$ER$17</definedName>
    <definedName name="A124826246K_Data">Data3!$ER$11:$ER$17</definedName>
    <definedName name="A124826246K_Latest">Data3!$ER$17</definedName>
    <definedName name="A124826250A">Data3!$FM$1:$FM$10,Data3!$FM$11:$FM$17</definedName>
    <definedName name="A124826250A_Data">Data3!$FM$11:$FM$17</definedName>
    <definedName name="A124826250A_Latest">Data3!$FM$17</definedName>
    <definedName name="A124826254K">Data3!$GH$1:$GH$10,Data3!$GH$11:$GH$17</definedName>
    <definedName name="A124826254K_Data">Data3!$GH$11:$GH$17</definedName>
    <definedName name="A124826254K_Latest">Data3!$GH$17</definedName>
    <definedName name="A124826258V">Data3!$FV$1:$FV$10,Data3!$FV$11:$FV$17</definedName>
    <definedName name="A124826258V_Data">Data3!$FV$11:$FV$17</definedName>
    <definedName name="A124826258V_Latest">Data3!$FV$17</definedName>
    <definedName name="A124826262K">Data3!$EU$1:$EU$10,Data3!$EU$11:$EU$17</definedName>
    <definedName name="A124826262K_Data">Data3!$EU$11:$EU$17</definedName>
    <definedName name="A124826262K_Latest">Data3!$EU$17</definedName>
    <definedName name="A124826266V">Data3!$FA$1:$FA$10,Data3!$FA$11:$FA$17</definedName>
    <definedName name="A124826266V_Data">Data3!$FA$11:$FA$17</definedName>
    <definedName name="A124826266V_Latest">Data3!$FA$17</definedName>
    <definedName name="A124826270K">Data3!$EC$1:$EC$10,Data3!$EC$11:$EC$17</definedName>
    <definedName name="A124826270K_Data">Data3!$EC$11:$EC$17</definedName>
    <definedName name="A124826270K_Latest">Data3!$EC$17</definedName>
    <definedName name="A124826274V">Data3!$EO$1:$EO$10,Data3!$EO$11:$EO$17</definedName>
    <definedName name="A124826274V_Data">Data3!$EO$11:$EO$17</definedName>
    <definedName name="A124826274V_Latest">Data3!$EO$17</definedName>
    <definedName name="A124826278C">Data3!$FY$1:$FY$10,Data3!$FY$11:$FY$17</definedName>
    <definedName name="A124826278C_Data">Data3!$FY$11:$FY$17</definedName>
    <definedName name="A124826278C_Latest">Data3!$FY$17</definedName>
    <definedName name="A124826282V">Data3!$DK$1:$DK$10,Data3!$DK$11:$DK$17</definedName>
    <definedName name="A124826282V_Data">Data3!$DK$11:$DK$17</definedName>
    <definedName name="A124826282V_Latest">Data3!$DK$17</definedName>
    <definedName name="A124826286C">Data3!$DT$1:$DT$10,Data3!$DT$11:$DT$17</definedName>
    <definedName name="A124826286C_Data">Data3!$DT$11:$DT$17</definedName>
    <definedName name="A124826286C_Latest">Data3!$DT$17</definedName>
    <definedName name="A124826290V">Data3!$DW$1:$DW$10,Data3!$DW$11:$DW$17</definedName>
    <definedName name="A124826290V_Data">Data3!$DW$11:$DW$17</definedName>
    <definedName name="A124826290V_Latest">Data3!$DW$17</definedName>
    <definedName name="A124826294C">Data3!$EX$1:$EX$10,Data3!$EX$11:$EX$17</definedName>
    <definedName name="A124826294C_Data">Data3!$EX$11:$EX$17</definedName>
    <definedName name="A124826294C_Latest">Data3!$EX$17</definedName>
    <definedName name="A124826298L">Data3!$FD$1:$FD$10,Data3!$FD$11:$FD$17</definedName>
    <definedName name="A124826298L_Data">Data3!$FD$11:$FD$17</definedName>
    <definedName name="A124826298L_Latest">Data3!$FD$17</definedName>
    <definedName name="A124826302T">Data3!$FG$1:$FG$10,Data3!$FG$11:$FG$17</definedName>
    <definedName name="A124826302T_Data">Data3!$FG$11:$FG$17</definedName>
    <definedName name="A124826302T_Latest">Data3!$FG$17</definedName>
    <definedName name="A124826306A">Data3!$GB$1:$GB$10,Data3!$GB$11:$GB$17</definedName>
    <definedName name="A124826306A_Data">Data3!$GB$11:$GB$17</definedName>
    <definedName name="A124826306A_Latest">Data3!$GB$17</definedName>
    <definedName name="A124826310T">Data3!$GK$1:$GK$10,Data3!$GK$11:$GK$17</definedName>
    <definedName name="A124826310T_Data">Data3!$GK$11:$GK$17</definedName>
    <definedName name="A124826310T_Latest">Data3!$GK$17</definedName>
    <definedName name="A124826314A">Data3!$DZ$1:$DZ$10,Data3!$DZ$11:$DZ$17</definedName>
    <definedName name="A124826314A_Data">Data3!$DZ$11:$DZ$17</definedName>
    <definedName name="A124826314A_Latest">Data3!$DZ$17</definedName>
    <definedName name="A124826318K">Data3!$EI$1:$EI$10,Data3!$EI$11:$EI$17</definedName>
    <definedName name="A124826318K_Data">Data3!$EI$11:$EI$17</definedName>
    <definedName name="A124826318K_Latest">Data3!$EI$17</definedName>
    <definedName name="A124826322A">Data3!$GN$1:$GN$10,Data3!$GN$11:$GN$17</definedName>
    <definedName name="A124826322A_Data">Data3!$GN$11:$GN$17</definedName>
    <definedName name="A124826322A_Latest">Data3!$GN$17</definedName>
    <definedName name="A124826326K">Data3!$DH$1:$DH$10,Data3!$DH$11:$DH$17</definedName>
    <definedName name="A124826326K_Data">Data3!$DH$11:$DH$17</definedName>
    <definedName name="A124826326K_Latest">Data3!$DH$17</definedName>
    <definedName name="A124826330A">Data3!$DN$1:$DN$10,Data3!$DN$11:$DN$17</definedName>
    <definedName name="A124826330A_Data">Data3!$DN$11:$DN$17</definedName>
    <definedName name="A124826330A_Latest">Data3!$DN$17</definedName>
    <definedName name="A124826334K">Data3!$DQ$1:$DQ$10,Data3!$DQ$11:$DQ$17</definedName>
    <definedName name="A124826334K_Data">Data3!$DQ$11:$DQ$17</definedName>
    <definedName name="A124826334K_Latest">Data3!$DQ$17</definedName>
    <definedName name="A124826338V">Data3!$EF$1:$EF$10,Data3!$EF$11:$EF$17</definedName>
    <definedName name="A124826338V_Data">Data3!$EF$11:$EF$17</definedName>
    <definedName name="A124826338V_Latest">Data3!$EF$17</definedName>
    <definedName name="A124826342K">Data3!$FP$1:$FP$10,Data3!$FP$11:$FP$17</definedName>
    <definedName name="A124826342K_Data">Data3!$FP$11:$FP$17</definedName>
    <definedName name="A124826342K_Latest">Data3!$FP$17</definedName>
    <definedName name="A124826346V">Data3!$FS$1:$FS$10,Data3!$FS$11:$FS$17</definedName>
    <definedName name="A124826346V_Data">Data3!$FS$11:$FS$17</definedName>
    <definedName name="A124826346V_Latest">Data3!$FS$17</definedName>
    <definedName name="A124826350K">Data3!$EL$1:$EL$10,Data3!$EL$11:$EL$17</definedName>
    <definedName name="A124826350K_Data">Data3!$EL$11:$EL$17</definedName>
    <definedName name="A124826350K_Latest">Data3!$EL$17</definedName>
    <definedName name="A124826354V">Data3!$FJ$1:$FJ$10,Data3!$FJ$11:$FJ$17</definedName>
    <definedName name="A124826354V_Data">Data3!$FJ$11:$FJ$17</definedName>
    <definedName name="A124826354V_Latest">Data3!$FJ$17</definedName>
    <definedName name="A124826358C">Data3!$GE$1:$GE$10,Data3!$GE$11:$GE$17</definedName>
    <definedName name="A124826358C_Data">Data3!$GE$11:$GE$17</definedName>
    <definedName name="A124826358C_Latest">Data3!$GE$17</definedName>
    <definedName name="A124826362V">Data1!$DV$1:$DV$10,Data1!$DV$11:$DV$17</definedName>
    <definedName name="A124826362V_Data">Data1!$DV$11:$DV$17</definedName>
    <definedName name="A124826362V_Latest">Data1!$DV$17</definedName>
    <definedName name="A124826366C">Data1!$EQ$1:$EQ$10,Data1!$EQ$11:$EQ$17</definedName>
    <definedName name="A124826366C_Data">Data1!$EQ$11:$EQ$17</definedName>
    <definedName name="A124826366C_Latest">Data1!$EQ$17</definedName>
    <definedName name="A124826370V">Data1!$FL$1:$FL$10,Data1!$FL$11:$FL$17</definedName>
    <definedName name="A124826370V_Data">Data1!$FL$11:$FL$17</definedName>
    <definedName name="A124826370V_Latest">Data1!$FL$17</definedName>
    <definedName name="A124826374C">Data1!$EZ$1:$EZ$10,Data1!$EZ$11:$EZ$17</definedName>
    <definedName name="A124826374C_Data">Data1!$EZ$11:$EZ$17</definedName>
    <definedName name="A124826374C_Latest">Data1!$EZ$17</definedName>
    <definedName name="A124826378L">Data1!$DY$1:$DY$10,Data1!$DY$11:$DY$17</definedName>
    <definedName name="A124826378L_Data">Data1!$DY$11:$DY$17</definedName>
    <definedName name="A124826378L_Latest">Data1!$DY$17</definedName>
    <definedName name="A124826382C">Data1!$EE$1:$EE$10,Data1!$EE$11:$EE$17</definedName>
    <definedName name="A124826382C_Data">Data1!$EE$11:$EE$17</definedName>
    <definedName name="A124826382C_Latest">Data1!$EE$17</definedName>
    <definedName name="A124826386L">Data1!$DG$1:$DG$10,Data1!$DG$11:$DG$17</definedName>
    <definedName name="A124826386L_Data">Data1!$DG$11:$DG$17</definedName>
    <definedName name="A124826386L_Latest">Data1!$DG$17</definedName>
    <definedName name="A124826390C">Data1!$DS$1:$DS$10,Data1!$DS$11:$DS$17</definedName>
    <definedName name="A124826390C_Data">Data1!$DS$11:$DS$17</definedName>
    <definedName name="A124826390C_Latest">Data1!$DS$17</definedName>
    <definedName name="A124826394L">Data1!$FC$1:$FC$10,Data1!$FC$11:$FC$17</definedName>
    <definedName name="A124826394L_Data">Data1!$FC$11:$FC$17</definedName>
    <definedName name="A124826394L_Latest">Data1!$FC$17</definedName>
    <definedName name="A124826398W">Data1!$CO$1:$CO$10,Data1!$CO$11:$CO$17</definedName>
    <definedName name="A124826398W_Data">Data1!$CO$11:$CO$17</definedName>
    <definedName name="A124826398W_Latest">Data1!$CO$17</definedName>
    <definedName name="A124826402A">Data1!$CX$1:$CX$10,Data1!$CX$11:$CX$17</definedName>
    <definedName name="A124826402A_Data">Data1!$CX$11:$CX$17</definedName>
    <definedName name="A124826402A_Latest">Data1!$CX$17</definedName>
    <definedName name="A124826406K">Data1!$DA$1:$DA$10,Data1!$DA$11:$DA$17</definedName>
    <definedName name="A124826406K_Data">Data1!$DA$11:$DA$17</definedName>
    <definedName name="A124826406K_Latest">Data1!$DA$17</definedName>
    <definedName name="A124826410A">Data1!$EB$1:$EB$10,Data1!$EB$11:$EB$17</definedName>
    <definedName name="A124826410A_Data">Data1!$EB$11:$EB$17</definedName>
    <definedName name="A124826410A_Latest">Data1!$EB$17</definedName>
    <definedName name="A124826414K">Data1!$EH$1:$EH$10,Data1!$EH$11:$EH$17</definedName>
    <definedName name="A124826414K_Data">Data1!$EH$11:$EH$17</definedName>
    <definedName name="A124826414K_Latest">Data1!$EH$17</definedName>
    <definedName name="A124826418V">Data1!$EK$1:$EK$10,Data1!$EK$11:$EK$17</definedName>
    <definedName name="A124826418V_Data">Data1!$EK$11:$EK$17</definedName>
    <definedName name="A124826418V_Latest">Data1!$EK$17</definedName>
    <definedName name="A124826422K">Data1!$FF$1:$FF$10,Data1!$FF$11:$FF$17</definedName>
    <definedName name="A124826422K_Data">Data1!$FF$11:$FF$17</definedName>
    <definedName name="A124826422K_Latest">Data1!$FF$17</definedName>
    <definedName name="A124826426V">Data1!$FO$1:$FO$10,Data1!$FO$11:$FO$17</definedName>
    <definedName name="A124826426V_Data">Data1!$FO$11:$FO$17</definedName>
    <definedName name="A124826426V_Latest">Data1!$FO$17</definedName>
    <definedName name="A124826430K">Data1!$DD$1:$DD$10,Data1!$DD$11:$DD$17</definedName>
    <definedName name="A124826430K_Data">Data1!$DD$11:$DD$17</definedName>
    <definedName name="A124826430K_Latest">Data1!$DD$17</definedName>
    <definedName name="A124826434V">Data1!$DM$1:$DM$10,Data1!$DM$11:$DM$17</definedName>
    <definedName name="A124826434V_Data">Data1!$DM$11:$DM$17</definedName>
    <definedName name="A124826434V_Latest">Data1!$DM$17</definedName>
    <definedName name="A124826438C">Data1!$FR$1:$FR$10,Data1!$FR$11:$FR$17</definedName>
    <definedName name="A124826438C_Data">Data1!$FR$11:$FR$17</definedName>
    <definedName name="A124826438C_Latest">Data1!$FR$17</definedName>
    <definedName name="A124826442V">Data1!$CL$1:$CL$10,Data1!$CL$11:$CL$17</definedName>
    <definedName name="A124826442V_Data">Data1!$CL$11:$CL$17</definedName>
    <definedName name="A124826442V_Latest">Data1!$CL$17</definedName>
    <definedName name="A124826446C">Data1!$CR$1:$CR$10,Data1!$CR$11:$CR$17</definedName>
    <definedName name="A124826446C_Data">Data1!$CR$11:$CR$17</definedName>
    <definedName name="A124826446C_Latest">Data1!$CR$17</definedName>
    <definedName name="A124826450V">Data1!$CU$1:$CU$10,Data1!$CU$11:$CU$17</definedName>
    <definedName name="A124826450V_Data">Data1!$CU$11:$CU$17</definedName>
    <definedName name="A124826450V_Latest">Data1!$CU$17</definedName>
    <definedName name="A124826454C">Data1!$DJ$1:$DJ$10,Data1!$DJ$11:$DJ$17</definedName>
    <definedName name="A124826454C_Data">Data1!$DJ$11:$DJ$17</definedName>
    <definedName name="A124826454C_Latest">Data1!$DJ$17</definedName>
    <definedName name="A124826458L">Data1!$ET$1:$ET$10,Data1!$ET$11:$ET$17</definedName>
    <definedName name="A124826458L_Data">Data1!$ET$11:$ET$17</definedName>
    <definedName name="A124826458L_Latest">Data1!$ET$17</definedName>
    <definedName name="A124826462C">Data1!$EW$1:$EW$10,Data1!$EW$11:$EW$17</definedName>
    <definedName name="A124826462C_Data">Data1!$EW$11:$EW$17</definedName>
    <definedName name="A124826462C_Latest">Data1!$EW$17</definedName>
    <definedName name="A124826466L">Data1!$DP$1:$DP$10,Data1!$DP$11:$DP$17</definedName>
    <definedName name="A124826466L_Data">Data1!$DP$11:$DP$17</definedName>
    <definedName name="A124826466L_Latest">Data1!$DP$17</definedName>
    <definedName name="A124826470C">Data1!$EN$1:$EN$10,Data1!$EN$11:$EN$17</definedName>
    <definedName name="A124826470C_Data">Data1!$EN$11:$EN$17</definedName>
    <definedName name="A124826470C_Latest">Data1!$EN$17</definedName>
    <definedName name="A124826474L">Data1!$FI$1:$FI$10,Data1!$FI$11:$FI$17</definedName>
    <definedName name="A124826474L_Data">Data1!$FI$11:$FI$17</definedName>
    <definedName name="A124826474L_Latest">Data1!$FI$17</definedName>
    <definedName name="A124826478W">Data2!$AX$1:$AX$10,Data2!$AX$11:$AX$17</definedName>
    <definedName name="A124826478W_Data">Data2!$AX$11:$AX$17</definedName>
    <definedName name="A124826478W_Latest">Data2!$AX$17</definedName>
    <definedName name="A124826482L">Data2!$BS$1:$BS$10,Data2!$BS$11:$BS$17</definedName>
    <definedName name="A124826482L_Data">Data2!$BS$11:$BS$17</definedName>
    <definedName name="A124826482L_Latest">Data2!$BS$17</definedName>
    <definedName name="A124826486W">Data2!$CN$1:$CN$10,Data2!$CN$11:$CN$17</definedName>
    <definedName name="A124826486W_Data">Data2!$CN$11:$CN$17</definedName>
    <definedName name="A124826486W_Latest">Data2!$CN$17</definedName>
    <definedName name="A124826490L">Data2!$CB$1:$CB$10,Data2!$CB$11:$CB$17</definedName>
    <definedName name="A124826490L_Data">Data2!$CB$11:$CB$17</definedName>
    <definedName name="A124826490L_Latest">Data2!$CB$17</definedName>
    <definedName name="A124826494W">Data2!$BA$1:$BA$10,Data2!$BA$11:$BA$17</definedName>
    <definedName name="A124826494W_Data">Data2!$BA$11:$BA$17</definedName>
    <definedName name="A124826494W_Latest">Data2!$BA$17</definedName>
    <definedName name="A124826498F">Data2!$BG$1:$BG$10,Data2!$BG$11:$BG$17</definedName>
    <definedName name="A124826498F_Data">Data2!$BG$11:$BG$17</definedName>
    <definedName name="A124826498F_Latest">Data2!$BG$17</definedName>
    <definedName name="A124826502K">Data2!$AI$1:$AI$10,Data2!$AI$11:$AI$17</definedName>
    <definedName name="A124826502K_Data">Data2!$AI$11:$AI$17</definedName>
    <definedName name="A124826502K_Latest">Data2!$AI$17</definedName>
    <definedName name="A124826506V">Data2!$AU$1:$AU$10,Data2!$AU$11:$AU$17</definedName>
    <definedName name="A124826506V_Data">Data2!$AU$11:$AU$17</definedName>
    <definedName name="A124826506V_Latest">Data2!$AU$17</definedName>
    <definedName name="A124826510K">Data2!$CE$1:$CE$10,Data2!$CE$11:$CE$17</definedName>
    <definedName name="A124826510K_Data">Data2!$CE$11:$CE$17</definedName>
    <definedName name="A124826510K_Latest">Data2!$CE$17</definedName>
    <definedName name="A124826514V">Data2!$Q$1:$Q$10,Data2!$Q$11:$Q$17</definedName>
    <definedName name="A124826514V_Data">Data2!$Q$11:$Q$17</definedName>
    <definedName name="A124826514V_Latest">Data2!$Q$17</definedName>
    <definedName name="A124826518C">Data2!$Z$1:$Z$10,Data2!$Z$11:$Z$17</definedName>
    <definedName name="A124826518C_Data">Data2!$Z$11:$Z$17</definedName>
    <definedName name="A124826518C_Latest">Data2!$Z$17</definedName>
    <definedName name="A124826522V">Data2!$AC$1:$AC$10,Data2!$AC$11:$AC$17</definedName>
    <definedName name="A124826522V_Data">Data2!$AC$11:$AC$17</definedName>
    <definedName name="A124826522V_Latest">Data2!$AC$17</definedName>
    <definedName name="A124826526C">Data2!$BD$1:$BD$10,Data2!$BD$11:$BD$17</definedName>
    <definedName name="A124826526C_Data">Data2!$BD$11:$BD$17</definedName>
    <definedName name="A124826526C_Latest">Data2!$BD$17</definedName>
    <definedName name="A124826530V">Data2!$BJ$1:$BJ$10,Data2!$BJ$11:$BJ$17</definedName>
    <definedName name="A124826530V_Data">Data2!$BJ$11:$BJ$17</definedName>
    <definedName name="A124826530V_Latest">Data2!$BJ$17</definedName>
    <definedName name="A124826534C">Data2!$BM$1:$BM$10,Data2!$BM$11:$BM$17</definedName>
    <definedName name="A124826534C_Data">Data2!$BM$11:$BM$17</definedName>
    <definedName name="A124826534C_Latest">Data2!$BM$17</definedName>
    <definedName name="A124826538L">Data2!$CH$1:$CH$10,Data2!$CH$11:$CH$17</definedName>
    <definedName name="A124826538L_Data">Data2!$CH$11:$CH$17</definedName>
    <definedName name="A124826538L_Latest">Data2!$CH$17</definedName>
    <definedName name="A124826542C">Data2!$CQ$1:$CQ$10,Data2!$CQ$11:$CQ$17</definedName>
    <definedName name="A124826542C_Data">Data2!$CQ$11:$CQ$17</definedName>
    <definedName name="A124826542C_Latest">Data2!$CQ$17</definedName>
    <definedName name="A124826546L">Data2!$AF$1:$AF$10,Data2!$AF$11:$AF$17</definedName>
    <definedName name="A124826546L_Data">Data2!$AF$11:$AF$17</definedName>
    <definedName name="A124826546L_Latest">Data2!$AF$17</definedName>
    <definedName name="A124826550C">Data2!$AO$1:$AO$10,Data2!$AO$11:$AO$17</definedName>
    <definedName name="A124826550C_Data">Data2!$AO$11:$AO$17</definedName>
    <definedName name="A124826550C_Latest">Data2!$AO$17</definedName>
    <definedName name="A124826554L">Data2!$CT$1:$CT$10,Data2!$CT$11:$CT$17</definedName>
    <definedName name="A124826554L_Data">Data2!$CT$11:$CT$17</definedName>
    <definedName name="A124826554L_Latest">Data2!$CT$17</definedName>
    <definedName name="A124826558W">Data2!$N$1:$N$10,Data2!$N$11:$N$17</definedName>
    <definedName name="A124826558W_Data">Data2!$N$11:$N$17</definedName>
    <definedName name="A124826558W_Latest">Data2!$N$17</definedName>
    <definedName name="A124826562L">Data2!$T$1:$T$10,Data2!$T$11:$T$17</definedName>
    <definedName name="A124826562L_Data">Data2!$T$11:$T$17</definedName>
    <definedName name="A124826562L_Latest">Data2!$T$17</definedName>
    <definedName name="A124826566W">Data2!$W$1:$W$10,Data2!$W$11:$W$17</definedName>
    <definedName name="A124826566W_Data">Data2!$W$11:$W$17</definedName>
    <definedName name="A124826566W_Latest">Data2!$W$17</definedName>
    <definedName name="A124826570L">Data2!$AL$1:$AL$10,Data2!$AL$11:$AL$17</definedName>
    <definedName name="A124826570L_Data">Data2!$AL$11:$AL$17</definedName>
    <definedName name="A124826570L_Latest">Data2!$AL$17</definedName>
    <definedName name="A124826574W">Data2!$BV$1:$BV$10,Data2!$BV$11:$BV$17</definedName>
    <definedName name="A124826574W_Data">Data2!$BV$11:$BV$17</definedName>
    <definedName name="A124826574W_Latest">Data2!$BV$17</definedName>
    <definedName name="A124826578F">Data2!$BY$1:$BY$10,Data2!$BY$11:$BY$17</definedName>
    <definedName name="A124826578F_Data">Data2!$BY$11:$BY$17</definedName>
    <definedName name="A124826578F_Latest">Data2!$BY$17</definedName>
    <definedName name="A124826582W">Data2!$AR$1:$AR$10,Data2!$AR$11:$AR$17</definedName>
    <definedName name="A124826582W_Data">Data2!$AR$11:$AR$17</definedName>
    <definedName name="A124826582W_Latest">Data2!$AR$17</definedName>
    <definedName name="A124826586F">Data2!$BP$1:$BP$10,Data2!$BP$11:$BP$17</definedName>
    <definedName name="A124826586F_Data">Data2!$BP$11:$BP$17</definedName>
    <definedName name="A124826586F_Latest">Data2!$BP$17</definedName>
    <definedName name="A124826590W">Data2!$CK$1:$CK$10,Data2!$CK$11:$CK$17</definedName>
    <definedName name="A124826590W_Data">Data2!$CK$11:$CK$17</definedName>
    <definedName name="A124826590W_Latest">Data2!$CK$17</definedName>
    <definedName name="A124826594F">Data2!$EG$1:$EG$10,Data2!$EG$11:$EG$17</definedName>
    <definedName name="A124826594F_Data">Data2!$EG$11:$EG$17</definedName>
    <definedName name="A124826594F_Latest">Data2!$EG$17</definedName>
    <definedName name="A124826598R">Data2!$FB$1:$FB$10,Data2!$FB$11:$FB$17</definedName>
    <definedName name="A124826598R_Data">Data2!$FB$11:$FB$17</definedName>
    <definedName name="A124826598R_Latest">Data2!$FB$17</definedName>
    <definedName name="A124826602V">Data2!$FW$1:$FW$10,Data2!$FW$11:$FW$17</definedName>
    <definedName name="A124826602V_Data">Data2!$FW$11:$FW$17</definedName>
    <definedName name="A124826602V_Latest">Data2!$FW$17</definedName>
    <definedName name="A124826606C">Data2!$FK$1:$FK$10,Data2!$FK$11:$FK$17</definedName>
    <definedName name="A124826606C_Data">Data2!$FK$11:$FK$17</definedName>
    <definedName name="A124826606C_Latest">Data2!$FK$17</definedName>
    <definedName name="A124826610V">Data2!$EJ$1:$EJ$10,Data2!$EJ$11:$EJ$17</definedName>
    <definedName name="A124826610V_Data">Data2!$EJ$11:$EJ$17</definedName>
    <definedName name="A124826610V_Latest">Data2!$EJ$17</definedName>
    <definedName name="A124826614C">Data2!$EP$1:$EP$10,Data2!$EP$11:$EP$17</definedName>
    <definedName name="A124826614C_Data">Data2!$EP$11:$EP$17</definedName>
    <definedName name="A124826614C_Latest">Data2!$EP$17</definedName>
    <definedName name="A124826618L">Data2!$DR$1:$DR$10,Data2!$DR$11:$DR$17</definedName>
    <definedName name="A124826618L_Data">Data2!$DR$11:$DR$17</definedName>
    <definedName name="A124826618L_Latest">Data2!$DR$17</definedName>
    <definedName name="A124826622C">Data2!$ED$1:$ED$10,Data2!$ED$11:$ED$17</definedName>
    <definedName name="A124826622C_Data">Data2!$ED$11:$ED$17</definedName>
    <definedName name="A124826622C_Latest">Data2!$ED$17</definedName>
    <definedName name="A124826626L">Data2!$FN$1:$FN$10,Data2!$FN$11:$FN$17</definedName>
    <definedName name="A124826626L_Data">Data2!$FN$11:$FN$17</definedName>
    <definedName name="A124826626L_Latest">Data2!$FN$17</definedName>
    <definedName name="A124826630C">Data2!$CZ$1:$CZ$10,Data2!$CZ$11:$CZ$17</definedName>
    <definedName name="A124826630C_Data">Data2!$CZ$11:$CZ$17</definedName>
    <definedName name="A124826630C_Latest">Data2!$CZ$17</definedName>
    <definedName name="A124826634L">Data2!$DI$1:$DI$10,Data2!$DI$11:$DI$17</definedName>
    <definedName name="A124826634L_Data">Data2!$DI$11:$DI$17</definedName>
    <definedName name="A124826634L_Latest">Data2!$DI$17</definedName>
    <definedName name="A124826638W">Data2!$DL$1:$DL$10,Data2!$DL$11:$DL$17</definedName>
    <definedName name="A124826638W_Data">Data2!$DL$11:$DL$17</definedName>
    <definedName name="A124826638W_Latest">Data2!$DL$17</definedName>
    <definedName name="A124826642L">Data2!$EM$1:$EM$10,Data2!$EM$11:$EM$17</definedName>
    <definedName name="A124826642L_Data">Data2!$EM$11:$EM$17</definedName>
    <definedName name="A124826642L_Latest">Data2!$EM$17</definedName>
    <definedName name="A124826646W">Data2!$ES$1:$ES$10,Data2!$ES$11:$ES$17</definedName>
    <definedName name="A124826646W_Data">Data2!$ES$11:$ES$17</definedName>
    <definedName name="A124826646W_Latest">Data2!$ES$17</definedName>
    <definedName name="A124826650L">Data2!$EV$1:$EV$10,Data2!$EV$11:$EV$17</definedName>
    <definedName name="A124826650L_Data">Data2!$EV$11:$EV$17</definedName>
    <definedName name="A124826650L_Latest">Data2!$EV$17</definedName>
    <definedName name="A124826654W">Data2!$FQ$1:$FQ$10,Data2!$FQ$11:$FQ$17</definedName>
    <definedName name="A124826654W_Data">Data2!$FQ$11:$FQ$17</definedName>
    <definedName name="A124826654W_Latest">Data2!$FQ$17</definedName>
    <definedName name="A124826658F">Data2!$FZ$1:$FZ$10,Data2!$FZ$11:$FZ$17</definedName>
    <definedName name="A124826658F_Data">Data2!$FZ$11:$FZ$17</definedName>
    <definedName name="A124826658F_Latest">Data2!$FZ$17</definedName>
    <definedName name="A124826662W">Data2!$DO$1:$DO$10,Data2!$DO$11:$DO$17</definedName>
    <definedName name="A124826662W_Data">Data2!$DO$11:$DO$17</definedName>
    <definedName name="A124826662W_Latest">Data2!$DO$17</definedName>
    <definedName name="A124826666F">Data2!$DX$1:$DX$10,Data2!$DX$11:$DX$17</definedName>
    <definedName name="A124826666F_Data">Data2!$DX$11:$DX$17</definedName>
    <definedName name="A124826666F_Latest">Data2!$DX$17</definedName>
    <definedName name="A124826670W">Data2!$GC$1:$GC$10,Data2!$GC$11:$GC$17</definedName>
    <definedName name="A124826670W_Data">Data2!$GC$11:$GC$17</definedName>
    <definedName name="A124826670W_Latest">Data2!$GC$17</definedName>
    <definedName name="A124826674F">Data2!$CW$1:$CW$10,Data2!$CW$11:$CW$17</definedName>
    <definedName name="A124826674F_Data">Data2!$CW$11:$CW$17</definedName>
    <definedName name="A124826674F_Latest">Data2!$CW$17</definedName>
    <definedName name="A124826678R">Data2!$DC$1:$DC$10,Data2!$DC$11:$DC$17</definedName>
    <definedName name="A124826678R_Data">Data2!$DC$11:$DC$17</definedName>
    <definedName name="A124826678R_Latest">Data2!$DC$17</definedName>
    <definedName name="A124826682F">Data2!$DF$1:$DF$10,Data2!$DF$11:$DF$17</definedName>
    <definedName name="A124826682F_Data">Data2!$DF$11:$DF$17</definedName>
    <definedName name="A124826682F_Latest">Data2!$DF$17</definedName>
    <definedName name="A124826686R">Data2!$DU$1:$DU$10,Data2!$DU$11:$DU$17</definedName>
    <definedName name="A124826686R_Data">Data2!$DU$11:$DU$17</definedName>
    <definedName name="A124826686R_Latest">Data2!$DU$17</definedName>
    <definedName name="A124826690F">Data2!$FE$1:$FE$10,Data2!$FE$11:$FE$17</definedName>
    <definedName name="A124826690F_Data">Data2!$FE$11:$FE$17</definedName>
    <definedName name="A124826690F_Latest">Data2!$FE$17</definedName>
    <definedName name="A124826694R">Data2!$FH$1:$FH$10,Data2!$FH$11:$FH$17</definedName>
    <definedName name="A124826694R_Data">Data2!$FH$11:$FH$17</definedName>
    <definedName name="A124826694R_Latest">Data2!$FH$17</definedName>
    <definedName name="A124826698X">Data2!$EA$1:$EA$10,Data2!$EA$11:$EA$17</definedName>
    <definedName name="A124826698X_Data">Data2!$EA$11:$EA$17</definedName>
    <definedName name="A124826698X_Latest">Data2!$EA$17</definedName>
    <definedName name="A124826702C">Data2!$EY$1:$EY$10,Data2!$EY$11:$EY$17</definedName>
    <definedName name="A124826702C_Data">Data2!$EY$11:$EY$17</definedName>
    <definedName name="A124826702C_Latest">Data2!$EY$17</definedName>
    <definedName name="A124826706L">Data2!$FT$1:$FT$10,Data2!$FT$11:$FT$17</definedName>
    <definedName name="A124826706L_Data">Data2!$FT$11:$FT$17</definedName>
    <definedName name="A124826706L_Latest">Data2!$FT$17</definedName>
    <definedName name="A124826710C">Data1!$AM$1:$AM$10,Data1!$AM$11:$AM$17</definedName>
    <definedName name="A124826710C_Data">Data1!$AM$11:$AM$17</definedName>
    <definedName name="A124826710C_Latest">Data1!$AM$17</definedName>
    <definedName name="A124826714L">Data1!$BH$1:$BH$10,Data1!$BH$11:$BH$17</definedName>
    <definedName name="A124826714L_Data">Data1!$BH$11:$BH$17</definedName>
    <definedName name="A124826714L_Latest">Data1!$BH$17</definedName>
    <definedName name="A124826718W">Data1!$CC$1:$CC$10,Data1!$CC$11:$CC$17</definedName>
    <definedName name="A124826718W_Data">Data1!$CC$11:$CC$17</definedName>
    <definedName name="A124826718W_Latest">Data1!$CC$17</definedName>
    <definedName name="A124826722L">Data1!$BQ$1:$BQ$10,Data1!$BQ$11:$BQ$17</definedName>
    <definedName name="A124826722L_Data">Data1!$BQ$11:$BQ$17</definedName>
    <definedName name="A124826722L_Latest">Data1!$BQ$17</definedName>
    <definedName name="A124826726W">Data1!$AP$1:$AP$10,Data1!$AP$11:$AP$17</definedName>
    <definedName name="A124826726W_Data">Data1!$AP$11:$AP$17</definedName>
    <definedName name="A124826726W_Latest">Data1!$AP$17</definedName>
    <definedName name="A124826730L">Data1!$AV$1:$AV$10,Data1!$AV$11:$AV$17</definedName>
    <definedName name="A124826730L_Data">Data1!$AV$11:$AV$17</definedName>
    <definedName name="A124826730L_Latest">Data1!$AV$17</definedName>
    <definedName name="A124826734W">Data1!$X$1:$X$10,Data1!$X$11:$X$17</definedName>
    <definedName name="A124826734W_Data">Data1!$X$11:$X$17</definedName>
    <definedName name="A124826734W_Latest">Data1!$X$17</definedName>
    <definedName name="A124826738F">Data1!$AJ$1:$AJ$10,Data1!$AJ$11:$AJ$17</definedName>
    <definedName name="A124826738F_Data">Data1!$AJ$11:$AJ$17</definedName>
    <definedName name="A124826738F_Latest">Data1!$AJ$17</definedName>
    <definedName name="A124826742W">Data1!$BT$1:$BT$10,Data1!$BT$11:$BT$17</definedName>
    <definedName name="A124826742W_Data">Data1!$BT$11:$BT$17</definedName>
    <definedName name="A124826742W_Latest">Data1!$BT$17</definedName>
    <definedName name="A124826746F">Data1!$F$1:$F$10,Data1!$F$11:$F$17</definedName>
    <definedName name="A124826746F_Data">Data1!$F$11:$F$17</definedName>
    <definedName name="A124826746F_Latest">Data1!$F$17</definedName>
    <definedName name="A124826750W">Data1!$O$1:$O$10,Data1!$O$11:$O$17</definedName>
    <definedName name="A124826750W_Data">Data1!$O$11:$O$17</definedName>
    <definedName name="A124826750W_Latest">Data1!$O$17</definedName>
    <definedName name="A124826754F">Data1!$R$1:$R$10,Data1!$R$11:$R$17</definedName>
    <definedName name="A124826754F_Data">Data1!$R$11:$R$17</definedName>
    <definedName name="A124826754F_Latest">Data1!$R$17</definedName>
    <definedName name="A124826758R">Data1!$AS$1:$AS$10,Data1!$AS$11:$AS$17</definedName>
    <definedName name="A124826758R_Data">Data1!$AS$11:$AS$17</definedName>
    <definedName name="A124826758R_Latest">Data1!$AS$17</definedName>
    <definedName name="A124826762F">Data1!$AY$1:$AY$10,Data1!$AY$11:$AY$17</definedName>
    <definedName name="A124826762F_Data">Data1!$AY$11:$AY$17</definedName>
    <definedName name="A124826762F_Latest">Data1!$AY$17</definedName>
    <definedName name="A124826766R">Data1!$BB$1:$BB$10,Data1!$BB$11:$BB$17</definedName>
    <definedName name="A124826766R_Data">Data1!$BB$11:$BB$17</definedName>
    <definedName name="A124826766R_Latest">Data1!$BB$17</definedName>
    <definedName name="A124826770F">Data1!$BW$1:$BW$10,Data1!$BW$11:$BW$17</definedName>
    <definedName name="A124826770F_Data">Data1!$BW$11:$BW$17</definedName>
    <definedName name="A124826770F_Latest">Data1!$BW$17</definedName>
    <definedName name="A124826774R">Data1!$CF$1:$CF$10,Data1!$CF$11:$CF$17</definedName>
    <definedName name="A124826774R_Data">Data1!$CF$11:$CF$17</definedName>
    <definedName name="A124826774R_Latest">Data1!$CF$17</definedName>
    <definedName name="A124826778X">Data1!$U$1:$U$10,Data1!$U$11:$U$17</definedName>
    <definedName name="A124826778X_Data">Data1!$U$11:$U$17</definedName>
    <definedName name="A124826778X_Latest">Data1!$U$17</definedName>
    <definedName name="A124826782R">Data1!$AD$1:$AD$10,Data1!$AD$11:$AD$17</definedName>
    <definedName name="A124826782R_Data">Data1!$AD$11:$AD$17</definedName>
    <definedName name="A124826782R_Latest">Data1!$AD$17</definedName>
    <definedName name="A124826786X">Data1!$CI$1:$CI$10,Data1!$CI$11:$CI$17</definedName>
    <definedName name="A124826786X_Data">Data1!$CI$11:$CI$17</definedName>
    <definedName name="A124826786X_Latest">Data1!$CI$17</definedName>
    <definedName name="A124826790R">Data1!$C$1:$C$10,Data1!$C$11:$C$17</definedName>
    <definedName name="A124826790R_Data">Data1!$C$11:$C$17</definedName>
    <definedName name="A124826790R_Latest">Data1!$C$17</definedName>
    <definedName name="A124826794X">Data1!$I$1:$I$10,Data1!$I$11:$I$17</definedName>
    <definedName name="A124826794X_Data">Data1!$I$11:$I$17</definedName>
    <definedName name="A124826794X_Latest">Data1!$I$17</definedName>
    <definedName name="A124826798J">Data1!$L$1:$L$10,Data1!$L$11:$L$17</definedName>
    <definedName name="A124826798J_Data">Data1!$L$11:$L$17</definedName>
    <definedName name="A124826798J_Latest">Data1!$L$17</definedName>
    <definedName name="A124826802L">Data1!$AA$1:$AA$10,Data1!$AA$11:$AA$17</definedName>
    <definedName name="A124826802L_Data">Data1!$AA$11:$AA$17</definedName>
    <definedName name="A124826802L_Latest">Data1!$AA$17</definedName>
    <definedName name="A124826806W">Data1!$BK$1:$BK$10,Data1!$BK$11:$BK$17</definedName>
    <definedName name="A124826806W_Data">Data1!$BK$11:$BK$17</definedName>
    <definedName name="A124826806W_Latest">Data1!$BK$17</definedName>
    <definedName name="A124826810L">Data1!$BN$1:$BN$10,Data1!$BN$11:$BN$17</definedName>
    <definedName name="A124826810L_Data">Data1!$BN$11:$BN$17</definedName>
    <definedName name="A124826810L_Latest">Data1!$BN$17</definedName>
    <definedName name="A124826814W">Data1!$AG$1:$AG$10,Data1!$AG$11:$AG$17</definedName>
    <definedName name="A124826814W_Data">Data1!$AG$11:$AG$17</definedName>
    <definedName name="A124826814W_Latest">Data1!$AG$17</definedName>
    <definedName name="A124826818F">Data1!$BE$1:$BE$10,Data1!$BE$11:$BE$17</definedName>
    <definedName name="A124826818F_Data">Data1!$BE$11:$BE$17</definedName>
    <definedName name="A124826818F_Latest">Data1!$BE$17</definedName>
    <definedName name="A124826822W">Data1!$BZ$1:$BZ$10,Data1!$BZ$11:$BZ$17</definedName>
    <definedName name="A124826822W_Data">Data1!$BZ$11:$BZ$17</definedName>
    <definedName name="A124826822W_Latest">Data1!$BZ$17</definedName>
    <definedName name="A124826826F">Data3!$HZ$1:$HZ$10,Data3!$HZ$11:$HZ$17</definedName>
    <definedName name="A124826826F_Data">Data3!$HZ$11:$HZ$17</definedName>
    <definedName name="A124826826F_Latest">Data3!$HZ$17</definedName>
    <definedName name="A124826830W">Data4!$E$1:$E$10,Data4!$E$11:$E$17</definedName>
    <definedName name="A124826830W_Data">Data4!$E$11:$E$17</definedName>
    <definedName name="A124826830W_Latest">Data4!$E$17</definedName>
    <definedName name="A124826834F">Data4!$Z$1:$Z$10,Data4!$Z$11:$Z$17</definedName>
    <definedName name="A124826834F_Data">Data4!$Z$11:$Z$17</definedName>
    <definedName name="A124826834F_Latest">Data4!$Z$17</definedName>
    <definedName name="A124826838R">Data4!$N$1:$N$10,Data4!$N$11:$N$17</definedName>
    <definedName name="A124826838R_Data">Data4!$N$11:$N$17</definedName>
    <definedName name="A124826838R_Latest">Data4!$N$17</definedName>
    <definedName name="A124826842F">Data3!$IC$1:$IC$10,Data3!$IC$11:$IC$17</definedName>
    <definedName name="A124826842F_Data">Data3!$IC$11:$IC$17</definedName>
    <definedName name="A124826842F_Latest">Data3!$IC$17</definedName>
    <definedName name="A124826846R">Data3!$II$1:$II$10,Data3!$II$11:$II$17</definedName>
    <definedName name="A124826846R_Data">Data3!$II$11:$II$17</definedName>
    <definedName name="A124826846R_Latest">Data3!$II$17</definedName>
    <definedName name="A124826850F">Data3!$HK$1:$HK$10,Data3!$HK$11:$HK$17</definedName>
    <definedName name="A124826850F_Data">Data3!$HK$11:$HK$17</definedName>
    <definedName name="A124826850F_Latest">Data3!$HK$17</definedName>
    <definedName name="A124826854R">Data3!$HW$1:$HW$10,Data3!$HW$11:$HW$17</definedName>
    <definedName name="A124826854R_Data">Data3!$HW$11:$HW$17</definedName>
    <definedName name="A124826854R_Latest">Data3!$HW$17</definedName>
    <definedName name="A124826858X">Data4!$Q$1:$Q$10,Data4!$Q$11:$Q$17</definedName>
    <definedName name="A124826858X_Data">Data4!$Q$11:$Q$17</definedName>
    <definedName name="A124826858X_Latest">Data4!$Q$17</definedName>
    <definedName name="A124826862R">Data3!$GS$1:$GS$10,Data3!$GS$11:$GS$17</definedName>
    <definedName name="A124826862R_Data">Data3!$GS$11:$GS$17</definedName>
    <definedName name="A124826862R_Latest">Data3!$GS$17</definedName>
    <definedName name="A124826866X">Data3!$HB$1:$HB$10,Data3!$HB$11:$HB$17</definedName>
    <definedName name="A124826866X_Data">Data3!$HB$11:$HB$17</definedName>
    <definedName name="A124826866X_Latest">Data3!$HB$17</definedName>
    <definedName name="A124826870R">Data3!$HE$1:$HE$10,Data3!$HE$11:$HE$17</definedName>
    <definedName name="A124826870R_Data">Data3!$HE$11:$HE$17</definedName>
    <definedName name="A124826870R_Latest">Data3!$HE$17</definedName>
    <definedName name="A124826874X">Data3!$IF$1:$IF$10,Data3!$IF$11:$IF$17</definedName>
    <definedName name="A124826874X_Data">Data3!$IF$11:$IF$17</definedName>
    <definedName name="A124826874X_Latest">Data3!$IF$17</definedName>
    <definedName name="A124826878J">Data3!$IL$1:$IL$10,Data3!$IL$11:$IL$17</definedName>
    <definedName name="A124826878J_Data">Data3!$IL$11:$IL$17</definedName>
    <definedName name="A124826878J_Latest">Data3!$IL$17</definedName>
    <definedName name="A124826882X">Data3!$IO$1:$IO$10,Data3!$IO$11:$IO$17</definedName>
    <definedName name="A124826882X_Data">Data3!$IO$11:$IO$17</definedName>
    <definedName name="A124826882X_Latest">Data3!$IO$17</definedName>
    <definedName name="A124826886J">Data4!$T$1:$T$10,Data4!$T$11:$T$17</definedName>
    <definedName name="A124826886J_Data">Data4!$T$11:$T$17</definedName>
    <definedName name="A124826886J_Latest">Data4!$T$17</definedName>
    <definedName name="A124826890X">Data4!$AC$1:$AC$10,Data4!$AC$11:$AC$17</definedName>
    <definedName name="A124826890X_Data">Data4!$AC$11:$AC$17</definedName>
    <definedName name="A124826890X_Latest">Data4!$AC$17</definedName>
    <definedName name="A124826894J">Data3!$HH$1:$HH$10,Data3!$HH$11:$HH$17</definedName>
    <definedName name="A124826894J_Data">Data3!$HH$11:$HH$17</definedName>
    <definedName name="A124826894J_Latest">Data3!$HH$17</definedName>
    <definedName name="A124826898T">Data3!$HQ$1:$HQ$10,Data3!$HQ$11:$HQ$17</definedName>
    <definedName name="A124826898T_Data">Data3!$HQ$11:$HQ$17</definedName>
    <definedName name="A124826898T_Latest">Data3!$HQ$17</definedName>
    <definedName name="A124826902W">Data4!$AF$1:$AF$10,Data4!$AF$11:$AF$17</definedName>
    <definedName name="A124826902W_Data">Data4!$AF$11:$AF$17</definedName>
    <definedName name="A124826902W_Latest">Data4!$AF$17</definedName>
    <definedName name="A124826906F">Data3!$GP$1:$GP$10,Data3!$GP$11:$GP$17</definedName>
    <definedName name="A124826906F_Data">Data3!$GP$11:$GP$17</definedName>
    <definedName name="A124826906F_Latest">Data3!$GP$17</definedName>
    <definedName name="A124826910W">Data3!$GV$1:$GV$10,Data3!$GV$11:$GV$17</definedName>
    <definedName name="A124826910W_Data">Data3!$GV$11:$GV$17</definedName>
    <definedName name="A124826910W_Latest">Data3!$GV$17</definedName>
    <definedName name="A124826914F">Data3!$GY$1:$GY$10,Data3!$GY$11:$GY$17</definedName>
    <definedName name="A124826914F_Data">Data3!$GY$11:$GY$17</definedName>
    <definedName name="A124826914F_Latest">Data3!$GY$17</definedName>
    <definedName name="A124826918R">Data3!$HN$1:$HN$10,Data3!$HN$11:$HN$17</definedName>
    <definedName name="A124826918R_Data">Data3!$HN$11:$HN$17</definedName>
    <definedName name="A124826918R_Latest">Data3!$HN$17</definedName>
    <definedName name="A124826922F">Data4!$H$1:$H$10,Data4!$H$11:$H$17</definedName>
    <definedName name="A124826922F_Data">Data4!$H$11:$H$17</definedName>
    <definedName name="A124826922F_Latest">Data4!$H$17</definedName>
    <definedName name="A124826926R">Data4!$K$1:$K$10,Data4!$K$11:$K$17</definedName>
    <definedName name="A124826926R_Data">Data4!$K$11:$K$17</definedName>
    <definedName name="A124826926R_Latest">Data4!$K$17</definedName>
    <definedName name="A124826930F">Data3!$HT$1:$HT$10,Data3!$HT$11:$HT$17</definedName>
    <definedName name="A124826930F_Data">Data3!$HT$11:$HT$17</definedName>
    <definedName name="A124826930F_Latest">Data3!$HT$17</definedName>
    <definedName name="A124826934R">Data4!$B$1:$B$10,Data4!$B$11:$B$17</definedName>
    <definedName name="A124826934R_Data">Data4!$B$11:$B$17</definedName>
    <definedName name="A124826934R_Latest">Data4!$B$17</definedName>
    <definedName name="A124826938X">Data4!$W$1:$W$10,Data4!$W$11:$W$17</definedName>
    <definedName name="A124826938X_Data">Data4!$W$11:$W$17</definedName>
    <definedName name="A124826938X_Latest">Data4!$W$17</definedName>
    <definedName name="A124826942R">Data1!$HD$1:$HD$10,Data1!$HD$11:$HD$17</definedName>
    <definedName name="A124826942R_Data">Data1!$HD$11:$HD$17</definedName>
    <definedName name="A124826942R_Latest">Data1!$HD$17</definedName>
    <definedName name="A124826946X">Data1!$HY$1:$HY$10,Data1!$HY$11:$HY$17</definedName>
    <definedName name="A124826946X_Data">Data1!$HY$11:$HY$17</definedName>
    <definedName name="A124826946X_Latest">Data1!$HY$17</definedName>
    <definedName name="A124826950R">Data2!$D$1:$D$10,Data2!$D$11:$D$17</definedName>
    <definedName name="A124826950R_Data">Data2!$D$11:$D$17</definedName>
    <definedName name="A124826950R_Latest">Data2!$D$17</definedName>
    <definedName name="A124826954X">Data1!$IH$1:$IH$10,Data1!$IH$11:$IH$17</definedName>
    <definedName name="A124826954X_Data">Data1!$IH$11:$IH$17</definedName>
    <definedName name="A124826954X_Latest">Data1!$IH$17</definedName>
    <definedName name="A124826958J">Data1!$HG$1:$HG$10,Data1!$HG$11:$HG$17</definedName>
    <definedName name="A124826958J_Data">Data1!$HG$11:$HG$17</definedName>
    <definedName name="A124826958J_Latest">Data1!$HG$17</definedName>
    <definedName name="A124826962X">Data1!$HM$1:$HM$10,Data1!$HM$11:$HM$17</definedName>
    <definedName name="A124826962X_Data">Data1!$HM$11:$HM$17</definedName>
    <definedName name="A124826962X_Latest">Data1!$HM$17</definedName>
    <definedName name="A124826966J">Data1!$GO$1:$GO$10,Data1!$GO$11:$GO$17</definedName>
    <definedName name="A124826966J_Data">Data1!$GO$11:$GO$17</definedName>
    <definedName name="A124826966J_Latest">Data1!$GO$17</definedName>
    <definedName name="A124826970X">Data1!$HA$1:$HA$10,Data1!$HA$11:$HA$17</definedName>
    <definedName name="A124826970X_Data">Data1!$HA$11:$HA$17</definedName>
    <definedName name="A124826970X_Latest">Data1!$HA$17</definedName>
    <definedName name="A124826974J">Data1!$IK$1:$IK$10,Data1!$IK$11:$IK$17</definedName>
    <definedName name="A124826974J_Data">Data1!$IK$11:$IK$17</definedName>
    <definedName name="A124826974J_Latest">Data1!$IK$17</definedName>
    <definedName name="A124826978T">Data1!$FW$1:$FW$10,Data1!$FW$11:$FW$17</definedName>
    <definedName name="A124826978T_Data">Data1!$FW$11:$FW$17</definedName>
    <definedName name="A124826978T_Latest">Data1!$FW$17</definedName>
    <definedName name="A124826982J">Data1!$GF$1:$GF$10,Data1!$GF$11:$GF$17</definedName>
    <definedName name="A124826982J_Data">Data1!$GF$11:$GF$17</definedName>
    <definedName name="A124826982J_Latest">Data1!$GF$17</definedName>
    <definedName name="A124826986T">Data1!$GI$1:$GI$10,Data1!$GI$11:$GI$17</definedName>
    <definedName name="A124826986T_Data">Data1!$GI$11:$GI$17</definedName>
    <definedName name="A124826986T_Latest">Data1!$GI$17</definedName>
    <definedName name="A124826990J">Data1!$HJ$1:$HJ$10,Data1!$HJ$11:$HJ$17</definedName>
    <definedName name="A124826990J_Data">Data1!$HJ$11:$HJ$17</definedName>
    <definedName name="A124826990J_Latest">Data1!$HJ$17</definedName>
    <definedName name="A124826994T">Data1!$HP$1:$HP$10,Data1!$HP$11:$HP$17</definedName>
    <definedName name="A124826994T_Data">Data1!$HP$11:$HP$17</definedName>
    <definedName name="A124826994T_Latest">Data1!$HP$17</definedName>
    <definedName name="A124826998A">Data1!$HS$1:$HS$10,Data1!$HS$11:$HS$17</definedName>
    <definedName name="A124826998A_Data">Data1!$HS$11:$HS$17</definedName>
    <definedName name="A124826998A_Latest">Data1!$HS$17</definedName>
    <definedName name="A124827002J">Data1!$IN$1:$IN$10,Data1!$IN$11:$IN$17</definedName>
    <definedName name="A124827002J_Data">Data1!$IN$11:$IN$17</definedName>
    <definedName name="A124827002J_Latest">Data1!$IN$17</definedName>
    <definedName name="A124827006T">Data2!$G$1:$G$10,Data2!$G$11:$G$17</definedName>
    <definedName name="A124827006T_Data">Data2!$G$11:$G$17</definedName>
    <definedName name="A124827006T_Latest">Data2!$G$17</definedName>
    <definedName name="A124827010J">Data1!$GL$1:$GL$10,Data1!$GL$11:$GL$17</definedName>
    <definedName name="A124827010J_Data">Data1!$GL$11:$GL$17</definedName>
    <definedName name="A124827010J_Latest">Data1!$GL$17</definedName>
    <definedName name="A124827014T">Data1!$GU$1:$GU$10,Data1!$GU$11:$GU$17</definedName>
    <definedName name="A124827014T_Data">Data1!$GU$11:$GU$17</definedName>
    <definedName name="A124827014T_Latest">Data1!$GU$17</definedName>
    <definedName name="A124827018A">Data2!$J$1:$J$10,Data2!$J$11:$J$17</definedName>
    <definedName name="A124827018A_Data">Data2!$J$11:$J$17</definedName>
    <definedName name="A124827018A_Latest">Data2!$J$17</definedName>
    <definedName name="A124827022T">Data1!$FT$1:$FT$10,Data1!$FT$11:$FT$17</definedName>
    <definedName name="A124827022T_Data">Data1!$FT$11:$FT$17</definedName>
    <definedName name="A124827022T_Latest">Data1!$FT$17</definedName>
    <definedName name="A124827026A">Data1!$FZ$1:$FZ$10,Data1!$FZ$11:$FZ$17</definedName>
    <definedName name="A124827026A_Data">Data1!$FZ$11:$FZ$17</definedName>
    <definedName name="A124827026A_Latest">Data1!$FZ$17</definedName>
    <definedName name="A124827030T">Data1!$GC$1:$GC$10,Data1!$GC$11:$GC$17</definedName>
    <definedName name="A124827030T_Data">Data1!$GC$11:$GC$17</definedName>
    <definedName name="A124827030T_Latest">Data1!$GC$17</definedName>
    <definedName name="A124827034A">Data1!$GR$1:$GR$10,Data1!$GR$11:$GR$17</definedName>
    <definedName name="A124827034A_Data">Data1!$GR$11:$GR$17</definedName>
    <definedName name="A124827034A_Latest">Data1!$GR$17</definedName>
    <definedName name="A124827038K">Data1!$IB$1:$IB$10,Data1!$IB$11:$IB$17</definedName>
    <definedName name="A124827038K_Data">Data1!$IB$11:$IB$17</definedName>
    <definedName name="A124827038K_Latest">Data1!$IB$17</definedName>
    <definedName name="A124827042A">Data1!$IE$1:$IE$10,Data1!$IE$11:$IE$17</definedName>
    <definedName name="A124827042A_Data">Data1!$IE$11:$IE$17</definedName>
    <definedName name="A124827042A_Latest">Data1!$IE$17</definedName>
    <definedName name="A124827046K">Data1!$GX$1:$GX$10,Data1!$GX$11:$GX$17</definedName>
    <definedName name="A124827046K_Data">Data1!$GX$11:$GX$17</definedName>
    <definedName name="A124827046K_Latest">Data1!$GX$17</definedName>
    <definedName name="A124827050A">Data1!$HV$1:$HV$10,Data1!$HV$11:$HV$17</definedName>
    <definedName name="A124827050A_Data">Data1!$HV$11:$HV$17</definedName>
    <definedName name="A124827050A_Latest">Data1!$HV$17</definedName>
    <definedName name="A124827054K">Data1!$IQ$1:$IQ$10,Data1!$IQ$11:$IQ$17</definedName>
    <definedName name="A124827054K_Data">Data1!$IQ$11:$IQ$17</definedName>
    <definedName name="A124827054K_Latest">Data1!$IQ$17</definedName>
    <definedName name="A124827058V">Data2!$HO$1:$HO$10,Data2!$HO$11:$HO$17</definedName>
    <definedName name="A124827058V_Data">Data2!$HO$11:$HO$17</definedName>
    <definedName name="A124827058V_Latest">Data2!$HO$17</definedName>
    <definedName name="A124827062K">Data2!$IJ$1:$IJ$10,Data2!$IJ$11:$IJ$17</definedName>
    <definedName name="A124827062K_Data">Data2!$IJ$11:$IJ$17</definedName>
    <definedName name="A124827062K_Latest">Data2!$IJ$17</definedName>
    <definedName name="A124827066V">Data3!$O$1:$O$10,Data3!$O$11:$O$17</definedName>
    <definedName name="A124827066V_Data">Data3!$O$11:$O$17</definedName>
    <definedName name="A124827066V_Latest">Data3!$O$17</definedName>
    <definedName name="A124827070K">Data3!$C$1:$C$10,Data3!$C$11:$C$17</definedName>
    <definedName name="A124827070K_Data">Data3!$C$11:$C$17</definedName>
    <definedName name="A124827070K_Latest">Data3!$C$17</definedName>
    <definedName name="A124827074V">Data2!$HR$1:$HR$10,Data2!$HR$11:$HR$17</definedName>
    <definedName name="A124827074V_Data">Data2!$HR$11:$HR$17</definedName>
    <definedName name="A124827074V_Latest">Data2!$HR$17</definedName>
    <definedName name="A124827078C">Data2!$HX$1:$HX$10,Data2!$HX$11:$HX$17</definedName>
    <definedName name="A124827078C_Data">Data2!$HX$11:$HX$17</definedName>
    <definedName name="A124827078C_Latest">Data2!$HX$17</definedName>
    <definedName name="A124827082V">Data2!$GZ$1:$GZ$10,Data2!$GZ$11:$GZ$17</definedName>
    <definedName name="A124827082V_Data">Data2!$GZ$11:$GZ$17</definedName>
    <definedName name="A124827082V_Latest">Data2!$GZ$17</definedName>
    <definedName name="A124827086C">Data2!$HL$1:$HL$10,Data2!$HL$11:$HL$17</definedName>
    <definedName name="A124827086C_Data">Data2!$HL$11:$HL$17</definedName>
    <definedName name="A124827086C_Latest">Data2!$HL$17</definedName>
    <definedName name="A124827090V">Data3!$F$1:$F$10,Data3!$F$11:$F$17</definedName>
    <definedName name="A124827090V_Data">Data3!$F$11:$F$17</definedName>
    <definedName name="A124827090V_Latest">Data3!$F$17</definedName>
    <definedName name="A124827094C">Data2!$GH$1:$GH$10,Data2!$GH$11:$GH$17</definedName>
    <definedName name="A124827094C_Data">Data2!$GH$11:$GH$17</definedName>
    <definedName name="A124827094C_Latest">Data2!$GH$17</definedName>
    <definedName name="A124827098L">Data2!$GQ$1:$GQ$10,Data2!$GQ$11:$GQ$17</definedName>
    <definedName name="A124827098L_Data">Data2!$GQ$11:$GQ$17</definedName>
    <definedName name="A124827098L_Latest">Data2!$GQ$17</definedName>
    <definedName name="A124827102T">Data2!$GT$1:$GT$10,Data2!$GT$11:$GT$17</definedName>
    <definedName name="A124827102T_Data">Data2!$GT$11:$GT$17</definedName>
    <definedName name="A124827102T_Latest">Data2!$GT$17</definedName>
    <definedName name="A124827106A">Data2!$HU$1:$HU$10,Data2!$HU$11:$HU$17</definedName>
    <definedName name="A124827106A_Data">Data2!$HU$11:$HU$17</definedName>
    <definedName name="A124827106A_Latest">Data2!$HU$17</definedName>
    <definedName name="A124827110T">Data2!$IA$1:$IA$10,Data2!$IA$11:$IA$17</definedName>
    <definedName name="A124827110T_Data">Data2!$IA$11:$IA$17</definedName>
    <definedName name="A124827110T_Latest">Data2!$IA$17</definedName>
    <definedName name="A124827114A">Data2!$ID$1:$ID$10,Data2!$ID$11:$ID$17</definedName>
    <definedName name="A124827114A_Data">Data2!$ID$11:$ID$17</definedName>
    <definedName name="A124827114A_Latest">Data2!$ID$17</definedName>
    <definedName name="A124827118K">Data3!$I$1:$I$10,Data3!$I$11:$I$17</definedName>
    <definedName name="A124827118K_Data">Data3!$I$11:$I$17</definedName>
    <definedName name="A124827118K_Latest">Data3!$I$17</definedName>
    <definedName name="A124827122A">Data3!$R$1:$R$10,Data3!$R$11:$R$17</definedName>
    <definedName name="A124827122A_Data">Data3!$R$11:$R$17</definedName>
    <definedName name="A124827122A_Latest">Data3!$R$17</definedName>
    <definedName name="A124827126K">Data2!$GW$1:$GW$10,Data2!$GW$11:$GW$17</definedName>
    <definedName name="A124827126K_Data">Data2!$GW$11:$GW$17</definedName>
    <definedName name="A124827126K_Latest">Data2!$GW$17</definedName>
    <definedName name="A124827130A">Data2!$HF$1:$HF$10,Data2!$HF$11:$HF$17</definedName>
    <definedName name="A124827130A_Data">Data2!$HF$11:$HF$17</definedName>
    <definedName name="A124827130A_Latest">Data2!$HF$17</definedName>
    <definedName name="A124827134K">Data3!$U$1:$U$10,Data3!$U$11:$U$17</definedName>
    <definedName name="A124827134K_Data">Data3!$U$11:$U$17</definedName>
    <definedName name="A124827134K_Latest">Data3!$U$17</definedName>
    <definedName name="A124827138V">Data2!$GE$1:$GE$10,Data2!$GE$11:$GE$17</definedName>
    <definedName name="A124827138V_Data">Data2!$GE$11:$GE$17</definedName>
    <definedName name="A124827138V_Latest">Data2!$GE$17</definedName>
    <definedName name="A124827142K">Data2!$GK$1:$GK$10,Data2!$GK$11:$GK$17</definedName>
    <definedName name="A124827142K_Data">Data2!$GK$11:$GK$17</definedName>
    <definedName name="A124827142K_Latest">Data2!$GK$17</definedName>
    <definedName name="A124827146V">Data2!$GN$1:$GN$10,Data2!$GN$11:$GN$17</definedName>
    <definedName name="A124827146V_Data">Data2!$GN$11:$GN$17</definedName>
    <definedName name="A124827146V_Latest">Data2!$GN$17</definedName>
    <definedName name="A124827150K">Data2!$HC$1:$HC$10,Data2!$HC$11:$HC$17</definedName>
    <definedName name="A124827150K_Data">Data2!$HC$11:$HC$17</definedName>
    <definedName name="A124827150K_Latest">Data2!$HC$17</definedName>
    <definedName name="A124827154V">Data2!$IM$1:$IM$10,Data2!$IM$11:$IM$17</definedName>
    <definedName name="A124827154V_Data">Data2!$IM$11:$IM$17</definedName>
    <definedName name="A124827154V_Latest">Data2!$IM$17</definedName>
    <definedName name="A124827158C">Data2!$IP$1:$IP$10,Data2!$IP$11:$IP$17</definedName>
    <definedName name="A124827158C_Data">Data2!$IP$11:$IP$17</definedName>
    <definedName name="A124827158C_Latest">Data2!$IP$17</definedName>
    <definedName name="A124827162V">Data2!$HI$1:$HI$10,Data2!$HI$11:$HI$17</definedName>
    <definedName name="A124827162V_Data">Data2!$HI$11:$HI$17</definedName>
    <definedName name="A124827162V_Latest">Data2!$HI$17</definedName>
    <definedName name="A124827166C">Data2!$IG$1:$IG$10,Data2!$IG$11:$IG$17</definedName>
    <definedName name="A124827166C_Data">Data2!$IG$11:$IG$17</definedName>
    <definedName name="A124827166C_Latest">Data2!$IG$17</definedName>
    <definedName name="A124827170V">Data3!$L$1:$L$10,Data3!$L$11:$L$17</definedName>
    <definedName name="A124827170V_Data">Data3!$L$11:$L$17</definedName>
    <definedName name="A124827170V_Latest">Data3!$L$17</definedName>
    <definedName name="A124827174C">Data3!$BH$1:$BH$10,Data3!$BH$11:$BH$17</definedName>
    <definedName name="A124827174C_Data">Data3!$BH$11:$BH$17</definedName>
    <definedName name="A124827174C_Latest">Data3!$BH$17</definedName>
    <definedName name="A124827178L">Data3!$CC$1:$CC$10,Data3!$CC$11:$CC$17</definedName>
    <definedName name="A124827178L_Data">Data3!$CC$11:$CC$17</definedName>
    <definedName name="A124827178L_Latest">Data3!$CC$17</definedName>
    <definedName name="A124827182C">Data3!$CX$1:$CX$10,Data3!$CX$11:$CX$17</definedName>
    <definedName name="A124827182C_Data">Data3!$CX$11:$CX$17</definedName>
    <definedName name="A124827182C_Latest">Data3!$CX$17</definedName>
    <definedName name="A124827186L">Data3!$CL$1:$CL$10,Data3!$CL$11:$CL$17</definedName>
    <definedName name="A124827186L_Data">Data3!$CL$11:$CL$17</definedName>
    <definedName name="A124827186L_Latest">Data3!$CL$17</definedName>
    <definedName name="A124827190C">Data3!$BK$1:$BK$10,Data3!$BK$11:$BK$17</definedName>
    <definedName name="A124827190C_Data">Data3!$BK$11:$BK$17</definedName>
    <definedName name="A124827190C_Latest">Data3!$BK$17</definedName>
    <definedName name="A124827194L">Data3!$BQ$1:$BQ$10,Data3!$BQ$11:$BQ$17</definedName>
    <definedName name="A124827194L_Data">Data3!$BQ$11:$BQ$17</definedName>
    <definedName name="A124827194L_Latest">Data3!$BQ$17</definedName>
    <definedName name="A124827198W">Data3!$AS$1:$AS$10,Data3!$AS$11:$AS$17</definedName>
    <definedName name="A124827198W_Data">Data3!$AS$11:$AS$17</definedName>
    <definedName name="A124827198W_Latest">Data3!$AS$17</definedName>
    <definedName name="A124827202A">Data3!$BE$1:$BE$10,Data3!$BE$11:$BE$17</definedName>
    <definedName name="A124827202A_Data">Data3!$BE$11:$BE$17</definedName>
    <definedName name="A124827202A_Latest">Data3!$BE$17</definedName>
    <definedName name="A124827206K">Data3!$CO$1:$CO$10,Data3!$CO$11:$CO$17</definedName>
    <definedName name="A124827206K_Data">Data3!$CO$11:$CO$17</definedName>
    <definedName name="A124827206K_Latest">Data3!$CO$17</definedName>
    <definedName name="A124827210A">Data3!$AA$1:$AA$10,Data3!$AA$11:$AA$17</definedName>
    <definedName name="A124827210A_Data">Data3!$AA$11:$AA$17</definedName>
    <definedName name="A124827210A_Latest">Data3!$AA$17</definedName>
    <definedName name="A124827214K">Data3!$AJ$1:$AJ$10,Data3!$AJ$11:$AJ$17</definedName>
    <definedName name="A124827214K_Data">Data3!$AJ$11:$AJ$17</definedName>
    <definedName name="A124827214K_Latest">Data3!$AJ$17</definedName>
    <definedName name="A124827218V">Data3!$AM$1:$AM$10,Data3!$AM$11:$AM$17</definedName>
    <definedName name="A124827218V_Data">Data3!$AM$11:$AM$17</definedName>
    <definedName name="A124827218V_Latest">Data3!$AM$17</definedName>
    <definedName name="A124827222K">Data3!$BN$1:$BN$10,Data3!$BN$11:$BN$17</definedName>
    <definedName name="A124827222K_Data">Data3!$BN$11:$BN$17</definedName>
    <definedName name="A124827222K_Latest">Data3!$BN$17</definedName>
    <definedName name="A124827226V">Data3!$BT$1:$BT$10,Data3!$BT$11:$BT$17</definedName>
    <definedName name="A124827226V_Data">Data3!$BT$11:$BT$17</definedName>
    <definedName name="A124827226V_Latest">Data3!$BT$17</definedName>
    <definedName name="A124827230K">Data3!$BW$1:$BW$10,Data3!$BW$11:$BW$17</definedName>
    <definedName name="A124827230K_Data">Data3!$BW$11:$BW$17</definedName>
    <definedName name="A124827230K_Latest">Data3!$BW$17</definedName>
    <definedName name="A124827234V">Data3!$CR$1:$CR$10,Data3!$CR$11:$CR$17</definedName>
    <definedName name="A124827234V_Data">Data3!$CR$11:$CR$17</definedName>
    <definedName name="A124827234V_Latest">Data3!$CR$17</definedName>
    <definedName name="A124827238C">Data3!$DA$1:$DA$10,Data3!$DA$11:$DA$17</definedName>
    <definedName name="A124827238C_Data">Data3!$DA$11:$DA$17</definedName>
    <definedName name="A124827238C_Latest">Data3!$DA$17</definedName>
    <definedName name="A124827242V">Data3!$AP$1:$AP$10,Data3!$AP$11:$AP$17</definedName>
    <definedName name="A124827242V_Data">Data3!$AP$11:$AP$17</definedName>
    <definedName name="A124827242V_Latest">Data3!$AP$17</definedName>
    <definedName name="A124827246C">Data3!$AY$1:$AY$10,Data3!$AY$11:$AY$17</definedName>
    <definedName name="A124827246C_Data">Data3!$AY$11:$AY$17</definedName>
    <definedName name="A124827246C_Latest">Data3!$AY$17</definedName>
    <definedName name="A124827250V">Data3!$DD$1:$DD$10,Data3!$DD$11:$DD$17</definedName>
    <definedName name="A124827250V_Data">Data3!$DD$11:$DD$17</definedName>
    <definedName name="A124827250V_Latest">Data3!$DD$17</definedName>
    <definedName name="A124827254C">Data3!$X$1:$X$10,Data3!$X$11:$X$17</definedName>
    <definedName name="A124827254C_Data">Data3!$X$11:$X$17</definedName>
    <definedName name="A124827254C_Latest">Data3!$X$17</definedName>
    <definedName name="A124827258L">Data3!$AD$1:$AD$10,Data3!$AD$11:$AD$17</definedName>
    <definedName name="A124827258L_Data">Data3!$AD$11:$AD$17</definedName>
    <definedName name="A124827258L_Latest">Data3!$AD$17</definedName>
    <definedName name="A124827262C">Data3!$AG$1:$AG$10,Data3!$AG$11:$AG$17</definedName>
    <definedName name="A124827262C_Data">Data3!$AG$11:$AG$17</definedName>
    <definedName name="A124827262C_Latest">Data3!$AG$17</definedName>
    <definedName name="A124827266L">Data3!$AV$1:$AV$10,Data3!$AV$11:$AV$17</definedName>
    <definedName name="A124827266L_Data">Data3!$AV$11:$AV$17</definedName>
    <definedName name="A124827266L_Latest">Data3!$AV$17</definedName>
    <definedName name="A124827270C">Data3!$CF$1:$CF$10,Data3!$CF$11:$CF$17</definedName>
    <definedName name="A124827270C_Data">Data3!$CF$11:$CF$17</definedName>
    <definedName name="A124827270C_Latest">Data3!$CF$17</definedName>
    <definedName name="A124827274L">Data3!$CI$1:$CI$10,Data3!$CI$11:$CI$17</definedName>
    <definedName name="A124827274L_Data">Data3!$CI$11:$CI$17</definedName>
    <definedName name="A124827274L_Latest">Data3!$CI$17</definedName>
    <definedName name="A124827278W">Data3!$BB$1:$BB$10,Data3!$BB$11:$BB$17</definedName>
    <definedName name="A124827278W_Data">Data3!$BB$11:$BB$17</definedName>
    <definedName name="A124827278W_Latest">Data3!$BB$17</definedName>
    <definedName name="A124827282L">Data3!$BZ$1:$BZ$10,Data3!$BZ$11:$BZ$17</definedName>
    <definedName name="A124827282L_Data">Data3!$BZ$11:$BZ$17</definedName>
    <definedName name="A124827282L_Latest">Data3!$BZ$17</definedName>
    <definedName name="A124827286W">Data3!$CU$1:$CU$10,Data3!$CU$11:$CU$17</definedName>
    <definedName name="A124827286W_Data">Data3!$CU$11:$CU$17</definedName>
    <definedName name="A124827286W_Latest">Data3!$CU$17</definedName>
    <definedName name="A124827290L">Data3!$EQ$1:$EQ$10,Data3!$EQ$11:$EQ$17</definedName>
    <definedName name="A124827290L_Data">Data3!$EQ$11:$EQ$17</definedName>
    <definedName name="A124827290L_Latest">Data3!$EQ$17</definedName>
    <definedName name="A124827294W">Data3!$FL$1:$FL$10,Data3!$FL$11:$FL$17</definedName>
    <definedName name="A124827294W_Data">Data3!$FL$11:$FL$17</definedName>
    <definedName name="A124827294W_Latest">Data3!$FL$17</definedName>
    <definedName name="A124827298F">Data3!$GG$1:$GG$10,Data3!$GG$11:$GG$17</definedName>
    <definedName name="A124827298F_Data">Data3!$GG$11:$GG$17</definedName>
    <definedName name="A124827298F_Latest">Data3!$GG$17</definedName>
    <definedName name="A124827302K">Data3!$FU$1:$FU$10,Data3!$FU$11:$FU$17</definedName>
    <definedName name="A124827302K_Data">Data3!$FU$11:$FU$17</definedName>
    <definedName name="A124827302K_Latest">Data3!$FU$17</definedName>
    <definedName name="A124827306V">Data3!$ET$1:$ET$10,Data3!$ET$11:$ET$17</definedName>
    <definedName name="A124827306V_Data">Data3!$ET$11:$ET$17</definedName>
    <definedName name="A124827306V_Latest">Data3!$ET$17</definedName>
    <definedName name="A124827310K">Data3!$EZ$1:$EZ$10,Data3!$EZ$11:$EZ$17</definedName>
    <definedName name="A124827310K_Data">Data3!$EZ$11:$EZ$17</definedName>
    <definedName name="A124827310K_Latest">Data3!$EZ$17</definedName>
    <definedName name="A124827314V">Data3!$EB$1:$EB$10,Data3!$EB$11:$EB$17</definedName>
    <definedName name="A124827314V_Data">Data3!$EB$11:$EB$17</definedName>
    <definedName name="A124827314V_Latest">Data3!$EB$17</definedName>
    <definedName name="A124827318C">Data3!$EN$1:$EN$10,Data3!$EN$11:$EN$17</definedName>
    <definedName name="A124827318C_Data">Data3!$EN$11:$EN$17</definedName>
    <definedName name="A124827318C_Latest">Data3!$EN$17</definedName>
    <definedName name="A124827322V">Data3!$FX$1:$FX$10,Data3!$FX$11:$FX$17</definedName>
    <definedName name="A124827322V_Data">Data3!$FX$11:$FX$17</definedName>
    <definedName name="A124827322V_Latest">Data3!$FX$17</definedName>
    <definedName name="A124827326C">Data3!$DJ$1:$DJ$10,Data3!$DJ$11:$DJ$17</definedName>
    <definedName name="A124827326C_Data">Data3!$DJ$11:$DJ$17</definedName>
    <definedName name="A124827326C_Latest">Data3!$DJ$17</definedName>
    <definedName name="A124827330V">Data3!$DS$1:$DS$10,Data3!$DS$11:$DS$17</definedName>
    <definedName name="A124827330V_Data">Data3!$DS$11:$DS$17</definedName>
    <definedName name="A124827330V_Latest">Data3!$DS$17</definedName>
    <definedName name="A124827334C">Data3!$DV$1:$DV$10,Data3!$DV$11:$DV$17</definedName>
    <definedName name="A124827334C_Data">Data3!$DV$11:$DV$17</definedName>
    <definedName name="A124827334C_Latest">Data3!$DV$17</definedName>
    <definedName name="A124827338L">Data3!$EW$1:$EW$10,Data3!$EW$11:$EW$17</definedName>
    <definedName name="A124827338L_Data">Data3!$EW$11:$EW$17</definedName>
    <definedName name="A124827338L_Latest">Data3!$EW$17</definedName>
    <definedName name="A124827342C">Data3!$FC$1:$FC$10,Data3!$FC$11:$FC$17</definedName>
    <definedName name="A124827342C_Data">Data3!$FC$11:$FC$17</definedName>
    <definedName name="A124827342C_Latest">Data3!$FC$17</definedName>
    <definedName name="A124827346L">Data3!$FF$1:$FF$10,Data3!$FF$11:$FF$17</definedName>
    <definedName name="A124827346L_Data">Data3!$FF$11:$FF$17</definedName>
    <definedName name="A124827346L_Latest">Data3!$FF$17</definedName>
    <definedName name="A124827350C">Data3!$GA$1:$GA$10,Data3!$GA$11:$GA$17</definedName>
    <definedName name="A124827350C_Data">Data3!$GA$11:$GA$17</definedName>
    <definedName name="A124827350C_Latest">Data3!$GA$17</definedName>
    <definedName name="A124827354L">Data3!$GJ$1:$GJ$10,Data3!$GJ$11:$GJ$17</definedName>
    <definedName name="A124827354L_Data">Data3!$GJ$11:$GJ$17</definedName>
    <definedName name="A124827354L_Latest">Data3!$GJ$17</definedName>
    <definedName name="A124827358W">Data3!$DY$1:$DY$10,Data3!$DY$11:$DY$17</definedName>
    <definedName name="A124827358W_Data">Data3!$DY$11:$DY$17</definedName>
    <definedName name="A124827358W_Latest">Data3!$DY$17</definedName>
    <definedName name="A124827362L">Data3!$EH$1:$EH$10,Data3!$EH$11:$EH$17</definedName>
    <definedName name="A124827362L_Data">Data3!$EH$11:$EH$17</definedName>
    <definedName name="A124827362L_Latest">Data3!$EH$17</definedName>
    <definedName name="A124827366W">Data3!$GM$1:$GM$10,Data3!$GM$11:$GM$17</definedName>
    <definedName name="A124827366W_Data">Data3!$GM$11:$GM$17</definedName>
    <definedName name="A124827366W_Latest">Data3!$GM$17</definedName>
    <definedName name="A124827370L">Data3!$DG$1:$DG$10,Data3!$DG$11:$DG$17</definedName>
    <definedName name="A124827370L_Data">Data3!$DG$11:$DG$17</definedName>
    <definedName name="A124827370L_Latest">Data3!$DG$17</definedName>
    <definedName name="A124827374W">Data3!$DM$1:$DM$10,Data3!$DM$11:$DM$17</definedName>
    <definedName name="A124827374W_Data">Data3!$DM$11:$DM$17</definedName>
    <definedName name="A124827374W_Latest">Data3!$DM$17</definedName>
    <definedName name="A124827378F">Data3!$DP$1:$DP$10,Data3!$DP$11:$DP$17</definedName>
    <definedName name="A124827378F_Data">Data3!$DP$11:$DP$17</definedName>
    <definedName name="A124827378F_Latest">Data3!$DP$17</definedName>
    <definedName name="A124827382W">Data3!$EE$1:$EE$10,Data3!$EE$11:$EE$17</definedName>
    <definedName name="A124827382W_Data">Data3!$EE$11:$EE$17</definedName>
    <definedName name="A124827382W_Latest">Data3!$EE$17</definedName>
    <definedName name="A124827386F">Data3!$FO$1:$FO$10,Data3!$FO$11:$FO$17</definedName>
    <definedName name="A124827386F_Data">Data3!$FO$11:$FO$17</definedName>
    <definedName name="A124827386F_Latest">Data3!$FO$17</definedName>
    <definedName name="A124827390W">Data3!$FR$1:$FR$10,Data3!$FR$11:$FR$17</definedName>
    <definedName name="A124827390W_Data">Data3!$FR$11:$FR$17</definedName>
    <definedName name="A124827390W_Latest">Data3!$FR$17</definedName>
    <definedName name="A124827394F">Data3!$EK$1:$EK$10,Data3!$EK$11:$EK$17</definedName>
    <definedName name="A124827394F_Data">Data3!$EK$11:$EK$17</definedName>
    <definedName name="A124827394F_Latest">Data3!$EK$17</definedName>
    <definedName name="A124827398R">Data3!$FI$1:$FI$10,Data3!$FI$11:$FI$17</definedName>
    <definedName name="A124827398R_Data">Data3!$FI$11:$FI$17</definedName>
    <definedName name="A124827398R_Latest">Data3!$FI$17</definedName>
    <definedName name="A124827402V">Data3!$GD$1:$GD$10,Data3!$GD$11:$GD$17</definedName>
    <definedName name="A124827402V_Data">Data3!$GD$11:$GD$17</definedName>
    <definedName name="A124827402V_Latest">Data3!$GD$17</definedName>
    <definedName name="A124827406C">Data1!$DU$1:$DU$10,Data1!$DU$11:$DU$17</definedName>
    <definedName name="A124827406C_Data">Data1!$DU$11:$DU$17</definedName>
    <definedName name="A124827406C_Latest">Data1!$DU$17</definedName>
    <definedName name="A124827410V">Data1!$EP$1:$EP$10,Data1!$EP$11:$EP$17</definedName>
    <definedName name="A124827410V_Data">Data1!$EP$11:$EP$17</definedName>
    <definedName name="A124827410V_Latest">Data1!$EP$17</definedName>
    <definedName name="A124827414C">Data1!$FK$1:$FK$10,Data1!$FK$11:$FK$17</definedName>
    <definedName name="A124827414C_Data">Data1!$FK$11:$FK$17</definedName>
    <definedName name="A124827414C_Latest">Data1!$FK$17</definedName>
    <definedName name="A124827418L">Data1!$EY$1:$EY$10,Data1!$EY$11:$EY$17</definedName>
    <definedName name="A124827418L_Data">Data1!$EY$11:$EY$17</definedName>
    <definedName name="A124827418L_Latest">Data1!$EY$17</definedName>
    <definedName name="A124827422C">Data1!$DX$1:$DX$10,Data1!$DX$11:$DX$17</definedName>
    <definedName name="A124827422C_Data">Data1!$DX$11:$DX$17</definedName>
    <definedName name="A124827422C_Latest">Data1!$DX$17</definedName>
    <definedName name="A124827426L">Data1!$ED$1:$ED$10,Data1!$ED$11:$ED$17</definedName>
    <definedName name="A124827426L_Data">Data1!$ED$11:$ED$17</definedName>
    <definedName name="A124827426L_Latest">Data1!$ED$17</definedName>
    <definedName name="A124827430C">Data1!$DF$1:$DF$10,Data1!$DF$11:$DF$17</definedName>
    <definedName name="A124827430C_Data">Data1!$DF$11:$DF$17</definedName>
    <definedName name="A124827430C_Latest">Data1!$DF$17</definedName>
    <definedName name="A124827434L">Data1!$DR$1:$DR$10,Data1!$DR$11:$DR$17</definedName>
    <definedName name="A124827434L_Data">Data1!$DR$11:$DR$17</definedName>
    <definedName name="A124827434L_Latest">Data1!$DR$17</definedName>
    <definedName name="A124827438W">Data1!$FB$1:$FB$10,Data1!$FB$11:$FB$17</definedName>
    <definedName name="A124827438W_Data">Data1!$FB$11:$FB$17</definedName>
    <definedName name="A124827438W_Latest">Data1!$FB$17</definedName>
    <definedName name="A124827442L">Data1!$CN$1:$CN$10,Data1!$CN$11:$CN$17</definedName>
    <definedName name="A124827442L_Data">Data1!$CN$11:$CN$17</definedName>
    <definedName name="A124827442L_Latest">Data1!$CN$17</definedName>
    <definedName name="A124827446W">Data1!$CW$1:$CW$10,Data1!$CW$11:$CW$17</definedName>
    <definedName name="A124827446W_Data">Data1!$CW$11:$CW$17</definedName>
    <definedName name="A124827446W_Latest">Data1!$CW$17</definedName>
    <definedName name="A124827450L">Data1!$CZ$1:$CZ$10,Data1!$CZ$11:$CZ$17</definedName>
    <definedName name="A124827450L_Data">Data1!$CZ$11:$CZ$17</definedName>
    <definedName name="A124827450L_Latest">Data1!$CZ$17</definedName>
    <definedName name="A124827454W">Data1!$EA$1:$EA$10,Data1!$EA$11:$EA$17</definedName>
    <definedName name="A124827454W_Data">Data1!$EA$11:$EA$17</definedName>
    <definedName name="A124827454W_Latest">Data1!$EA$17</definedName>
    <definedName name="A124827458F">Data1!$EG$1:$EG$10,Data1!$EG$11:$EG$17</definedName>
    <definedName name="A124827458F_Data">Data1!$EG$11:$EG$17</definedName>
    <definedName name="A124827458F_Latest">Data1!$EG$17</definedName>
    <definedName name="A124827462W">Data1!$EJ$1:$EJ$10,Data1!$EJ$11:$EJ$17</definedName>
    <definedName name="A124827462W_Data">Data1!$EJ$11:$EJ$17</definedName>
    <definedName name="A124827462W_Latest">Data1!$EJ$17</definedName>
    <definedName name="A124827466F">Data1!$FE$1:$FE$10,Data1!$FE$11:$FE$17</definedName>
    <definedName name="A124827466F_Data">Data1!$FE$11:$FE$17</definedName>
    <definedName name="A124827466F_Latest">Data1!$FE$17</definedName>
    <definedName name="A124827470W">Data1!$FN$1:$FN$10,Data1!$FN$11:$FN$17</definedName>
    <definedName name="A124827470W_Data">Data1!$FN$11:$FN$17</definedName>
    <definedName name="A124827470W_Latest">Data1!$FN$17</definedName>
    <definedName name="A124827474F">Data1!$DC$1:$DC$10,Data1!$DC$11:$DC$17</definedName>
    <definedName name="A124827474F_Data">Data1!$DC$11:$DC$17</definedName>
    <definedName name="A124827474F_Latest">Data1!$DC$17</definedName>
    <definedName name="A124827478R">Data1!$DL$1:$DL$10,Data1!$DL$11:$DL$17</definedName>
    <definedName name="A124827478R_Data">Data1!$DL$11:$DL$17</definedName>
    <definedName name="A124827478R_Latest">Data1!$DL$17</definedName>
    <definedName name="A124827482F">Data1!$FQ$1:$FQ$10,Data1!$FQ$11:$FQ$17</definedName>
    <definedName name="A124827482F_Data">Data1!$FQ$11:$FQ$17</definedName>
    <definedName name="A124827482F_Latest">Data1!$FQ$17</definedName>
    <definedName name="A124827486R">Data1!$CK$1:$CK$10,Data1!$CK$11:$CK$17</definedName>
    <definedName name="A124827486R_Data">Data1!$CK$11:$CK$17</definedName>
    <definedName name="A124827486R_Latest">Data1!$CK$17</definedName>
    <definedName name="A124827490F">Data1!$CQ$1:$CQ$10,Data1!$CQ$11:$CQ$17</definedName>
    <definedName name="A124827490F_Data">Data1!$CQ$11:$CQ$17</definedName>
    <definedName name="A124827490F_Latest">Data1!$CQ$17</definedName>
    <definedName name="A124827494R">Data1!$CT$1:$CT$10,Data1!$CT$11:$CT$17</definedName>
    <definedName name="A124827494R_Data">Data1!$CT$11:$CT$17</definedName>
    <definedName name="A124827494R_Latest">Data1!$CT$17</definedName>
    <definedName name="A124827498X">Data1!$DI$1:$DI$10,Data1!$DI$11:$DI$17</definedName>
    <definedName name="A124827498X_Data">Data1!$DI$11:$DI$17</definedName>
    <definedName name="A124827498X_Latest">Data1!$DI$17</definedName>
    <definedName name="A124827502C">Data1!$ES$1:$ES$10,Data1!$ES$11:$ES$17</definedName>
    <definedName name="A124827502C_Data">Data1!$ES$11:$ES$17</definedName>
    <definedName name="A124827502C_Latest">Data1!$ES$17</definedName>
    <definedName name="A124827506L">Data1!$EV$1:$EV$10,Data1!$EV$11:$EV$17</definedName>
    <definedName name="A124827506L_Data">Data1!$EV$11:$EV$17</definedName>
    <definedName name="A124827506L_Latest">Data1!$EV$17</definedName>
    <definedName name="A124827510C">Data1!$DO$1:$DO$10,Data1!$DO$11:$DO$17</definedName>
    <definedName name="A124827510C_Data">Data1!$DO$11:$DO$17</definedName>
    <definedName name="A124827510C_Latest">Data1!$DO$17</definedName>
    <definedName name="A124827514L">Data1!$EM$1:$EM$10,Data1!$EM$11:$EM$17</definedName>
    <definedName name="A124827514L_Data">Data1!$EM$11:$EM$17</definedName>
    <definedName name="A124827514L_Latest">Data1!$EM$17</definedName>
    <definedName name="A124827518W">Data1!$FH$1:$FH$10,Data1!$FH$11:$FH$17</definedName>
    <definedName name="A124827518W_Data">Data1!$FH$11:$FH$17</definedName>
    <definedName name="A124827518W_Latest">Data1!$FH$17</definedName>
    <definedName name="A124827522L">Data2!$AW$1:$AW$10,Data2!$AW$11:$AW$17</definedName>
    <definedName name="A124827522L_Data">Data2!$AW$11:$AW$17</definedName>
    <definedName name="A124827522L_Latest">Data2!$AW$17</definedName>
    <definedName name="A124827526W">Data2!$BR$1:$BR$10,Data2!$BR$11:$BR$17</definedName>
    <definedName name="A124827526W_Data">Data2!$BR$11:$BR$17</definedName>
    <definedName name="A124827526W_Latest">Data2!$BR$17</definedName>
    <definedName name="A124827530L">Data2!$CM$1:$CM$10,Data2!$CM$11:$CM$17</definedName>
    <definedName name="A124827530L_Data">Data2!$CM$11:$CM$17</definedName>
    <definedName name="A124827530L_Latest">Data2!$CM$17</definedName>
    <definedName name="A124827534W">Data2!$CA$1:$CA$10,Data2!$CA$11:$CA$17</definedName>
    <definedName name="A124827534W_Data">Data2!$CA$11:$CA$17</definedName>
    <definedName name="A124827534W_Latest">Data2!$CA$17</definedName>
    <definedName name="A124827538F">Data2!$AZ$1:$AZ$10,Data2!$AZ$11:$AZ$17</definedName>
    <definedName name="A124827538F_Data">Data2!$AZ$11:$AZ$17</definedName>
    <definedName name="A124827538F_Latest">Data2!$AZ$17</definedName>
    <definedName name="A124827542W">Data2!$BF$1:$BF$10,Data2!$BF$11:$BF$17</definedName>
    <definedName name="A124827542W_Data">Data2!$BF$11:$BF$17</definedName>
    <definedName name="A124827542W_Latest">Data2!$BF$17</definedName>
    <definedName name="A124827546F">Data2!$AH$1:$AH$10,Data2!$AH$11:$AH$17</definedName>
    <definedName name="A124827546F_Data">Data2!$AH$11:$AH$17</definedName>
    <definedName name="A124827546F_Latest">Data2!$AH$17</definedName>
    <definedName name="A124827550W">Data2!$AT$1:$AT$10,Data2!$AT$11:$AT$17</definedName>
    <definedName name="A124827550W_Data">Data2!$AT$11:$AT$17</definedName>
    <definedName name="A124827550W_Latest">Data2!$AT$17</definedName>
    <definedName name="A124827554F">Data2!$CD$1:$CD$10,Data2!$CD$11:$CD$17</definedName>
    <definedName name="A124827554F_Data">Data2!$CD$11:$CD$17</definedName>
    <definedName name="A124827554F_Latest">Data2!$CD$17</definedName>
    <definedName name="A124827558R">Data2!$P$1:$P$10,Data2!$P$11:$P$17</definedName>
    <definedName name="A124827558R_Data">Data2!$P$11:$P$17</definedName>
    <definedName name="A124827558R_Latest">Data2!$P$17</definedName>
    <definedName name="A124827562F">Data2!$Y$1:$Y$10,Data2!$Y$11:$Y$17</definedName>
    <definedName name="A124827562F_Data">Data2!$Y$11:$Y$17</definedName>
    <definedName name="A124827562F_Latest">Data2!$Y$17</definedName>
    <definedName name="A124827566R">Data2!$AB$1:$AB$10,Data2!$AB$11:$AB$17</definedName>
    <definedName name="A124827566R_Data">Data2!$AB$11:$AB$17</definedName>
    <definedName name="A124827566R_Latest">Data2!$AB$17</definedName>
    <definedName name="A124827570F">Data2!$BC$1:$BC$10,Data2!$BC$11:$BC$17</definedName>
    <definedName name="A124827570F_Data">Data2!$BC$11:$BC$17</definedName>
    <definedName name="A124827570F_Latest">Data2!$BC$17</definedName>
    <definedName name="A124827574R">Data2!$BI$1:$BI$10,Data2!$BI$11:$BI$17</definedName>
    <definedName name="A124827574R_Data">Data2!$BI$11:$BI$17</definedName>
    <definedName name="A124827574R_Latest">Data2!$BI$17</definedName>
    <definedName name="A124827578X">Data2!$BL$1:$BL$10,Data2!$BL$11:$BL$17</definedName>
    <definedName name="A124827578X_Data">Data2!$BL$11:$BL$17</definedName>
    <definedName name="A124827578X_Latest">Data2!$BL$17</definedName>
    <definedName name="A124827582R">Data2!$CG$1:$CG$10,Data2!$CG$11:$CG$17</definedName>
    <definedName name="A124827582R_Data">Data2!$CG$11:$CG$17</definedName>
    <definedName name="A124827582R_Latest">Data2!$CG$17</definedName>
    <definedName name="A124827586X">Data2!$CP$1:$CP$10,Data2!$CP$11:$CP$17</definedName>
    <definedName name="A124827586X_Data">Data2!$CP$11:$CP$17</definedName>
    <definedName name="A124827586X_Latest">Data2!$CP$17</definedName>
    <definedName name="A124827590R">Data2!$AE$1:$AE$10,Data2!$AE$11:$AE$17</definedName>
    <definedName name="A124827590R_Data">Data2!$AE$11:$AE$17</definedName>
    <definedName name="A124827590R_Latest">Data2!$AE$17</definedName>
    <definedName name="A124827594X">Data2!$AN$1:$AN$10,Data2!$AN$11:$AN$17</definedName>
    <definedName name="A124827594X_Data">Data2!$AN$11:$AN$17</definedName>
    <definedName name="A124827594X_Latest">Data2!$AN$17</definedName>
    <definedName name="A124827598J">Data2!$CS$1:$CS$10,Data2!$CS$11:$CS$17</definedName>
    <definedName name="A124827598J_Data">Data2!$CS$11:$CS$17</definedName>
    <definedName name="A124827598J_Latest">Data2!$CS$17</definedName>
    <definedName name="A124827602L">Data2!$M$1:$M$10,Data2!$M$11:$M$17</definedName>
    <definedName name="A124827602L_Data">Data2!$M$11:$M$17</definedName>
    <definedName name="A124827602L_Latest">Data2!$M$17</definedName>
    <definedName name="A124827606W">Data2!$S$1:$S$10,Data2!$S$11:$S$17</definedName>
    <definedName name="A124827606W_Data">Data2!$S$11:$S$17</definedName>
    <definedName name="A124827606W_Latest">Data2!$S$17</definedName>
    <definedName name="A124827610L">Data2!$V$1:$V$10,Data2!$V$11:$V$17</definedName>
    <definedName name="A124827610L_Data">Data2!$V$11:$V$17</definedName>
    <definedName name="A124827610L_Latest">Data2!$V$17</definedName>
    <definedName name="A124827614W">Data2!$AK$1:$AK$10,Data2!$AK$11:$AK$17</definedName>
    <definedName name="A124827614W_Data">Data2!$AK$11:$AK$17</definedName>
    <definedName name="A124827614W_Latest">Data2!$AK$17</definedName>
    <definedName name="A124827618F">Data2!$BU$1:$BU$10,Data2!$BU$11:$BU$17</definedName>
    <definedName name="A124827618F_Data">Data2!$BU$11:$BU$17</definedName>
    <definedName name="A124827618F_Latest">Data2!$BU$17</definedName>
    <definedName name="A124827622W">Data2!$BX$1:$BX$10,Data2!$BX$11:$BX$17</definedName>
    <definedName name="A124827622W_Data">Data2!$BX$11:$BX$17</definedName>
    <definedName name="A124827622W_Latest">Data2!$BX$17</definedName>
    <definedName name="A124827626F">Data2!$AQ$1:$AQ$10,Data2!$AQ$11:$AQ$17</definedName>
    <definedName name="A124827626F_Data">Data2!$AQ$11:$AQ$17</definedName>
    <definedName name="A124827626F_Latest">Data2!$AQ$17</definedName>
    <definedName name="A124827630W">Data2!$BO$1:$BO$10,Data2!$BO$11:$BO$17</definedName>
    <definedName name="A124827630W_Data">Data2!$BO$11:$BO$17</definedName>
    <definedName name="A124827630W_Latest">Data2!$BO$17</definedName>
    <definedName name="A124827634F">Data2!$CJ$1:$CJ$10,Data2!$CJ$11:$CJ$17</definedName>
    <definedName name="A124827634F_Data">Data2!$CJ$11:$CJ$17</definedName>
    <definedName name="A124827634F_Latest">Data2!$CJ$17</definedName>
    <definedName name="A124827638R">Data2!$EF$1:$EF$10,Data2!$EF$11:$EF$17</definedName>
    <definedName name="A124827638R_Data">Data2!$EF$11:$EF$17</definedName>
    <definedName name="A124827638R_Latest">Data2!$EF$17</definedName>
    <definedName name="A124827642F">Data2!$FA$1:$FA$10,Data2!$FA$11:$FA$17</definedName>
    <definedName name="A124827642F_Data">Data2!$FA$11:$FA$17</definedName>
    <definedName name="A124827642F_Latest">Data2!$FA$17</definedName>
    <definedName name="A124827646R">Data2!$FV$1:$FV$10,Data2!$FV$11:$FV$17</definedName>
    <definedName name="A124827646R_Data">Data2!$FV$11:$FV$17</definedName>
    <definedName name="A124827646R_Latest">Data2!$FV$17</definedName>
    <definedName name="A124827650F">Data2!$FJ$1:$FJ$10,Data2!$FJ$11:$FJ$17</definedName>
    <definedName name="A124827650F_Data">Data2!$FJ$11:$FJ$17</definedName>
    <definedName name="A124827650F_Latest">Data2!$FJ$17</definedName>
    <definedName name="A124827654R">Data2!$EI$1:$EI$10,Data2!$EI$11:$EI$17</definedName>
    <definedName name="A124827654R_Data">Data2!$EI$11:$EI$17</definedName>
    <definedName name="A124827654R_Latest">Data2!$EI$17</definedName>
    <definedName name="A124827658X">Data2!$EO$1:$EO$10,Data2!$EO$11:$EO$17</definedName>
    <definedName name="A124827658X_Data">Data2!$EO$11:$EO$17</definedName>
    <definedName name="A124827658X_Latest">Data2!$EO$17</definedName>
    <definedName name="A124827662R">Data2!$DQ$1:$DQ$10,Data2!$DQ$11:$DQ$17</definedName>
    <definedName name="A124827662R_Data">Data2!$DQ$11:$DQ$17</definedName>
    <definedName name="A124827662R_Latest">Data2!$DQ$17</definedName>
    <definedName name="A124827666X">Data2!$EC$1:$EC$10,Data2!$EC$11:$EC$17</definedName>
    <definedName name="A124827666X_Data">Data2!$EC$11:$EC$17</definedName>
    <definedName name="A124827666X_Latest">Data2!$EC$17</definedName>
    <definedName name="A124827670R">Data2!$FM$1:$FM$10,Data2!$FM$11:$FM$17</definedName>
    <definedName name="A124827670R_Data">Data2!$FM$11:$FM$17</definedName>
    <definedName name="A124827670R_Latest">Data2!$FM$17</definedName>
    <definedName name="A124827674X">Data2!$CY$1:$CY$10,Data2!$CY$11:$CY$17</definedName>
    <definedName name="A124827674X_Data">Data2!$CY$11:$CY$17</definedName>
    <definedName name="A124827674X_Latest">Data2!$CY$17</definedName>
    <definedName name="A124827678J">Data2!$DH$1:$DH$10,Data2!$DH$11:$DH$17</definedName>
    <definedName name="A124827678J_Data">Data2!$DH$11:$DH$17</definedName>
    <definedName name="A124827678J_Latest">Data2!$DH$17</definedName>
    <definedName name="A124827682X">Data2!$DK$1:$DK$10,Data2!$DK$11:$DK$17</definedName>
    <definedName name="A124827682X_Data">Data2!$DK$11:$DK$17</definedName>
    <definedName name="A124827682X_Latest">Data2!$DK$17</definedName>
    <definedName name="A124827686J">Data2!$EL$1:$EL$10,Data2!$EL$11:$EL$17</definedName>
    <definedName name="A124827686J_Data">Data2!$EL$11:$EL$17</definedName>
    <definedName name="A124827686J_Latest">Data2!$EL$17</definedName>
    <definedName name="A124827690X">Data2!$ER$1:$ER$10,Data2!$ER$11:$ER$17</definedName>
    <definedName name="A124827690X_Data">Data2!$ER$11:$ER$17</definedName>
    <definedName name="A124827690X_Latest">Data2!$ER$17</definedName>
    <definedName name="A124827694J">Data2!$EU$1:$EU$10,Data2!$EU$11:$EU$17</definedName>
    <definedName name="A124827694J_Data">Data2!$EU$11:$EU$17</definedName>
    <definedName name="A124827694J_Latest">Data2!$EU$17</definedName>
    <definedName name="A124827698T">Data2!$FP$1:$FP$10,Data2!$FP$11:$FP$17</definedName>
    <definedName name="A124827698T_Data">Data2!$FP$11:$FP$17</definedName>
    <definedName name="A124827698T_Latest">Data2!$FP$17</definedName>
    <definedName name="A124827702W">Data2!$FY$1:$FY$10,Data2!$FY$11:$FY$17</definedName>
    <definedName name="A124827702W_Data">Data2!$FY$11:$FY$17</definedName>
    <definedName name="A124827702W_Latest">Data2!$FY$17</definedName>
    <definedName name="A124827706F">Data2!$DN$1:$DN$10,Data2!$DN$11:$DN$17</definedName>
    <definedName name="A124827706F_Data">Data2!$DN$11:$DN$17</definedName>
    <definedName name="A124827706F_Latest">Data2!$DN$17</definedName>
    <definedName name="A124827710W">Data2!$DW$1:$DW$10,Data2!$DW$11:$DW$17</definedName>
    <definedName name="A124827710W_Data">Data2!$DW$11:$DW$17</definedName>
    <definedName name="A124827710W_Latest">Data2!$DW$17</definedName>
    <definedName name="A124827714F">Data2!$GB$1:$GB$10,Data2!$GB$11:$GB$17</definedName>
    <definedName name="A124827714F_Data">Data2!$GB$11:$GB$17</definedName>
    <definedName name="A124827714F_Latest">Data2!$GB$17</definedName>
    <definedName name="A124827718R">Data2!$CV$1:$CV$10,Data2!$CV$11:$CV$17</definedName>
    <definedName name="A124827718R_Data">Data2!$CV$11:$CV$17</definedName>
    <definedName name="A124827718R_Latest">Data2!$CV$17</definedName>
    <definedName name="A124827722F">Data2!$DB$1:$DB$10,Data2!$DB$11:$DB$17</definedName>
    <definedName name="A124827722F_Data">Data2!$DB$11:$DB$17</definedName>
    <definedName name="A124827722F_Latest">Data2!$DB$17</definedName>
    <definedName name="A124827726R">Data2!$DE$1:$DE$10,Data2!$DE$11:$DE$17</definedName>
    <definedName name="A124827726R_Data">Data2!$DE$11:$DE$17</definedName>
    <definedName name="A124827726R_Latest">Data2!$DE$17</definedName>
    <definedName name="A124827730F">Data2!$DT$1:$DT$10,Data2!$DT$11:$DT$17</definedName>
    <definedName name="A124827730F_Data">Data2!$DT$11:$DT$17</definedName>
    <definedName name="A124827730F_Latest">Data2!$DT$17</definedName>
    <definedName name="A124827734R">Data2!$FD$1:$FD$10,Data2!$FD$11:$FD$17</definedName>
    <definedName name="A124827734R_Data">Data2!$FD$11:$FD$17</definedName>
    <definedName name="A124827734R_Latest">Data2!$FD$17</definedName>
    <definedName name="A124827738X">Data2!$FG$1:$FG$10,Data2!$FG$11:$FG$17</definedName>
    <definedName name="A124827738X_Data">Data2!$FG$11:$FG$17</definedName>
    <definedName name="A124827738X_Latest">Data2!$FG$17</definedName>
    <definedName name="A124827742R">Data2!$DZ$1:$DZ$10,Data2!$DZ$11:$DZ$17</definedName>
    <definedName name="A124827742R_Data">Data2!$DZ$11:$DZ$17</definedName>
    <definedName name="A124827742R_Latest">Data2!$DZ$17</definedName>
    <definedName name="A124827746X">Data2!$EX$1:$EX$10,Data2!$EX$11:$EX$17</definedName>
    <definedName name="A124827746X_Data">Data2!$EX$11:$EX$17</definedName>
    <definedName name="A124827746X_Latest">Data2!$EX$17</definedName>
    <definedName name="A124827750R">Data2!$FS$1:$FS$10,Data2!$FS$11:$FS$17</definedName>
    <definedName name="A124827750R_Data">Data2!$FS$11:$FS$17</definedName>
    <definedName name="A124827750R_Latest">Data2!$FS$17</definedName>
    <definedName name="A124827754X">Data1!$AL$1:$AL$10,Data1!$AL$11:$AL$17</definedName>
    <definedName name="A124827754X_Data">Data1!$AL$11:$AL$17</definedName>
    <definedName name="A124827754X_Latest">Data1!$AL$17</definedName>
    <definedName name="A124827758J">Data1!$BG$1:$BG$10,Data1!$BG$11:$BG$17</definedName>
    <definedName name="A124827758J_Data">Data1!$BG$11:$BG$17</definedName>
    <definedName name="A124827758J_Latest">Data1!$BG$17</definedName>
    <definedName name="A124827762X">Data1!$CB$1:$CB$10,Data1!$CB$11:$CB$17</definedName>
    <definedName name="A124827762X_Data">Data1!$CB$11:$CB$17</definedName>
    <definedName name="A124827762X_Latest">Data1!$CB$17</definedName>
    <definedName name="A124827766J">Data1!$BP$1:$BP$10,Data1!$BP$11:$BP$17</definedName>
    <definedName name="A124827766J_Data">Data1!$BP$11:$BP$17</definedName>
    <definedName name="A124827766J_Latest">Data1!$BP$17</definedName>
    <definedName name="A124827770X">Data1!$AO$1:$AO$10,Data1!$AO$11:$AO$17</definedName>
    <definedName name="A124827770X_Data">Data1!$AO$11:$AO$17</definedName>
    <definedName name="A124827770X_Latest">Data1!$AO$17</definedName>
    <definedName name="A124827774J">Data1!$AU$1:$AU$10,Data1!$AU$11:$AU$17</definedName>
    <definedName name="A124827774J_Data">Data1!$AU$11:$AU$17</definedName>
    <definedName name="A124827774J_Latest">Data1!$AU$17</definedName>
    <definedName name="A124827778T">Data1!$W$1:$W$10,Data1!$W$11:$W$17</definedName>
    <definedName name="A124827778T_Data">Data1!$W$11:$W$17</definedName>
    <definedName name="A124827778T_Latest">Data1!$W$17</definedName>
    <definedName name="A124827782J">Data1!$AI$1:$AI$10,Data1!$AI$11:$AI$17</definedName>
    <definedName name="A124827782J_Data">Data1!$AI$11:$AI$17</definedName>
    <definedName name="A124827782J_Latest">Data1!$AI$17</definedName>
    <definedName name="A124827786T">Data1!$BS$1:$BS$10,Data1!$BS$11:$BS$17</definedName>
    <definedName name="A124827786T_Data">Data1!$BS$11:$BS$17</definedName>
    <definedName name="A124827786T_Latest">Data1!$BS$17</definedName>
    <definedName name="A124827790J">Data1!$E$1:$E$10,Data1!$E$11:$E$17</definedName>
    <definedName name="A124827790J_Data">Data1!$E$11:$E$17</definedName>
    <definedName name="A124827790J_Latest">Data1!$E$17</definedName>
    <definedName name="A124827794T">Data1!$N$1:$N$10,Data1!$N$11:$N$17</definedName>
    <definedName name="A124827794T_Data">Data1!$N$11:$N$17</definedName>
    <definedName name="A124827794T_Latest">Data1!$N$17</definedName>
    <definedName name="A124827798A">Data1!$Q$1:$Q$10,Data1!$Q$11:$Q$17</definedName>
    <definedName name="A124827798A_Data">Data1!$Q$11:$Q$17</definedName>
    <definedName name="A124827798A_Latest">Data1!$Q$17</definedName>
    <definedName name="A124827802F">Data1!$AR$1:$AR$10,Data1!$AR$11:$AR$17</definedName>
    <definedName name="A124827802F_Data">Data1!$AR$11:$AR$17</definedName>
    <definedName name="A124827802F_Latest">Data1!$AR$17</definedName>
    <definedName name="A124827806R">Data1!$AX$1:$AX$10,Data1!$AX$11:$AX$17</definedName>
    <definedName name="A124827806R_Data">Data1!$AX$11:$AX$17</definedName>
    <definedName name="A124827806R_Latest">Data1!$AX$17</definedName>
    <definedName name="A124827810F">Data1!$BA$1:$BA$10,Data1!$BA$11:$BA$17</definedName>
    <definedName name="A124827810F_Data">Data1!$BA$11:$BA$17</definedName>
    <definedName name="A124827810F_Latest">Data1!$BA$17</definedName>
    <definedName name="A124827814R">Data1!$BV$1:$BV$10,Data1!$BV$11:$BV$17</definedName>
    <definedName name="A124827814R_Data">Data1!$BV$11:$BV$17</definedName>
    <definedName name="A124827814R_Latest">Data1!$BV$17</definedName>
    <definedName name="A124827818X">Data1!$CE$1:$CE$10,Data1!$CE$11:$CE$17</definedName>
    <definedName name="A124827818X_Data">Data1!$CE$11:$CE$17</definedName>
    <definedName name="A124827818X_Latest">Data1!$CE$17</definedName>
    <definedName name="A124827822R">Data1!$T$1:$T$10,Data1!$T$11:$T$17</definedName>
    <definedName name="A124827822R_Data">Data1!$T$11:$T$17</definedName>
    <definedName name="A124827822R_Latest">Data1!$T$17</definedName>
    <definedName name="A124827826X">Data1!$AC$1:$AC$10,Data1!$AC$11:$AC$17</definedName>
    <definedName name="A124827826X_Data">Data1!$AC$11:$AC$17</definedName>
    <definedName name="A124827826X_Latest">Data1!$AC$17</definedName>
    <definedName name="A124827830R">Data1!$CH$1:$CH$10,Data1!$CH$11:$CH$17</definedName>
    <definedName name="A124827830R_Data">Data1!$CH$11:$CH$17</definedName>
    <definedName name="A124827830R_Latest">Data1!$CH$17</definedName>
    <definedName name="A124827834X">Data1!$B$1:$B$10,Data1!$B$11:$B$17</definedName>
    <definedName name="A124827834X_Data">Data1!$B$11:$B$17</definedName>
    <definedName name="A124827834X_Latest">Data1!$B$17</definedName>
    <definedName name="A124827838J">Data1!$H$1:$H$10,Data1!$H$11:$H$17</definedName>
    <definedName name="A124827838J_Data">Data1!$H$11:$H$17</definedName>
    <definedName name="A124827838J_Latest">Data1!$H$17</definedName>
    <definedName name="A124827842X">Data1!$K$1:$K$10,Data1!$K$11:$K$17</definedName>
    <definedName name="A124827842X_Data">Data1!$K$11:$K$17</definedName>
    <definedName name="A124827842X_Latest">Data1!$K$17</definedName>
    <definedName name="A124827846J">Data1!$Z$1:$Z$10,Data1!$Z$11:$Z$17</definedName>
    <definedName name="A124827846J_Data">Data1!$Z$11:$Z$17</definedName>
    <definedName name="A124827846J_Latest">Data1!$Z$17</definedName>
    <definedName name="A124827850X">Data1!$BJ$1:$BJ$10,Data1!$BJ$11:$BJ$17</definedName>
    <definedName name="A124827850X_Data">Data1!$BJ$11:$BJ$17</definedName>
    <definedName name="A124827850X_Latest">Data1!$BJ$17</definedName>
    <definedName name="A124827854J">Data1!$BM$1:$BM$10,Data1!$BM$11:$BM$17</definedName>
    <definedName name="A124827854J_Data">Data1!$BM$11:$BM$17</definedName>
    <definedName name="A124827854J_Latest">Data1!$BM$17</definedName>
    <definedName name="A124827858T">Data1!$AF$1:$AF$10,Data1!$AF$11:$AF$17</definedName>
    <definedName name="A124827858T_Data">Data1!$AF$11:$AF$17</definedName>
    <definedName name="A124827858T_Latest">Data1!$AF$17</definedName>
    <definedName name="A124827862J">Data1!$BD$1:$BD$10,Data1!$BD$11:$BD$17</definedName>
    <definedName name="A124827862J_Data">Data1!$BD$11:$BD$17</definedName>
    <definedName name="A124827862J_Latest">Data1!$BD$17</definedName>
    <definedName name="A124827866T">Data1!$BY$1:$BY$10,Data1!$BY$11:$BY$17</definedName>
    <definedName name="A124827866T_Data">Data1!$BY$11:$BY$17</definedName>
    <definedName name="A124827866T_Latest">Data1!$BY$17</definedName>
    <definedName name="Date_Range">Data1!$A$2:$A$10,Data1!$A$11:$A$17</definedName>
    <definedName name="Date_Range_Data">Data1!$A$11:$A$17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9" l="1"/>
  <c r="B7" i="9"/>
  <c r="K101" i="8"/>
  <c r="J101" i="8"/>
  <c r="I101" i="8"/>
  <c r="H101" i="8"/>
  <c r="G101" i="8"/>
  <c r="F101" i="8"/>
  <c r="E101" i="8"/>
  <c r="D101" i="8"/>
  <c r="C101" i="8"/>
  <c r="K100" i="8"/>
  <c r="J100" i="8"/>
  <c r="I100" i="8"/>
  <c r="H100" i="8"/>
  <c r="G100" i="8"/>
  <c r="F100" i="8"/>
  <c r="E100" i="8"/>
  <c r="D100" i="8"/>
  <c r="C100" i="8"/>
  <c r="K99" i="8"/>
  <c r="J99" i="8"/>
  <c r="I99" i="8"/>
  <c r="H99" i="8"/>
  <c r="G99" i="8"/>
  <c r="F99" i="8"/>
  <c r="E99" i="8"/>
  <c r="D99" i="8"/>
  <c r="C99" i="8"/>
  <c r="K98" i="8"/>
  <c r="J98" i="8"/>
  <c r="I98" i="8"/>
  <c r="H98" i="8"/>
  <c r="G98" i="8"/>
  <c r="F98" i="8"/>
  <c r="E98" i="8"/>
  <c r="D98" i="8"/>
  <c r="C98" i="8"/>
  <c r="K97" i="8"/>
  <c r="J97" i="8"/>
  <c r="I97" i="8"/>
  <c r="H97" i="8"/>
  <c r="G97" i="8"/>
  <c r="F97" i="8"/>
  <c r="E97" i="8"/>
  <c r="D97" i="8"/>
  <c r="C97" i="8"/>
  <c r="K96" i="8"/>
  <c r="J96" i="8"/>
  <c r="I96" i="8"/>
  <c r="H96" i="8"/>
  <c r="G96" i="8"/>
  <c r="F96" i="8"/>
  <c r="E96" i="8"/>
  <c r="D96" i="8"/>
  <c r="C96" i="8"/>
  <c r="K95" i="8"/>
  <c r="J95" i="8"/>
  <c r="I95" i="8"/>
  <c r="H95" i="8"/>
  <c r="G95" i="8"/>
  <c r="F95" i="8"/>
  <c r="E95" i="8"/>
  <c r="D95" i="8"/>
  <c r="C95" i="8"/>
  <c r="K94" i="8"/>
  <c r="J94" i="8"/>
  <c r="I94" i="8"/>
  <c r="H94" i="8"/>
  <c r="G94" i="8"/>
  <c r="F94" i="8"/>
  <c r="E94" i="8"/>
  <c r="D94" i="8"/>
  <c r="C94" i="8"/>
  <c r="K93" i="8"/>
  <c r="J93" i="8"/>
  <c r="I93" i="8"/>
  <c r="H93" i="8"/>
  <c r="G93" i="8"/>
  <c r="F93" i="8"/>
  <c r="E93" i="8"/>
  <c r="D93" i="8"/>
  <c r="C93" i="8"/>
  <c r="K92" i="8"/>
  <c r="J92" i="8"/>
  <c r="I92" i="8"/>
  <c r="H92" i="8"/>
  <c r="G92" i="8"/>
  <c r="F92" i="8"/>
  <c r="E92" i="8"/>
  <c r="D92" i="8"/>
  <c r="C92" i="8"/>
  <c r="K91" i="8"/>
  <c r="J91" i="8"/>
  <c r="I91" i="8"/>
  <c r="H91" i="8"/>
  <c r="G91" i="8"/>
  <c r="F91" i="8"/>
  <c r="E91" i="8"/>
  <c r="D91" i="8"/>
  <c r="C91" i="8"/>
  <c r="K90" i="8"/>
  <c r="J90" i="8"/>
  <c r="I90" i="8"/>
  <c r="H90" i="8"/>
  <c r="G90" i="8"/>
  <c r="F90" i="8"/>
  <c r="E90" i="8"/>
  <c r="D90" i="8"/>
  <c r="C90" i="8"/>
  <c r="K89" i="8"/>
  <c r="J89" i="8"/>
  <c r="I89" i="8"/>
  <c r="H89" i="8"/>
  <c r="G89" i="8"/>
  <c r="F89" i="8"/>
  <c r="E89" i="8"/>
  <c r="D89" i="8"/>
  <c r="C89" i="8"/>
  <c r="K88" i="8"/>
  <c r="J88" i="8"/>
  <c r="I88" i="8"/>
  <c r="H88" i="8"/>
  <c r="G88" i="8"/>
  <c r="F88" i="8"/>
  <c r="E88" i="8"/>
  <c r="D88" i="8"/>
  <c r="C88" i="8"/>
  <c r="K87" i="8"/>
  <c r="J87" i="8"/>
  <c r="I87" i="8"/>
  <c r="H87" i="8"/>
  <c r="G87" i="8"/>
  <c r="F87" i="8"/>
  <c r="E87" i="8"/>
  <c r="D87" i="8"/>
  <c r="C87" i="8"/>
  <c r="K86" i="8"/>
  <c r="J86" i="8"/>
  <c r="I86" i="8"/>
  <c r="H86" i="8"/>
  <c r="G86" i="8"/>
  <c r="F86" i="8"/>
  <c r="E86" i="8"/>
  <c r="D86" i="8"/>
  <c r="C86" i="8"/>
  <c r="K85" i="8"/>
  <c r="J85" i="8"/>
  <c r="I85" i="8"/>
  <c r="H85" i="8"/>
  <c r="G85" i="8"/>
  <c r="F85" i="8"/>
  <c r="E85" i="8"/>
  <c r="D85" i="8"/>
  <c r="C85" i="8"/>
  <c r="K84" i="8"/>
  <c r="J84" i="8"/>
  <c r="I84" i="8"/>
  <c r="H84" i="8"/>
  <c r="G84" i="8"/>
  <c r="F84" i="8"/>
  <c r="E84" i="8"/>
  <c r="D84" i="8"/>
  <c r="C84" i="8"/>
  <c r="K83" i="8"/>
  <c r="J83" i="8"/>
  <c r="I83" i="8"/>
  <c r="H83" i="8"/>
  <c r="G83" i="8"/>
  <c r="F83" i="8"/>
  <c r="E83" i="8"/>
  <c r="D83" i="8"/>
  <c r="C83" i="8"/>
  <c r="K82" i="8"/>
  <c r="J82" i="8"/>
  <c r="I82" i="8"/>
  <c r="H82" i="8"/>
  <c r="G82" i="8"/>
  <c r="F82" i="8"/>
  <c r="E82" i="8"/>
  <c r="D82" i="8"/>
  <c r="C82" i="8"/>
  <c r="K81" i="8"/>
  <c r="J81" i="8"/>
  <c r="I81" i="8"/>
  <c r="H81" i="8"/>
  <c r="G81" i="8"/>
  <c r="F81" i="8"/>
  <c r="E81" i="8"/>
  <c r="D81" i="8"/>
  <c r="C81" i="8"/>
  <c r="K80" i="8"/>
  <c r="J80" i="8"/>
  <c r="I80" i="8"/>
  <c r="H80" i="8"/>
  <c r="G80" i="8"/>
  <c r="F80" i="8"/>
  <c r="E80" i="8"/>
  <c r="D80" i="8"/>
  <c r="C80" i="8"/>
  <c r="K79" i="8"/>
  <c r="J79" i="8"/>
  <c r="I79" i="8"/>
  <c r="H79" i="8"/>
  <c r="G79" i="8"/>
  <c r="F79" i="8"/>
  <c r="E79" i="8"/>
  <c r="D79" i="8"/>
  <c r="C79" i="8"/>
  <c r="K78" i="8"/>
  <c r="J78" i="8"/>
  <c r="I78" i="8"/>
  <c r="H78" i="8"/>
  <c r="G78" i="8"/>
  <c r="F78" i="8"/>
  <c r="E78" i="8"/>
  <c r="D78" i="8"/>
  <c r="C78" i="8"/>
  <c r="K77" i="8"/>
  <c r="J77" i="8"/>
  <c r="I77" i="8"/>
  <c r="H77" i="8"/>
  <c r="G77" i="8"/>
  <c r="F77" i="8"/>
  <c r="E77" i="8"/>
  <c r="D77" i="8"/>
  <c r="C77" i="8"/>
  <c r="K76" i="8"/>
  <c r="J76" i="8"/>
  <c r="I76" i="8"/>
  <c r="H76" i="8"/>
  <c r="G76" i="8"/>
  <c r="F76" i="8"/>
  <c r="E76" i="8"/>
  <c r="D76" i="8"/>
  <c r="C76" i="8"/>
  <c r="K75" i="8"/>
  <c r="J75" i="8"/>
  <c r="I75" i="8"/>
  <c r="H75" i="8"/>
  <c r="G75" i="8"/>
  <c r="F75" i="8"/>
  <c r="E75" i="8"/>
  <c r="D75" i="8"/>
  <c r="C75" i="8"/>
  <c r="K74" i="8"/>
  <c r="J74" i="8"/>
  <c r="I74" i="8"/>
  <c r="H74" i="8"/>
  <c r="G74" i="8"/>
  <c r="F74" i="8"/>
  <c r="E74" i="8"/>
  <c r="D74" i="8"/>
  <c r="C74" i="8"/>
  <c r="K73" i="8"/>
  <c r="J73" i="8"/>
  <c r="I73" i="8"/>
  <c r="H73" i="8"/>
  <c r="G73" i="8"/>
  <c r="F73" i="8"/>
  <c r="E73" i="8"/>
  <c r="D73" i="8"/>
  <c r="C73" i="8"/>
  <c r="K71" i="8"/>
  <c r="J71" i="8"/>
  <c r="I71" i="8"/>
  <c r="H71" i="8"/>
  <c r="G71" i="8"/>
  <c r="F71" i="8"/>
  <c r="E71" i="8"/>
  <c r="D71" i="8"/>
  <c r="C71" i="8"/>
  <c r="K70" i="8"/>
  <c r="J70" i="8"/>
  <c r="I70" i="8"/>
  <c r="H70" i="8"/>
  <c r="G70" i="8"/>
  <c r="F70" i="8"/>
  <c r="E70" i="8"/>
  <c r="D70" i="8"/>
  <c r="C70" i="8"/>
  <c r="K69" i="8"/>
  <c r="J69" i="8"/>
  <c r="I69" i="8"/>
  <c r="H69" i="8"/>
  <c r="G69" i="8"/>
  <c r="F69" i="8"/>
  <c r="E69" i="8"/>
  <c r="D69" i="8"/>
  <c r="C69" i="8"/>
  <c r="K68" i="8"/>
  <c r="J68" i="8"/>
  <c r="I68" i="8"/>
  <c r="H68" i="8"/>
  <c r="G68" i="8"/>
  <c r="F68" i="8"/>
  <c r="E68" i="8"/>
  <c r="D68" i="8"/>
  <c r="C68" i="8"/>
  <c r="K67" i="8"/>
  <c r="J67" i="8"/>
  <c r="I67" i="8"/>
  <c r="H67" i="8"/>
  <c r="G67" i="8"/>
  <c r="F67" i="8"/>
  <c r="E67" i="8"/>
  <c r="D67" i="8"/>
  <c r="C67" i="8"/>
  <c r="K66" i="8"/>
  <c r="J66" i="8"/>
  <c r="I66" i="8"/>
  <c r="H66" i="8"/>
  <c r="G66" i="8"/>
  <c r="F66" i="8"/>
  <c r="E66" i="8"/>
  <c r="D66" i="8"/>
  <c r="C66" i="8"/>
  <c r="K65" i="8"/>
  <c r="J65" i="8"/>
  <c r="I65" i="8"/>
  <c r="H65" i="8"/>
  <c r="G65" i="8"/>
  <c r="F65" i="8"/>
  <c r="E65" i="8"/>
  <c r="D65" i="8"/>
  <c r="C65" i="8"/>
  <c r="K64" i="8"/>
  <c r="J64" i="8"/>
  <c r="I64" i="8"/>
  <c r="H64" i="8"/>
  <c r="G64" i="8"/>
  <c r="F64" i="8"/>
  <c r="E64" i="8"/>
  <c r="D64" i="8"/>
  <c r="C64" i="8"/>
  <c r="K63" i="8"/>
  <c r="J63" i="8"/>
  <c r="I63" i="8"/>
  <c r="H63" i="8"/>
  <c r="G63" i="8"/>
  <c r="F63" i="8"/>
  <c r="E63" i="8"/>
  <c r="D63" i="8"/>
  <c r="C63" i="8"/>
  <c r="K62" i="8"/>
  <c r="J62" i="8"/>
  <c r="I62" i="8"/>
  <c r="H62" i="8"/>
  <c r="G62" i="8"/>
  <c r="F62" i="8"/>
  <c r="E62" i="8"/>
  <c r="D62" i="8"/>
  <c r="C62" i="8"/>
  <c r="K61" i="8"/>
  <c r="J61" i="8"/>
  <c r="I61" i="8"/>
  <c r="H61" i="8"/>
  <c r="G61" i="8"/>
  <c r="F61" i="8"/>
  <c r="E61" i="8"/>
  <c r="D61" i="8"/>
  <c r="C61" i="8"/>
  <c r="K60" i="8"/>
  <c r="J60" i="8"/>
  <c r="I60" i="8"/>
  <c r="H60" i="8"/>
  <c r="G60" i="8"/>
  <c r="F60" i="8"/>
  <c r="E60" i="8"/>
  <c r="D60" i="8"/>
  <c r="C60" i="8"/>
  <c r="K59" i="8"/>
  <c r="J59" i="8"/>
  <c r="I59" i="8"/>
  <c r="H59" i="8"/>
  <c r="G59" i="8"/>
  <c r="F59" i="8"/>
  <c r="E59" i="8"/>
  <c r="D59" i="8"/>
  <c r="C59" i="8"/>
  <c r="K58" i="8"/>
  <c r="J58" i="8"/>
  <c r="I58" i="8"/>
  <c r="H58" i="8"/>
  <c r="G58" i="8"/>
  <c r="F58" i="8"/>
  <c r="E58" i="8"/>
  <c r="D58" i="8"/>
  <c r="C58" i="8"/>
  <c r="K57" i="8"/>
  <c r="J57" i="8"/>
  <c r="I57" i="8"/>
  <c r="H57" i="8"/>
  <c r="G57" i="8"/>
  <c r="F57" i="8"/>
  <c r="E57" i="8"/>
  <c r="D57" i="8"/>
  <c r="C57" i="8"/>
  <c r="K56" i="8"/>
  <c r="J56" i="8"/>
  <c r="I56" i="8"/>
  <c r="H56" i="8"/>
  <c r="G56" i="8"/>
  <c r="F56" i="8"/>
  <c r="E56" i="8"/>
  <c r="D56" i="8"/>
  <c r="C56" i="8"/>
  <c r="K55" i="8"/>
  <c r="J55" i="8"/>
  <c r="I55" i="8"/>
  <c r="H55" i="8"/>
  <c r="G55" i="8"/>
  <c r="F55" i="8"/>
  <c r="E55" i="8"/>
  <c r="D55" i="8"/>
  <c r="C55" i="8"/>
  <c r="K54" i="8"/>
  <c r="J54" i="8"/>
  <c r="I54" i="8"/>
  <c r="H54" i="8"/>
  <c r="G54" i="8"/>
  <c r="F54" i="8"/>
  <c r="E54" i="8"/>
  <c r="D54" i="8"/>
  <c r="C54" i="8"/>
  <c r="K53" i="8"/>
  <c r="J53" i="8"/>
  <c r="I53" i="8"/>
  <c r="H53" i="8"/>
  <c r="G53" i="8"/>
  <c r="F53" i="8"/>
  <c r="E53" i="8"/>
  <c r="D53" i="8"/>
  <c r="C53" i="8"/>
  <c r="K52" i="8"/>
  <c r="J52" i="8"/>
  <c r="I52" i="8"/>
  <c r="H52" i="8"/>
  <c r="G52" i="8"/>
  <c r="F52" i="8"/>
  <c r="E52" i="8"/>
  <c r="D52" i="8"/>
  <c r="C52" i="8"/>
  <c r="K51" i="8"/>
  <c r="J51" i="8"/>
  <c r="I51" i="8"/>
  <c r="H51" i="8"/>
  <c r="G51" i="8"/>
  <c r="F51" i="8"/>
  <c r="E51" i="8"/>
  <c r="D51" i="8"/>
  <c r="C51" i="8"/>
  <c r="K50" i="8"/>
  <c r="J50" i="8"/>
  <c r="I50" i="8"/>
  <c r="H50" i="8"/>
  <c r="G50" i="8"/>
  <c r="F50" i="8"/>
  <c r="E50" i="8"/>
  <c r="D50" i="8"/>
  <c r="C50" i="8"/>
  <c r="K49" i="8"/>
  <c r="J49" i="8"/>
  <c r="I49" i="8"/>
  <c r="H49" i="8"/>
  <c r="G49" i="8"/>
  <c r="F49" i="8"/>
  <c r="E49" i="8"/>
  <c r="D49" i="8"/>
  <c r="C49" i="8"/>
  <c r="K48" i="8"/>
  <c r="J48" i="8"/>
  <c r="I48" i="8"/>
  <c r="H48" i="8"/>
  <c r="G48" i="8"/>
  <c r="F48" i="8"/>
  <c r="E48" i="8"/>
  <c r="D48" i="8"/>
  <c r="C48" i="8"/>
  <c r="K47" i="8"/>
  <c r="J47" i="8"/>
  <c r="I47" i="8"/>
  <c r="H47" i="8"/>
  <c r="G47" i="8"/>
  <c r="F47" i="8"/>
  <c r="E47" i="8"/>
  <c r="D47" i="8"/>
  <c r="C47" i="8"/>
  <c r="K46" i="8"/>
  <c r="J46" i="8"/>
  <c r="I46" i="8"/>
  <c r="H46" i="8"/>
  <c r="G46" i="8"/>
  <c r="F46" i="8"/>
  <c r="E46" i="8"/>
  <c r="D46" i="8"/>
  <c r="C46" i="8"/>
  <c r="K45" i="8"/>
  <c r="J45" i="8"/>
  <c r="I45" i="8"/>
  <c r="H45" i="8"/>
  <c r="G45" i="8"/>
  <c r="F45" i="8"/>
  <c r="E45" i="8"/>
  <c r="D45" i="8"/>
  <c r="C45" i="8"/>
  <c r="K44" i="8"/>
  <c r="J44" i="8"/>
  <c r="I44" i="8"/>
  <c r="H44" i="8"/>
  <c r="G44" i="8"/>
  <c r="F44" i="8"/>
  <c r="E44" i="8"/>
  <c r="D44" i="8"/>
  <c r="C44" i="8"/>
  <c r="K43" i="8"/>
  <c r="J43" i="8"/>
  <c r="I43" i="8"/>
  <c r="H43" i="8"/>
  <c r="G43" i="8"/>
  <c r="F43" i="8"/>
  <c r="E43" i="8"/>
  <c r="D43" i="8"/>
  <c r="C43" i="8"/>
  <c r="K41" i="8"/>
  <c r="J41" i="8"/>
  <c r="I41" i="8"/>
  <c r="H41" i="8"/>
  <c r="G41" i="8"/>
  <c r="F41" i="8"/>
  <c r="E41" i="8"/>
  <c r="D41" i="8"/>
  <c r="C41" i="8"/>
  <c r="K40" i="8"/>
  <c r="J40" i="8"/>
  <c r="I40" i="8"/>
  <c r="H40" i="8"/>
  <c r="G40" i="8"/>
  <c r="F40" i="8"/>
  <c r="E40" i="8"/>
  <c r="D40" i="8"/>
  <c r="C40" i="8"/>
  <c r="K39" i="8"/>
  <c r="J39" i="8"/>
  <c r="I39" i="8"/>
  <c r="H39" i="8"/>
  <c r="G39" i="8"/>
  <c r="F39" i="8"/>
  <c r="E39" i="8"/>
  <c r="D39" i="8"/>
  <c r="C39" i="8"/>
  <c r="K38" i="8"/>
  <c r="J38" i="8"/>
  <c r="I38" i="8"/>
  <c r="H38" i="8"/>
  <c r="G38" i="8"/>
  <c r="F38" i="8"/>
  <c r="E38" i="8"/>
  <c r="D38" i="8"/>
  <c r="C38" i="8"/>
  <c r="K37" i="8"/>
  <c r="J37" i="8"/>
  <c r="I37" i="8"/>
  <c r="H37" i="8"/>
  <c r="G37" i="8"/>
  <c r="F37" i="8"/>
  <c r="E37" i="8"/>
  <c r="D37" i="8"/>
  <c r="C37" i="8"/>
  <c r="K36" i="8"/>
  <c r="J36" i="8"/>
  <c r="I36" i="8"/>
  <c r="H36" i="8"/>
  <c r="G36" i="8"/>
  <c r="F36" i="8"/>
  <c r="E36" i="8"/>
  <c r="D36" i="8"/>
  <c r="C36" i="8"/>
  <c r="K35" i="8"/>
  <c r="J35" i="8"/>
  <c r="I35" i="8"/>
  <c r="H35" i="8"/>
  <c r="G35" i="8"/>
  <c r="F35" i="8"/>
  <c r="E35" i="8"/>
  <c r="D35" i="8"/>
  <c r="C35" i="8"/>
  <c r="K34" i="8"/>
  <c r="J34" i="8"/>
  <c r="I34" i="8"/>
  <c r="H34" i="8"/>
  <c r="G34" i="8"/>
  <c r="F34" i="8"/>
  <c r="E34" i="8"/>
  <c r="D34" i="8"/>
  <c r="C34" i="8"/>
  <c r="K33" i="8"/>
  <c r="J33" i="8"/>
  <c r="I33" i="8"/>
  <c r="H33" i="8"/>
  <c r="G33" i="8"/>
  <c r="F33" i="8"/>
  <c r="E33" i="8"/>
  <c r="D33" i="8"/>
  <c r="C33" i="8"/>
  <c r="K32" i="8"/>
  <c r="J32" i="8"/>
  <c r="I32" i="8"/>
  <c r="H32" i="8"/>
  <c r="G32" i="8"/>
  <c r="F32" i="8"/>
  <c r="E32" i="8"/>
  <c r="D32" i="8"/>
  <c r="C32" i="8"/>
  <c r="K31" i="8"/>
  <c r="J31" i="8"/>
  <c r="I31" i="8"/>
  <c r="H31" i="8"/>
  <c r="G31" i="8"/>
  <c r="F31" i="8"/>
  <c r="E31" i="8"/>
  <c r="D31" i="8"/>
  <c r="C31" i="8"/>
  <c r="K30" i="8"/>
  <c r="J30" i="8"/>
  <c r="I30" i="8"/>
  <c r="H30" i="8"/>
  <c r="G30" i="8"/>
  <c r="F30" i="8"/>
  <c r="E30" i="8"/>
  <c r="D30" i="8"/>
  <c r="C30" i="8"/>
  <c r="K29" i="8"/>
  <c r="J29" i="8"/>
  <c r="I29" i="8"/>
  <c r="H29" i="8"/>
  <c r="G29" i="8"/>
  <c r="F29" i="8"/>
  <c r="E29" i="8"/>
  <c r="D29" i="8"/>
  <c r="C29" i="8"/>
  <c r="K28" i="8"/>
  <c r="J28" i="8"/>
  <c r="I28" i="8"/>
  <c r="H28" i="8"/>
  <c r="G28" i="8"/>
  <c r="F28" i="8"/>
  <c r="E28" i="8"/>
  <c r="D28" i="8"/>
  <c r="C28" i="8"/>
  <c r="K27" i="8"/>
  <c r="J27" i="8"/>
  <c r="I27" i="8"/>
  <c r="H27" i="8"/>
  <c r="G27" i="8"/>
  <c r="F27" i="8"/>
  <c r="E27" i="8"/>
  <c r="D27" i="8"/>
  <c r="C27" i="8"/>
  <c r="K26" i="8"/>
  <c r="J26" i="8"/>
  <c r="I26" i="8"/>
  <c r="H26" i="8"/>
  <c r="G26" i="8"/>
  <c r="F26" i="8"/>
  <c r="E26" i="8"/>
  <c r="D26" i="8"/>
  <c r="C26" i="8"/>
  <c r="K25" i="8"/>
  <c r="J25" i="8"/>
  <c r="I25" i="8"/>
  <c r="H25" i="8"/>
  <c r="G25" i="8"/>
  <c r="F25" i="8"/>
  <c r="E25" i="8"/>
  <c r="D25" i="8"/>
  <c r="C25" i="8"/>
  <c r="K24" i="8"/>
  <c r="J24" i="8"/>
  <c r="I24" i="8"/>
  <c r="H24" i="8"/>
  <c r="G24" i="8"/>
  <c r="F24" i="8"/>
  <c r="E24" i="8"/>
  <c r="D24" i="8"/>
  <c r="C24" i="8"/>
  <c r="K23" i="8"/>
  <c r="J23" i="8"/>
  <c r="I23" i="8"/>
  <c r="H23" i="8"/>
  <c r="G23" i="8"/>
  <c r="F23" i="8"/>
  <c r="E23" i="8"/>
  <c r="D23" i="8"/>
  <c r="C23" i="8"/>
  <c r="K22" i="8"/>
  <c r="J22" i="8"/>
  <c r="I22" i="8"/>
  <c r="H22" i="8"/>
  <c r="G22" i="8"/>
  <c r="F22" i="8"/>
  <c r="E22" i="8"/>
  <c r="D22" i="8"/>
  <c r="C22" i="8"/>
  <c r="K21" i="8"/>
  <c r="J21" i="8"/>
  <c r="I21" i="8"/>
  <c r="H21" i="8"/>
  <c r="G21" i="8"/>
  <c r="F21" i="8"/>
  <c r="E21" i="8"/>
  <c r="D21" i="8"/>
  <c r="C21" i="8"/>
  <c r="K20" i="8"/>
  <c r="J20" i="8"/>
  <c r="I20" i="8"/>
  <c r="H20" i="8"/>
  <c r="G20" i="8"/>
  <c r="F20" i="8"/>
  <c r="E20" i="8"/>
  <c r="D20" i="8"/>
  <c r="C20" i="8"/>
  <c r="K19" i="8"/>
  <c r="J19" i="8"/>
  <c r="I19" i="8"/>
  <c r="H19" i="8"/>
  <c r="G19" i="8"/>
  <c r="F19" i="8"/>
  <c r="E19" i="8"/>
  <c r="D19" i="8"/>
  <c r="C19" i="8"/>
  <c r="K18" i="8"/>
  <c r="J18" i="8"/>
  <c r="I18" i="8"/>
  <c r="H18" i="8"/>
  <c r="G18" i="8"/>
  <c r="F18" i="8"/>
  <c r="E18" i="8"/>
  <c r="D18" i="8"/>
  <c r="C18" i="8"/>
  <c r="K17" i="8"/>
  <c r="J17" i="8"/>
  <c r="I17" i="8"/>
  <c r="H17" i="8"/>
  <c r="G17" i="8"/>
  <c r="F17" i="8"/>
  <c r="E17" i="8"/>
  <c r="D17" i="8"/>
  <c r="C17" i="8"/>
  <c r="K16" i="8"/>
  <c r="J16" i="8"/>
  <c r="I16" i="8"/>
  <c r="H16" i="8"/>
  <c r="G16" i="8"/>
  <c r="F16" i="8"/>
  <c r="E16" i="8"/>
  <c r="D16" i="8"/>
  <c r="C16" i="8"/>
  <c r="K15" i="8"/>
  <c r="J15" i="8"/>
  <c r="I15" i="8"/>
  <c r="H15" i="8"/>
  <c r="G15" i="8"/>
  <c r="F15" i="8"/>
  <c r="E15" i="8"/>
  <c r="D15" i="8"/>
  <c r="C15" i="8"/>
  <c r="K14" i="8"/>
  <c r="J14" i="8"/>
  <c r="I14" i="8"/>
  <c r="H14" i="8"/>
  <c r="G14" i="8"/>
  <c r="F14" i="8"/>
  <c r="E14" i="8"/>
  <c r="D14" i="8"/>
  <c r="C14" i="8"/>
  <c r="K13" i="8"/>
  <c r="J13" i="8"/>
  <c r="I13" i="8"/>
  <c r="H13" i="8"/>
  <c r="G13" i="8"/>
  <c r="F13" i="8"/>
  <c r="E13" i="8"/>
  <c r="D13" i="8"/>
  <c r="C13" i="8"/>
  <c r="A8" i="8"/>
  <c r="B7" i="8"/>
  <c r="B26" i="7"/>
  <c r="B6" i="9"/>
  <c r="B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Marley</author>
    <author>ABS</author>
  </authors>
  <commentList>
    <comment ref="B24" authorId="0" shapeId="0" xr:uid="{66979622-7FCC-40EF-ABC8-DB0C64FE319B}">
      <text>
        <r>
          <rPr>
            <sz val="8"/>
            <color indexed="81"/>
            <rFont val="Arial"/>
            <family val="2"/>
          </rPr>
          <t>Persons employed for more than a year in their current job who looked for work in the previous 12 months</t>
        </r>
      </text>
    </comment>
    <comment ref="B35" authorId="1" shapeId="0" xr:uid="{A65A28EF-D2C8-499D-A657-DCEAAE4AF7EC}">
      <text>
        <r>
          <rPr>
            <sz val="8"/>
            <color indexed="81"/>
            <rFont val="Arial"/>
            <family val="2"/>
          </rPr>
          <t>Persons not in the labour force with marginal attachment to the labour force, including persons who had a job to go or return to</t>
        </r>
      </text>
    </comment>
    <comment ref="B36" authorId="0" shapeId="0" xr:uid="{FC978DE5-C40A-4703-9B4B-EFA72692C146}">
      <text>
        <r>
          <rPr>
            <sz val="8"/>
            <color indexed="81"/>
            <rFont val="Arial"/>
            <family val="2"/>
          </rPr>
          <t xml:space="preserve">Includes persons waiting to start a new job already obtained and persons who had been away from work without pay for four weeks or longer and had not been actively looking for work. </t>
        </r>
      </text>
    </comment>
    <comment ref="B37" authorId="1" shapeId="0" xr:uid="{4A189962-1F59-4046-B112-495EB4CB3F0A}">
      <text>
        <r>
          <rPr>
            <sz val="8"/>
            <color indexed="81"/>
            <rFont val="Arial"/>
            <family val="2"/>
          </rPr>
          <t xml:space="preserve">Persons not in the labour force who wanted to work but were not actively looking for work and were available to start work within four weeks, excluding those who had a job to go or return to
</t>
        </r>
      </text>
    </comment>
    <comment ref="B38" authorId="0" shapeId="0" xr:uid="{45D97564-D8E4-4775-BED0-91543489D317}">
      <text>
        <r>
          <rPr>
            <sz val="8"/>
            <color indexed="81"/>
            <rFont val="Arial"/>
            <family val="2"/>
          </rPr>
          <t>Persons not in the labour force who were discouraged job seekers</t>
        </r>
      </text>
    </comment>
    <comment ref="B39" authorId="1" shapeId="0" xr:uid="{D60B4D0B-D645-4058-B1D1-5DA17972450B}">
      <text>
        <r>
          <rPr>
            <sz val="8"/>
            <color indexed="81"/>
            <rFont val="Arial"/>
            <family val="2"/>
          </rPr>
          <t>Persons not in the labour force who wanted to work but were not actively looking for work and were not available to start work within four weeks, excluding those who had a job to go or return to</t>
        </r>
      </text>
    </comment>
    <comment ref="B40" authorId="0" shapeId="0" xr:uid="{56F4FAD0-A2BE-4B2B-9AB1-F6E4889DFDE4}">
      <text>
        <r>
          <rPr>
            <sz val="8"/>
            <color indexed="81"/>
            <rFont val="Arial"/>
            <family val="2"/>
          </rPr>
          <t>Persons not in the labour force who wanted to work but were caring for children and not actively looking for work, or not available to work, excluding those who had a job to go or return to.</t>
        </r>
      </text>
    </comment>
    <comment ref="B54" authorId="0" shapeId="0" xr:uid="{67849ED8-DF10-48A0-87D0-10AA51991648}">
      <text>
        <r>
          <rPr>
            <sz val="8"/>
            <color indexed="81"/>
            <rFont val="Arial"/>
            <family val="2"/>
          </rPr>
          <t>Persons employed for more than a year in their current job who looked for work in the previous 12 months</t>
        </r>
      </text>
    </comment>
    <comment ref="B65" authorId="1" shapeId="0" xr:uid="{D58BA849-4209-4D4D-8971-354D373DCF8B}">
      <text>
        <r>
          <rPr>
            <sz val="8"/>
            <color indexed="81"/>
            <rFont val="Arial"/>
            <family val="2"/>
          </rPr>
          <t>Persons not in the labour force with marginal attachment to the labour force, including persons who had a job to go or return to</t>
        </r>
      </text>
    </comment>
    <comment ref="B66" authorId="0" shapeId="0" xr:uid="{B708E715-F53F-4188-ACFB-F09A64869669}">
      <text>
        <r>
          <rPr>
            <sz val="8"/>
            <color indexed="81"/>
            <rFont val="Arial"/>
            <family val="2"/>
          </rPr>
          <t xml:space="preserve">Includes persons waiting to start a new job already obtained and persons who had been away from work without pay for four weeks or longer and had not been actively looking for work. </t>
        </r>
      </text>
    </comment>
    <comment ref="B67" authorId="1" shapeId="0" xr:uid="{DF7984A0-D3AC-493A-A9A9-AC3BC532B1F0}">
      <text>
        <r>
          <rPr>
            <sz val="8"/>
            <color indexed="81"/>
            <rFont val="Arial"/>
            <family val="2"/>
          </rPr>
          <t xml:space="preserve">Persons not in the labour force who wanted to work but were not actively looking for work and were available to start work within four weeks, excluding those who had a job to go or return to
</t>
        </r>
      </text>
    </comment>
    <comment ref="B68" authorId="0" shapeId="0" xr:uid="{9E5E2464-B0CA-444A-B9A2-8DF33457E27A}">
      <text>
        <r>
          <rPr>
            <sz val="8"/>
            <color indexed="81"/>
            <rFont val="Arial"/>
            <family val="2"/>
          </rPr>
          <t>Persons not in the labour force who were discouraged job seekers</t>
        </r>
      </text>
    </comment>
    <comment ref="B69" authorId="1" shapeId="0" xr:uid="{D41165F2-4365-4F83-B53F-4BF793582A14}">
      <text>
        <r>
          <rPr>
            <sz val="8"/>
            <color indexed="81"/>
            <rFont val="Arial"/>
            <family val="2"/>
          </rPr>
          <t>Persons not in the labour force who wanted to work but were not actively looking for work and were not available to start work within four weeks, excluding those who had a job to go or return to</t>
        </r>
      </text>
    </comment>
    <comment ref="B70" authorId="0" shapeId="0" xr:uid="{00747EEF-066F-4235-9E14-19A48CD85D5B}">
      <text>
        <r>
          <rPr>
            <sz val="8"/>
            <color indexed="81"/>
            <rFont val="Arial"/>
            <family val="2"/>
          </rPr>
          <t>Persons not in the labour force who wanted to work but were caring for children and not actively looking for work, or not available to work, excluding those who had a job to go or return to.</t>
        </r>
      </text>
    </comment>
    <comment ref="B84" authorId="0" shapeId="0" xr:uid="{4C9E66AC-6BF3-4038-801B-B362CE130EBC}">
      <text>
        <r>
          <rPr>
            <sz val="8"/>
            <color indexed="81"/>
            <rFont val="Arial"/>
            <family val="2"/>
          </rPr>
          <t>Persons employed for more than a year in their current job who looked for work in the previous 12 months</t>
        </r>
      </text>
    </comment>
    <comment ref="B95" authorId="1" shapeId="0" xr:uid="{C4C0F396-9395-4CCB-8FDD-D6E42579A303}">
      <text>
        <r>
          <rPr>
            <sz val="8"/>
            <color indexed="81"/>
            <rFont val="Arial"/>
            <family val="2"/>
          </rPr>
          <t>Persons not in the labour force with marginal attachment to the labour force, including persons who had a job to go or return to</t>
        </r>
      </text>
    </comment>
    <comment ref="B96" authorId="0" shapeId="0" xr:uid="{AB30576E-F0A0-487D-9381-77B3C7D9F8C7}">
      <text>
        <r>
          <rPr>
            <sz val="8"/>
            <color indexed="81"/>
            <rFont val="Arial"/>
            <family val="2"/>
          </rPr>
          <t xml:space="preserve">Includes persons waiting to start a new job already obtained and persons who had been away from work without pay for four weeks or longer and had not been actively looking for work. </t>
        </r>
      </text>
    </comment>
    <comment ref="B97" authorId="1" shapeId="0" xr:uid="{C7B0EDD9-E181-4EAF-A734-E312A72F0E3A}">
      <text>
        <r>
          <rPr>
            <sz val="8"/>
            <color indexed="81"/>
            <rFont val="Arial"/>
            <family val="2"/>
          </rPr>
          <t xml:space="preserve">Persons not in the labour force who wanted to work but were not actively looking for work and were available to start work within four weeks, excluding those who had a job to go or return to
</t>
        </r>
      </text>
    </comment>
    <comment ref="B98" authorId="0" shapeId="0" xr:uid="{30A9AF99-BD17-4700-BB5D-AB0F1C3D2410}">
      <text>
        <r>
          <rPr>
            <sz val="8"/>
            <color indexed="81"/>
            <rFont val="Arial"/>
            <family val="2"/>
          </rPr>
          <t>Persons not in the labour force who were discouraged job seekers</t>
        </r>
      </text>
    </comment>
    <comment ref="B99" authorId="1" shapeId="0" xr:uid="{5FAD6554-7C27-4C38-A553-7AC57753AE9C}">
      <text>
        <r>
          <rPr>
            <sz val="8"/>
            <color indexed="81"/>
            <rFont val="Arial"/>
            <family val="2"/>
          </rPr>
          <t>Persons not in the labour force who wanted to work but were not actively looking for work and were not available to start work within four weeks, excluding those who had a job to go or return to</t>
        </r>
      </text>
    </comment>
    <comment ref="B100" authorId="0" shapeId="0" xr:uid="{20F5541D-7783-4B12-BD8A-4FF8818B47A4}">
      <text>
        <r>
          <rPr>
            <sz val="8"/>
            <color indexed="81"/>
            <rFont val="Arial"/>
            <family val="2"/>
          </rPr>
          <t>Persons not in the labour force who wanted to work but were caring for children and not actively looking for work, or not available to work, excluding those who had a job to go or return 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Scott Marley</author>
    <author>ABS</author>
  </authors>
  <commentList>
    <comment ref="B24" authorId="0" shapeId="0" xr:uid="{5742E835-9734-4E1C-B691-935D2B540156}">
      <text>
        <r>
          <rPr>
            <sz val="8"/>
            <color indexed="81"/>
            <rFont val="Arial"/>
            <family val="2"/>
          </rPr>
          <t>Persons employed for more than a year in their current job who looked for work in the previous 12 months</t>
        </r>
      </text>
    </comment>
    <comment ref="B35" authorId="1" shapeId="0" xr:uid="{04E2B453-93E2-4004-9BE3-F5DD41FA96F6}">
      <text>
        <r>
          <rPr>
            <sz val="8"/>
            <color indexed="81"/>
            <rFont val="Arial"/>
            <family val="2"/>
          </rPr>
          <t>Persons not in the labour force with marginal attachment to the labour force, including persons who had a job to go or return to</t>
        </r>
      </text>
    </comment>
    <comment ref="B36" authorId="0" shapeId="0" xr:uid="{EFE25288-2F99-40FE-B572-E39C4E9D55B1}">
      <text>
        <r>
          <rPr>
            <sz val="8"/>
            <color indexed="81"/>
            <rFont val="Arial"/>
            <family val="2"/>
          </rPr>
          <t xml:space="preserve">Includes persons waiting to start a new job already obtained and persons who had been away from work without pay for four weeks or longer and had not been actively looking for work. </t>
        </r>
      </text>
    </comment>
    <comment ref="B37" authorId="1" shapeId="0" xr:uid="{5F2B5088-FB60-4BC7-8E36-3F6F73241373}">
      <text>
        <r>
          <rPr>
            <sz val="8"/>
            <color indexed="81"/>
            <rFont val="Arial"/>
            <family val="2"/>
          </rPr>
          <t xml:space="preserve">Persons not in the labour force who wanted to work but were not actively looking for work and were available to start work within four weeks, excluding those who had a job to go or return to
</t>
        </r>
      </text>
    </comment>
    <comment ref="B38" authorId="0" shapeId="0" xr:uid="{1DBEBED8-A3D7-4C97-9B9C-9A9B96E615D1}">
      <text>
        <r>
          <rPr>
            <sz val="8"/>
            <color indexed="81"/>
            <rFont val="Arial"/>
            <family val="2"/>
          </rPr>
          <t>Persons not in the labour force who were discouraged job seekers</t>
        </r>
      </text>
    </comment>
    <comment ref="B39" authorId="1" shapeId="0" xr:uid="{80659026-BCEF-41E1-97EE-927B97486E81}">
      <text>
        <r>
          <rPr>
            <sz val="8"/>
            <color indexed="81"/>
            <rFont val="Arial"/>
            <family val="2"/>
          </rPr>
          <t>Persons not in the labour force who wanted to work but were not actively looking for work and were not available to start work within four weeks, excluding those who had a job to go or return to</t>
        </r>
      </text>
    </comment>
    <comment ref="B40" authorId="0" shapeId="0" xr:uid="{976412A3-4BA4-4486-AFEF-FA6EB0AB9913}">
      <text>
        <r>
          <rPr>
            <sz val="8"/>
            <color indexed="81"/>
            <rFont val="Arial"/>
            <family val="2"/>
          </rPr>
          <t>Persons not in the labour force who wanted to work but were caring for children and not actively looking for work, or not available to work, excluding those who had a job to go or return to.</t>
        </r>
      </text>
    </comment>
    <comment ref="B54" authorId="0" shapeId="0" xr:uid="{F78E375A-5B6C-4705-8066-35882D8D3AC2}">
      <text>
        <r>
          <rPr>
            <sz val="8"/>
            <color indexed="81"/>
            <rFont val="Arial"/>
            <family val="2"/>
          </rPr>
          <t>Persons employed for more than a year in their current job who looked for work in the previous 12 months</t>
        </r>
      </text>
    </comment>
    <comment ref="B65" authorId="1" shapeId="0" xr:uid="{48432D4D-EF0F-4B1B-9F55-4D150F765C19}">
      <text>
        <r>
          <rPr>
            <sz val="8"/>
            <color indexed="81"/>
            <rFont val="Arial"/>
            <family val="2"/>
          </rPr>
          <t>Persons not in the labour force with marginal attachment to the labour force, including persons who had a job to go or return to</t>
        </r>
      </text>
    </comment>
    <comment ref="B66" authorId="0" shapeId="0" xr:uid="{98FF0D28-0A40-47CB-9982-0BA5FE5BEB88}">
      <text>
        <r>
          <rPr>
            <sz val="8"/>
            <color indexed="81"/>
            <rFont val="Arial"/>
            <family val="2"/>
          </rPr>
          <t xml:space="preserve">Includes persons waiting to start a new job already obtained and persons who had been away from work without pay for four weeks or longer and had not been actively looking for work. </t>
        </r>
      </text>
    </comment>
    <comment ref="B67" authorId="1" shapeId="0" xr:uid="{6D2618C3-A535-4B8F-9E4A-AF0A4EE7EB80}">
      <text>
        <r>
          <rPr>
            <sz val="8"/>
            <color indexed="81"/>
            <rFont val="Arial"/>
            <family val="2"/>
          </rPr>
          <t xml:space="preserve">Persons not in the labour force who wanted to work but were not actively looking for work and were available to start work within four weeks, excluding those who had a job to go or return to
</t>
        </r>
      </text>
    </comment>
    <comment ref="B68" authorId="0" shapeId="0" xr:uid="{C4A98D43-7A7A-4A3B-BE54-A0DD398A404D}">
      <text>
        <r>
          <rPr>
            <sz val="8"/>
            <color indexed="81"/>
            <rFont val="Arial"/>
            <family val="2"/>
          </rPr>
          <t>Persons not in the labour force who were discouraged job seekers</t>
        </r>
      </text>
    </comment>
    <comment ref="B69" authorId="1" shapeId="0" xr:uid="{24F31103-5992-4B32-8488-4DD6F51FD7CC}">
      <text>
        <r>
          <rPr>
            <sz val="8"/>
            <color indexed="81"/>
            <rFont val="Arial"/>
            <family val="2"/>
          </rPr>
          <t>Persons not in the labour force who wanted to work but were not actively looking for work and were not available to start work within four weeks, excluding those who had a job to go or return to</t>
        </r>
      </text>
    </comment>
    <comment ref="B70" authorId="0" shapeId="0" xr:uid="{7EF3CA5A-6D71-48F9-AB79-3764E75347EF}">
      <text>
        <r>
          <rPr>
            <sz val="8"/>
            <color indexed="81"/>
            <rFont val="Arial"/>
            <family val="2"/>
          </rPr>
          <t>Persons not in the labour force who wanted to work but were caring for children and not actively looking for work, or not available to work, excluding those who had a job to go or return to.</t>
        </r>
      </text>
    </comment>
    <comment ref="B84" authorId="0" shapeId="0" xr:uid="{F52104FC-37FD-463D-984C-C5A0113903F8}">
      <text>
        <r>
          <rPr>
            <sz val="8"/>
            <color indexed="81"/>
            <rFont val="Arial"/>
            <family val="2"/>
          </rPr>
          <t>Persons employed for more than a year in their current job who looked for work in the previous 12 months</t>
        </r>
      </text>
    </comment>
    <comment ref="B95" authorId="1" shapeId="0" xr:uid="{6CE1E1CC-2177-4217-98C3-8FC2838C0C67}">
      <text>
        <r>
          <rPr>
            <sz val="8"/>
            <color indexed="81"/>
            <rFont val="Arial"/>
            <family val="2"/>
          </rPr>
          <t>Persons not in the labour force with marginal attachment to the labour force, including persons who had a job to go or return to</t>
        </r>
      </text>
    </comment>
    <comment ref="B96" authorId="0" shapeId="0" xr:uid="{330B268E-213E-4823-BE26-90B7FD9363F0}">
      <text>
        <r>
          <rPr>
            <sz val="8"/>
            <color indexed="81"/>
            <rFont val="Arial"/>
            <family val="2"/>
          </rPr>
          <t xml:space="preserve">Includes persons waiting to start a new job already obtained and persons who had been away from work without pay for four weeks or longer and had not been actively looking for work. </t>
        </r>
      </text>
    </comment>
    <comment ref="B97" authorId="1" shapeId="0" xr:uid="{20A57137-27B7-491C-885D-670FE7D8B1AD}">
      <text>
        <r>
          <rPr>
            <sz val="8"/>
            <color indexed="81"/>
            <rFont val="Arial"/>
            <family val="2"/>
          </rPr>
          <t xml:space="preserve">Persons not in the labour force who wanted to work but were not actively looking for work and were available to start work within four weeks, excluding those who had a job to go or return to
</t>
        </r>
      </text>
    </comment>
    <comment ref="B98" authorId="0" shapeId="0" xr:uid="{05FE53C8-7C7C-4757-AB91-3540C9D64F05}">
      <text>
        <r>
          <rPr>
            <sz val="8"/>
            <color indexed="81"/>
            <rFont val="Arial"/>
            <family val="2"/>
          </rPr>
          <t>Persons not in the labour force who were discouraged job seekers</t>
        </r>
      </text>
    </comment>
    <comment ref="B99" authorId="1" shapeId="0" xr:uid="{470E9D16-18C8-4D40-95ED-10056BC52EC6}">
      <text>
        <r>
          <rPr>
            <sz val="8"/>
            <color indexed="81"/>
            <rFont val="Arial"/>
            <family val="2"/>
          </rPr>
          <t>Persons not in the labour force who wanted to work but were not actively looking for work and were not available to start work within four weeks, excluding those who had a job to go or return to</t>
        </r>
      </text>
    </comment>
    <comment ref="B100" authorId="0" shapeId="0" xr:uid="{5AE51C6D-B487-4A2C-9F76-636EEBE038D4}">
      <text>
        <r>
          <rPr>
            <sz val="8"/>
            <color indexed="81"/>
            <rFont val="Arial"/>
            <family val="2"/>
          </rPr>
          <t>Persons not in the labour force who wanted to work but were caring for children and not actively looking for work, or not available to work, excluding those who had a job to go or return 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L10" authorId="0" shapeId="0" xr:uid="{00000000-0006-0000-0000-000001000000}">
      <text>
        <r>
          <rPr>
            <sz val="9"/>
            <color indexed="81"/>
            <rFont val="Tahoma"/>
            <family val="2"/>
          </rPr>
          <t>Refers to series collected at quarterly and lesser frequencies only.
Indicates which month in the collection period the data refers 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6" authorId="0" shapeId="0" xr:uid="{00000000-0006-0000-0100-000001000000}">
      <text>
        <r>
          <rPr>
            <sz val="9"/>
            <color indexed="81"/>
            <rFont val="Tahoma"/>
            <family val="2"/>
          </rPr>
          <t>Refers to series collected at quarterly and lesser frequencies only.
Indicates which month in the collection period the data refers to.</t>
        </r>
      </text>
    </comment>
    <comment ref="FO11" authorId="0" shapeId="0" xr:uid="{00000000-0006-0000-0100-000002000000}">
      <text>
        <r>
          <rPr>
            <sz val="9"/>
            <color indexed="81"/>
            <rFont val="Tahoma"/>
            <family val="2"/>
          </rPr>
          <t>estimate has a relative standard error between 25% and 50% and should be used with caution</t>
        </r>
      </text>
    </comment>
    <comment ref="FO12" authorId="0" shapeId="0" xr:uid="{00000000-0006-0000-0100-000003000000}">
      <text>
        <r>
          <rPr>
            <sz val="9"/>
            <color indexed="81"/>
            <rFont val="Tahoma"/>
            <family val="2"/>
          </rPr>
          <t>estimate has a relative standard error between 25% and 50% and should be used with caution</t>
        </r>
      </text>
    </comment>
    <comment ref="FO13" authorId="0" shapeId="0" xr:uid="{00000000-0006-0000-0100-000004000000}">
      <text>
        <r>
          <rPr>
            <sz val="9"/>
            <color indexed="81"/>
            <rFont val="Tahoma"/>
            <family val="2"/>
          </rPr>
          <t>estimate has a relative standard error between 25% and 50% and should be used with caution</t>
        </r>
      </text>
    </comment>
    <comment ref="FO14" authorId="0" shapeId="0" xr:uid="{00000000-0006-0000-0100-000005000000}">
      <text>
        <r>
          <rPr>
            <sz val="9"/>
            <color indexed="81"/>
            <rFont val="Tahoma"/>
            <family val="2"/>
          </rPr>
          <t>estimate has a relative standard error between 25% and 50% and should be used with caution</t>
        </r>
      </text>
    </comment>
    <comment ref="FI15" authorId="0" shapeId="0" xr:uid="{00000000-0006-0000-0100-000006000000}">
      <text>
        <r>
          <rPr>
            <sz val="9"/>
            <color indexed="81"/>
            <rFont val="Tahoma"/>
            <family val="2"/>
          </rPr>
          <t>estimate has a relative standard error between 25% and 50% and should be used with caution</t>
        </r>
      </text>
    </comment>
    <comment ref="FO15" authorId="0" shapeId="0" xr:uid="{00000000-0006-0000-0100-000007000000}">
      <text>
        <r>
          <rPr>
            <sz val="9"/>
            <color indexed="81"/>
            <rFont val="Tahoma"/>
            <family val="2"/>
          </rPr>
          <t>estimate has a relative standard error between 25% and 50% and should be used with caution</t>
        </r>
      </text>
    </comment>
    <comment ref="FO16" authorId="0" shapeId="0" xr:uid="{00000000-0006-0000-0100-000008000000}">
      <text>
        <r>
          <rPr>
            <sz val="9"/>
            <color indexed="81"/>
            <rFont val="Tahoma"/>
            <family val="2"/>
          </rPr>
          <t>estimate has a relative standard error between 25% and 50% and should be used with caution</t>
        </r>
      </text>
    </comment>
    <comment ref="FO17" authorId="0" shapeId="0" xr:uid="{00000000-0006-0000-0100-000009000000}">
      <text>
        <r>
          <rPr>
            <sz val="9"/>
            <color indexed="81"/>
            <rFont val="Tahoma"/>
            <family val="2"/>
          </rPr>
          <t>estimate has a relative standard error between 25% and 50% and should be used with caution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6" authorId="0" shapeId="0" xr:uid="{00000000-0006-0000-0200-000001000000}">
      <text>
        <r>
          <rPr>
            <sz val="9"/>
            <color indexed="81"/>
            <rFont val="Tahoma"/>
            <family val="2"/>
          </rPr>
          <t>Refers to series collected at quarterly and lesser frequencies only.
Indicates which month in the collection period the data refers to.</t>
        </r>
      </text>
    </comment>
    <comment ref="B11" authorId="0" shapeId="0" xr:uid="{00000000-0006-0000-0200-000002000000}">
      <text>
        <r>
          <rPr>
            <sz val="9"/>
            <color indexed="81"/>
            <rFont val="Tahoma"/>
            <family val="2"/>
          </rPr>
          <t>estimate has a relative standard error between 25% and 50% and should be used with caution</t>
        </r>
      </text>
    </comment>
    <comment ref="H11" authorId="0" shapeId="0" xr:uid="{00000000-0006-0000-0200-000003000000}">
      <text>
        <r>
          <rPr>
            <sz val="9"/>
            <color indexed="81"/>
            <rFont val="Tahoma"/>
            <family val="2"/>
          </rPr>
          <t>estimate has a relative standard error between 25% and 50% and should be used with caution</t>
        </r>
      </text>
    </comment>
    <comment ref="CE11" authorId="0" shapeId="0" xr:uid="{00000000-0006-0000-0200-000004000000}">
      <text>
        <r>
          <rPr>
            <sz val="9"/>
            <color indexed="81"/>
            <rFont val="Tahoma"/>
            <family val="2"/>
          </rPr>
          <t>estimate has a relative standard error between 25% and 50% and should be used with caution</t>
        </r>
      </text>
    </comment>
    <comment ref="CQ11" authorId="0" shapeId="0" xr:uid="{00000000-0006-0000-0200-000005000000}">
      <text>
        <r>
          <rPr>
            <sz val="9"/>
            <color indexed="81"/>
            <rFont val="Tahoma"/>
            <family val="2"/>
          </rPr>
          <t>estimate has a relative standard error between 25% and 50% and should be used with caution</t>
        </r>
      </text>
    </comment>
    <comment ref="FH11" authorId="0" shapeId="0" xr:uid="{00000000-0006-0000-0200-000006000000}">
      <text>
        <r>
          <rPr>
            <sz val="9"/>
            <color indexed="81"/>
            <rFont val="Tahoma"/>
            <family val="2"/>
          </rPr>
          <t>estimate has a relative standard error between 25% and 50% and should be used with caution</t>
        </r>
      </text>
    </comment>
    <comment ref="FN11" authorId="0" shapeId="0" xr:uid="{00000000-0006-0000-0200-000007000000}">
      <text>
        <r>
          <rPr>
            <sz val="9"/>
            <color indexed="81"/>
            <rFont val="Tahoma"/>
            <family val="2"/>
          </rPr>
          <t>estimate has a relative standard error between 25% and 50% and should be used with caution</t>
        </r>
      </text>
    </comment>
    <comment ref="FS11" authorId="0" shapeId="0" xr:uid="{00000000-0006-0000-0200-000008000000}">
      <text>
        <r>
          <rPr>
            <sz val="9"/>
            <color indexed="81"/>
            <rFont val="Tahoma"/>
            <family val="2"/>
          </rPr>
          <t>estimate has a relative standard error between 25% and 50% and should be used with caution</t>
        </r>
      </text>
    </comment>
    <comment ref="FT11" authorId="0" shapeId="0" xr:uid="{00000000-0006-0000-0200-000009000000}">
      <text>
        <r>
          <rPr>
            <sz val="9"/>
            <color indexed="81"/>
            <rFont val="Tahoma"/>
            <family val="2"/>
          </rPr>
          <t>estimate has a relative standard error between 25% and 50% and should be used with caution</t>
        </r>
      </text>
    </comment>
    <comment ref="FU11" authorId="0" shapeId="0" xr:uid="{00000000-0006-0000-0200-00000A000000}">
      <text>
        <r>
          <rPr>
            <sz val="9"/>
            <color indexed="81"/>
            <rFont val="Tahoma"/>
            <family val="2"/>
          </rPr>
          <t>estimate has a relative standard error between 25% and 50% and should be used with caution</t>
        </r>
      </text>
    </comment>
    <comment ref="FZ11" authorId="0" shapeId="0" xr:uid="{00000000-0006-0000-0200-00000B000000}">
      <text>
        <r>
          <rPr>
            <sz val="9"/>
            <color indexed="81"/>
            <rFont val="Tahoma"/>
            <family val="2"/>
          </rPr>
          <t>estimate has a relative standard error between 25% and 50% and should be used with caution</t>
        </r>
      </text>
    </comment>
    <comment ref="H12" authorId="0" shapeId="0" xr:uid="{00000000-0006-0000-0200-00000C000000}">
      <text>
        <r>
          <rPr>
            <sz val="9"/>
            <color indexed="81"/>
            <rFont val="Tahoma"/>
            <family val="2"/>
          </rPr>
          <t>estimate has a relative standard error between 25% and 50% and should be used with caution</t>
        </r>
      </text>
    </comment>
    <comment ref="CE12" authorId="0" shapeId="0" xr:uid="{00000000-0006-0000-0200-00000D000000}">
      <text>
        <r>
          <rPr>
            <sz val="9"/>
            <color indexed="81"/>
            <rFont val="Tahoma"/>
            <family val="2"/>
          </rPr>
          <t>estimate has a relative standard error between 25% and 50% and should be used with caution</t>
        </r>
      </text>
    </comment>
    <comment ref="CQ12" authorId="0" shapeId="0" xr:uid="{00000000-0006-0000-0200-00000E000000}">
      <text>
        <r>
          <rPr>
            <sz val="9"/>
            <color indexed="81"/>
            <rFont val="Tahoma"/>
            <family val="2"/>
          </rPr>
          <t>estimate has a relative standard error between 25% and 50% and should be used with caution</t>
        </r>
      </text>
    </comment>
    <comment ref="FN12" authorId="0" shapeId="0" xr:uid="{00000000-0006-0000-0200-00000F000000}">
      <text>
        <r>
          <rPr>
            <sz val="9"/>
            <color indexed="81"/>
            <rFont val="Tahoma"/>
            <family val="2"/>
          </rPr>
          <t>estimate has a relative standard error between 25% and 50% and should be used with caution</t>
        </r>
      </text>
    </comment>
    <comment ref="FT12" authorId="0" shapeId="0" xr:uid="{00000000-0006-0000-0200-000010000000}">
      <text>
        <r>
          <rPr>
            <sz val="9"/>
            <color indexed="81"/>
            <rFont val="Tahoma"/>
            <family val="2"/>
          </rPr>
          <t>estimate has a relative standard error between 25% and 50% and should be used with caution</t>
        </r>
      </text>
    </comment>
    <comment ref="FU12" authorId="0" shapeId="0" xr:uid="{00000000-0006-0000-0200-000011000000}">
      <text>
        <r>
          <rPr>
            <sz val="9"/>
            <color indexed="81"/>
            <rFont val="Tahoma"/>
            <family val="2"/>
          </rPr>
          <t>estimate has a relative standard error between 25% and 50% and should be used with caution</t>
        </r>
      </text>
    </comment>
    <comment ref="FZ12" authorId="0" shapeId="0" xr:uid="{00000000-0006-0000-0200-000012000000}">
      <text>
        <r>
          <rPr>
            <sz val="9"/>
            <color indexed="81"/>
            <rFont val="Tahoma"/>
            <family val="2"/>
          </rPr>
          <t>estimate has a relative standard error between 25% and 50% and should be used with caution</t>
        </r>
      </text>
    </comment>
    <comment ref="H13" authorId="0" shapeId="0" xr:uid="{00000000-0006-0000-0200-000013000000}">
      <text>
        <r>
          <rPr>
            <sz val="9"/>
            <color indexed="81"/>
            <rFont val="Tahoma"/>
            <family val="2"/>
          </rPr>
          <t>estimate has a relative standard error between 25% and 50% and should be used with caution</t>
        </r>
      </text>
    </comment>
    <comment ref="CK13" authorId="0" shapeId="0" xr:uid="{00000000-0006-0000-0200-000014000000}">
      <text>
        <r>
          <rPr>
            <sz val="9"/>
            <color indexed="81"/>
            <rFont val="Tahoma"/>
            <family val="2"/>
          </rPr>
          <t>estimate has a relative standard error between 25% and 50% and should be used with caution</t>
        </r>
      </text>
    </comment>
    <comment ref="CQ13" authorId="0" shapeId="0" xr:uid="{00000000-0006-0000-0200-000015000000}">
      <text>
        <r>
          <rPr>
            <sz val="9"/>
            <color indexed="81"/>
            <rFont val="Tahoma"/>
            <family val="2"/>
          </rPr>
          <t>estimate has a relative standard error between 25% and 50% and should be used with caution</t>
        </r>
      </text>
    </comment>
    <comment ref="FN13" authorId="0" shapeId="0" xr:uid="{00000000-0006-0000-0200-000016000000}">
      <text>
        <r>
          <rPr>
            <sz val="9"/>
            <color indexed="81"/>
            <rFont val="Tahoma"/>
            <family val="2"/>
          </rPr>
          <t>estimate has a relative standard error between 25% and 50% and should be used with caution</t>
        </r>
      </text>
    </comment>
    <comment ref="FS13" authorId="0" shapeId="0" xr:uid="{00000000-0006-0000-0200-000017000000}">
      <text>
        <r>
          <rPr>
            <sz val="9"/>
            <color indexed="81"/>
            <rFont val="Tahoma"/>
            <family val="2"/>
          </rPr>
          <t>estimate has a relative standard error between 25% and 50% and should be used with caution</t>
        </r>
      </text>
    </comment>
    <comment ref="FT13" authorId="0" shapeId="0" xr:uid="{00000000-0006-0000-0200-000018000000}">
      <text>
        <r>
          <rPr>
            <sz val="9"/>
            <color indexed="81"/>
            <rFont val="Tahoma"/>
            <family val="2"/>
          </rPr>
          <t>estimate has a relative standard error between 25% and 50% and should be used with caution</t>
        </r>
      </text>
    </comment>
    <comment ref="FU13" authorId="0" shapeId="0" xr:uid="{00000000-0006-0000-0200-000019000000}">
      <text>
        <r>
          <rPr>
            <sz val="9"/>
            <color indexed="81"/>
            <rFont val="Tahoma"/>
            <family val="2"/>
          </rPr>
          <t>estimate has a relative standard error between 25% and 50% and should be used with caution</t>
        </r>
      </text>
    </comment>
    <comment ref="FW13" authorId="0" shapeId="0" xr:uid="{00000000-0006-0000-0200-00001A000000}">
      <text>
        <r>
          <rPr>
            <sz val="9"/>
            <color indexed="81"/>
            <rFont val="Tahoma"/>
            <family val="2"/>
          </rPr>
          <t>estimate has a relative standard error between 25% and 50% and should be used with caution</t>
        </r>
      </text>
    </comment>
    <comment ref="FZ13" authorId="0" shapeId="0" xr:uid="{00000000-0006-0000-0200-00001B000000}">
      <text>
        <r>
          <rPr>
            <sz val="9"/>
            <color indexed="81"/>
            <rFont val="Tahoma"/>
            <family val="2"/>
          </rPr>
          <t>estimate has a relative standard error greater than 50% and is considered too unreliable for general use</t>
        </r>
      </text>
    </comment>
    <comment ref="H14" authorId="0" shapeId="0" xr:uid="{00000000-0006-0000-0200-00001C000000}">
      <text>
        <r>
          <rPr>
            <sz val="9"/>
            <color indexed="81"/>
            <rFont val="Tahoma"/>
            <family val="2"/>
          </rPr>
          <t>estimate has a relative standard error between 25% and 50% and should be used with caution</t>
        </r>
      </text>
    </comment>
    <comment ref="CQ14" authorId="0" shapeId="0" xr:uid="{00000000-0006-0000-0200-00001D000000}">
      <text>
        <r>
          <rPr>
            <sz val="9"/>
            <color indexed="81"/>
            <rFont val="Tahoma"/>
            <family val="2"/>
          </rPr>
          <t>estimate has a relative standard error between 25% and 50% and should be used with caution</t>
        </r>
      </text>
    </comment>
    <comment ref="FN14" authorId="0" shapeId="0" xr:uid="{00000000-0006-0000-0200-00001E000000}">
      <text>
        <r>
          <rPr>
            <sz val="9"/>
            <color indexed="81"/>
            <rFont val="Tahoma"/>
            <family val="2"/>
          </rPr>
          <t>estimate has a relative standard error between 25% and 50% and should be used with caution</t>
        </r>
      </text>
    </comment>
    <comment ref="FT14" authorId="0" shapeId="0" xr:uid="{00000000-0006-0000-0200-00001F000000}">
      <text>
        <r>
          <rPr>
            <sz val="9"/>
            <color indexed="81"/>
            <rFont val="Tahoma"/>
            <family val="2"/>
          </rPr>
          <t>estimate has a relative standard error between 25% and 50% and should be used with caution</t>
        </r>
      </text>
    </comment>
    <comment ref="FU14" authorId="0" shapeId="0" xr:uid="{00000000-0006-0000-0200-000020000000}">
      <text>
        <r>
          <rPr>
            <sz val="9"/>
            <color indexed="81"/>
            <rFont val="Tahoma"/>
            <family val="2"/>
          </rPr>
          <t>estimate has a relative standard error between 25% and 50% and should be used with caution</t>
        </r>
      </text>
    </comment>
    <comment ref="FW14" authorId="0" shapeId="0" xr:uid="{00000000-0006-0000-0200-000021000000}">
      <text>
        <r>
          <rPr>
            <sz val="9"/>
            <color indexed="81"/>
            <rFont val="Tahoma"/>
            <family val="2"/>
          </rPr>
          <t>estimate has a relative standard error between 25% and 50% and should be used with caution</t>
        </r>
      </text>
    </comment>
    <comment ref="FZ14" authorId="0" shapeId="0" xr:uid="{00000000-0006-0000-0200-000022000000}">
      <text>
        <r>
          <rPr>
            <sz val="9"/>
            <color indexed="81"/>
            <rFont val="Tahoma"/>
            <family val="2"/>
          </rPr>
          <t>estimate has a relative standard error between 25% and 50% and should be used with caution</t>
        </r>
      </text>
    </comment>
    <comment ref="B15" authorId="0" shapeId="0" xr:uid="{00000000-0006-0000-0200-000023000000}">
      <text>
        <r>
          <rPr>
            <sz val="9"/>
            <color indexed="81"/>
            <rFont val="Tahoma"/>
            <family val="2"/>
          </rPr>
          <t>estimate has a relative standard error between 25% and 50% and should be used with caution</t>
        </r>
      </text>
    </comment>
    <comment ref="H15" authorId="0" shapeId="0" xr:uid="{00000000-0006-0000-0200-000024000000}">
      <text>
        <r>
          <rPr>
            <sz val="9"/>
            <color indexed="81"/>
            <rFont val="Tahoma"/>
            <family val="2"/>
          </rPr>
          <t>estimate has a relative standard error between 25% and 50% and should be used with caution</t>
        </r>
      </text>
    </comment>
    <comment ref="CK15" authorId="0" shapeId="0" xr:uid="{00000000-0006-0000-0200-000025000000}">
      <text>
        <r>
          <rPr>
            <sz val="9"/>
            <color indexed="81"/>
            <rFont val="Tahoma"/>
            <family val="2"/>
          </rPr>
          <t>estimate has a relative standard error between 25% and 50% and should be used with caution</t>
        </r>
      </text>
    </comment>
    <comment ref="CQ15" authorId="0" shapeId="0" xr:uid="{00000000-0006-0000-0200-000026000000}">
      <text>
        <r>
          <rPr>
            <sz val="9"/>
            <color indexed="81"/>
            <rFont val="Tahoma"/>
            <family val="2"/>
          </rPr>
          <t>estimate has a relative standard error between 25% and 50% and should be used with caution</t>
        </r>
      </text>
    </comment>
    <comment ref="FN15" authorId="0" shapeId="0" xr:uid="{00000000-0006-0000-0200-000027000000}">
      <text>
        <r>
          <rPr>
            <sz val="9"/>
            <color indexed="81"/>
            <rFont val="Tahoma"/>
            <family val="2"/>
          </rPr>
          <t>estimate has a relative standard error between 25% and 50% and should be used with caution</t>
        </r>
      </text>
    </comment>
    <comment ref="FT15" authorId="0" shapeId="0" xr:uid="{00000000-0006-0000-0200-000028000000}">
      <text>
        <r>
          <rPr>
            <sz val="9"/>
            <color indexed="81"/>
            <rFont val="Tahoma"/>
            <family val="2"/>
          </rPr>
          <t>estimate has a relative standard error between 25% and 50% and should be used with caution</t>
        </r>
      </text>
    </comment>
    <comment ref="FU15" authorId="0" shapeId="0" xr:uid="{00000000-0006-0000-0200-000029000000}">
      <text>
        <r>
          <rPr>
            <sz val="9"/>
            <color indexed="81"/>
            <rFont val="Tahoma"/>
            <family val="2"/>
          </rPr>
          <t>estimate has a relative standard error between 25% and 50% and should be used with caution</t>
        </r>
      </text>
    </comment>
    <comment ref="FZ15" authorId="0" shapeId="0" xr:uid="{00000000-0006-0000-0200-00002A000000}">
      <text>
        <r>
          <rPr>
            <sz val="9"/>
            <color indexed="81"/>
            <rFont val="Tahoma"/>
            <family val="2"/>
          </rPr>
          <t>estimate has a relative standard error greater than 50% and is considered too unreliable for general use</t>
        </r>
      </text>
    </comment>
    <comment ref="H16" authorId="0" shapeId="0" xr:uid="{00000000-0006-0000-0200-00002B000000}">
      <text>
        <r>
          <rPr>
            <sz val="9"/>
            <color indexed="81"/>
            <rFont val="Tahoma"/>
            <family val="2"/>
          </rPr>
          <t>estimate has a relative standard error greater than 50% and is considered too unreliable for general use</t>
        </r>
      </text>
    </comment>
    <comment ref="CK16" authorId="0" shapeId="0" xr:uid="{00000000-0006-0000-0200-00002C000000}">
      <text>
        <r>
          <rPr>
            <sz val="9"/>
            <color indexed="81"/>
            <rFont val="Tahoma"/>
            <family val="2"/>
          </rPr>
          <t>estimate has a relative standard error between 25% and 50% and should be used with caution</t>
        </r>
      </text>
    </comment>
    <comment ref="CL16" authorId="0" shapeId="0" xr:uid="{00000000-0006-0000-0200-00002D000000}">
      <text>
        <r>
          <rPr>
            <sz val="9"/>
            <color indexed="81"/>
            <rFont val="Tahoma"/>
            <family val="2"/>
          </rPr>
          <t>estimate has a relative standard error between 25% and 50% and should be used with caution</t>
        </r>
      </text>
    </comment>
    <comment ref="CQ16" authorId="0" shapeId="0" xr:uid="{00000000-0006-0000-0200-00002E000000}">
      <text>
        <r>
          <rPr>
            <sz val="9"/>
            <color indexed="81"/>
            <rFont val="Tahoma"/>
            <family val="2"/>
          </rPr>
          <t>estimate has a relative standard error between 25% and 50% and should be used with caution</t>
        </r>
      </text>
    </comment>
    <comment ref="FS16" authorId="0" shapeId="0" xr:uid="{00000000-0006-0000-0200-00002F000000}">
      <text>
        <r>
          <rPr>
            <sz val="9"/>
            <color indexed="81"/>
            <rFont val="Tahoma"/>
            <family val="2"/>
          </rPr>
          <t>estimate has a relative standard error between 25% and 50% and should be used with caution</t>
        </r>
      </text>
    </comment>
    <comment ref="FT16" authorId="0" shapeId="0" xr:uid="{00000000-0006-0000-0200-000030000000}">
      <text>
        <r>
          <rPr>
            <sz val="9"/>
            <color indexed="81"/>
            <rFont val="Tahoma"/>
            <family val="2"/>
          </rPr>
          <t>estimate has a relative standard error between 25% and 50% and should be used with caution</t>
        </r>
      </text>
    </comment>
    <comment ref="FU16" authorId="0" shapeId="0" xr:uid="{00000000-0006-0000-0200-000031000000}">
      <text>
        <r>
          <rPr>
            <sz val="9"/>
            <color indexed="81"/>
            <rFont val="Tahoma"/>
            <family val="2"/>
          </rPr>
          <t>estimate has a relative standard error between 25% and 50% and should be used with caution</t>
        </r>
      </text>
    </comment>
    <comment ref="FZ16" authorId="0" shapeId="0" xr:uid="{00000000-0006-0000-0200-000032000000}">
      <text>
        <r>
          <rPr>
            <sz val="9"/>
            <color indexed="81"/>
            <rFont val="Tahoma"/>
            <family val="2"/>
          </rPr>
          <t>estimate has a relative standard error greater than 50% and is considered too unreliable for general use</t>
        </r>
      </text>
    </comment>
    <comment ref="H17" authorId="0" shapeId="0" xr:uid="{00000000-0006-0000-0200-000033000000}">
      <text>
        <r>
          <rPr>
            <sz val="9"/>
            <color indexed="81"/>
            <rFont val="Tahoma"/>
            <family val="2"/>
          </rPr>
          <t>estimate has a relative standard error greater than 50% and is considered too unreliable for general use</t>
        </r>
      </text>
    </comment>
    <comment ref="CE17" authorId="0" shapeId="0" xr:uid="{00000000-0006-0000-0200-000034000000}">
      <text>
        <r>
          <rPr>
            <sz val="9"/>
            <color indexed="81"/>
            <rFont val="Tahoma"/>
            <family val="2"/>
          </rPr>
          <t>estimate has a relative standard error between 25% and 50% and should be used with caution</t>
        </r>
      </text>
    </comment>
    <comment ref="CQ17" authorId="0" shapeId="0" xr:uid="{00000000-0006-0000-0200-000035000000}">
      <text>
        <r>
          <rPr>
            <sz val="9"/>
            <color indexed="81"/>
            <rFont val="Tahoma"/>
            <family val="2"/>
          </rPr>
          <t>estimate has a relative standard error between 25% and 50% and should be used with caution</t>
        </r>
      </text>
    </comment>
    <comment ref="FT17" authorId="0" shapeId="0" xr:uid="{00000000-0006-0000-0200-000036000000}">
      <text>
        <r>
          <rPr>
            <sz val="9"/>
            <color indexed="81"/>
            <rFont val="Tahoma"/>
            <family val="2"/>
          </rPr>
          <t>estimate has a relative standard error between 25% and 50% and should be used with caution</t>
        </r>
      </text>
    </comment>
    <comment ref="FU17" authorId="0" shapeId="0" xr:uid="{00000000-0006-0000-0200-000037000000}">
      <text>
        <r>
          <rPr>
            <sz val="9"/>
            <color indexed="81"/>
            <rFont val="Tahoma"/>
            <family val="2"/>
          </rPr>
          <t>estimate has a relative standard error between 25% and 50% and should be used with caution</t>
        </r>
      </text>
    </comment>
    <comment ref="FZ17" authorId="0" shapeId="0" xr:uid="{00000000-0006-0000-0200-000038000000}">
      <text>
        <r>
          <rPr>
            <sz val="9"/>
            <color indexed="81"/>
            <rFont val="Tahoma"/>
            <family val="2"/>
          </rPr>
          <t>estimate has a relative standard error between 25% and 50% and should be used with caution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6" authorId="0" shapeId="0" xr:uid="{00000000-0006-0000-0300-000001000000}">
      <text>
        <r>
          <rPr>
            <sz val="9"/>
            <color indexed="81"/>
            <rFont val="Tahoma"/>
            <family val="2"/>
          </rPr>
          <t>Refers to series collected at quarterly and lesser frequencies only.
Indicates which month in the collection period the data refers to.</t>
        </r>
      </text>
    </comment>
    <comment ref="G11" authorId="0" shapeId="0" xr:uid="{00000000-0006-0000-0300-000002000000}">
      <text>
        <r>
          <rPr>
            <sz val="9"/>
            <color indexed="81"/>
            <rFont val="Tahoma"/>
            <family val="2"/>
          </rPr>
          <t>estimate has a relative standard error between 25% and 50% and should be used with caution</t>
        </r>
      </text>
    </comment>
    <comment ref="H11" authorId="0" shapeId="0" xr:uid="{00000000-0006-0000-0300-000003000000}">
      <text>
        <r>
          <rPr>
            <sz val="9"/>
            <color indexed="81"/>
            <rFont val="Tahoma"/>
            <family val="2"/>
          </rPr>
          <t>estimate has a relative standard error between 25% and 50% and should be used with caution</t>
        </r>
      </text>
    </comment>
    <comment ref="L11" authorId="0" shapeId="0" xr:uid="{00000000-0006-0000-0300-000004000000}">
      <text>
        <r>
          <rPr>
            <sz val="9"/>
            <color indexed="81"/>
            <rFont val="Tahoma"/>
            <family val="2"/>
          </rPr>
          <t>estimate has a relative standard error between 25% and 50% and should be used with caution</t>
        </r>
      </text>
    </comment>
    <comment ref="M11" authorId="0" shapeId="0" xr:uid="{00000000-0006-0000-0300-000005000000}">
      <text>
        <r>
          <rPr>
            <sz val="9"/>
            <color indexed="81"/>
            <rFont val="Tahoma"/>
            <family val="2"/>
          </rPr>
          <t>estimate has a relative standard error between 25% and 50% and should be used with caution</t>
        </r>
      </text>
    </comment>
    <comment ref="N11" authorId="0" shapeId="0" xr:uid="{00000000-0006-0000-0300-000006000000}">
      <text>
        <r>
          <rPr>
            <sz val="9"/>
            <color indexed="81"/>
            <rFont val="Tahoma"/>
            <family val="2"/>
          </rPr>
          <t>estimate has a relative standard error between 25% and 50% and should be used with caution</t>
        </r>
      </text>
    </comment>
    <comment ref="P11" authorId="0" shapeId="0" xr:uid="{00000000-0006-0000-0300-000007000000}">
      <text>
        <r>
          <rPr>
            <sz val="9"/>
            <color indexed="81"/>
            <rFont val="Tahoma"/>
            <family val="2"/>
          </rPr>
          <t>estimate has a relative standard error between 25% and 50% and should be used with caution</t>
        </r>
      </text>
    </comment>
    <comment ref="S11" authorId="0" shapeId="0" xr:uid="{00000000-0006-0000-0300-000008000000}">
      <text>
        <r>
          <rPr>
            <sz val="9"/>
            <color indexed="81"/>
            <rFont val="Tahoma"/>
            <family val="2"/>
          </rPr>
          <t>estimate has a relative standard error greater than 50% and is considered too unreliable for general use</t>
        </r>
      </text>
    </comment>
    <comment ref="CP11" authorId="0" shapeId="0" xr:uid="{00000000-0006-0000-0300-000009000000}">
      <text>
        <r>
          <rPr>
            <sz val="9"/>
            <color indexed="81"/>
            <rFont val="Tahoma"/>
            <family val="2"/>
          </rPr>
          <t>estimate has a relative standard error between 25% and 50% and should be used with caution</t>
        </r>
      </text>
    </comment>
    <comment ref="CU11" authorId="0" shapeId="0" xr:uid="{00000000-0006-0000-0300-00000A000000}">
      <text>
        <r>
          <rPr>
            <sz val="9"/>
            <color indexed="81"/>
            <rFont val="Tahoma"/>
            <family val="2"/>
          </rPr>
          <t>estimate has a relative standard error between 25% and 50% and should be used with caution</t>
        </r>
      </text>
    </comment>
    <comment ref="CV11" authorId="0" shapeId="0" xr:uid="{00000000-0006-0000-0300-00000B000000}">
      <text>
        <r>
          <rPr>
            <sz val="9"/>
            <color indexed="81"/>
            <rFont val="Tahoma"/>
            <family val="2"/>
          </rPr>
          <t>estimate has a relative standard error between 25% and 50% and should be used with caution</t>
        </r>
      </text>
    </comment>
    <comment ref="CW11" authorId="0" shapeId="0" xr:uid="{00000000-0006-0000-0300-00000C000000}">
      <text>
        <r>
          <rPr>
            <sz val="9"/>
            <color indexed="81"/>
            <rFont val="Tahoma"/>
            <family val="2"/>
          </rPr>
          <t>estimate has a relative standard error between 25% and 50% and should be used with caution</t>
        </r>
      </text>
    </comment>
    <comment ref="CY11" authorId="0" shapeId="0" xr:uid="{00000000-0006-0000-0300-00000D000000}">
      <text>
        <r>
          <rPr>
            <sz val="9"/>
            <color indexed="81"/>
            <rFont val="Tahoma"/>
            <family val="2"/>
          </rPr>
          <t>estimate has a relative standard error between 25% and 50% and should be used with caution</t>
        </r>
      </text>
    </comment>
    <comment ref="DB11" authorId="0" shapeId="0" xr:uid="{00000000-0006-0000-0300-00000E000000}">
      <text>
        <r>
          <rPr>
            <sz val="9"/>
            <color indexed="81"/>
            <rFont val="Tahoma"/>
            <family val="2"/>
          </rPr>
          <t>estimate has a relative standard error greater than 50% and is considered too unreliable for general use</t>
        </r>
      </text>
    </comment>
    <comment ref="DQ11" authorId="0" shapeId="0" xr:uid="{00000000-0006-0000-0300-00000F000000}">
      <text>
        <r>
          <rPr>
            <sz val="9"/>
            <color indexed="81"/>
            <rFont val="Tahoma"/>
            <family val="2"/>
          </rPr>
          <t>estimate has a relative standard error between 25% and 50% and should be used with caution</t>
        </r>
      </text>
    </comment>
    <comment ref="DT11" authorId="0" shapeId="0" xr:uid="{00000000-0006-0000-0300-000010000000}">
      <text>
        <r>
          <rPr>
            <sz val="9"/>
            <color indexed="81"/>
            <rFont val="Tahoma"/>
            <family val="2"/>
          </rPr>
          <t>estimate has a relative standard error between 25% and 50% and should be used with caution</t>
        </r>
      </text>
    </comment>
    <comment ref="DU11" authorId="0" shapeId="0" xr:uid="{00000000-0006-0000-0300-000011000000}">
      <text>
        <r>
          <rPr>
            <sz val="9"/>
            <color indexed="81"/>
            <rFont val="Tahoma"/>
            <family val="2"/>
          </rPr>
          <t>estimate has a relative standard error between 25% and 50% and should be used with caution</t>
        </r>
      </text>
    </comment>
    <comment ref="DZ11" authorId="0" shapeId="0" xr:uid="{00000000-0006-0000-0300-000012000000}">
      <text>
        <r>
          <rPr>
            <sz val="9"/>
            <color indexed="81"/>
            <rFont val="Tahoma"/>
            <family val="2"/>
          </rPr>
          <t>estimate has a relative standard error between 25% and 50% and should be used with caution</t>
        </r>
      </text>
    </comment>
    <comment ref="EO11" authorId="0" shapeId="0" xr:uid="{00000000-0006-0000-0300-000013000000}">
      <text>
        <r>
          <rPr>
            <sz val="9"/>
            <color indexed="81"/>
            <rFont val="Tahoma"/>
            <family val="2"/>
          </rPr>
          <t>estimate has a relative standard error between 25% and 50% and should be used with caution</t>
        </r>
      </text>
    </comment>
    <comment ref="EP11" authorId="0" shapeId="0" xr:uid="{00000000-0006-0000-0300-000014000000}">
      <text>
        <r>
          <rPr>
            <sz val="9"/>
            <color indexed="81"/>
            <rFont val="Tahoma"/>
            <family val="2"/>
          </rPr>
          <t>estimate has a relative standard error between 25% and 50% and should be used with caution</t>
        </r>
      </text>
    </comment>
    <comment ref="FS11" authorId="0" shapeId="0" xr:uid="{00000000-0006-0000-0300-000015000000}">
      <text>
        <r>
          <rPr>
            <sz val="9"/>
            <color indexed="81"/>
            <rFont val="Tahoma"/>
            <family val="2"/>
          </rPr>
          <t>estimate has a relative standard error between 25% and 50% and should be used with caution</t>
        </r>
      </text>
    </comment>
    <comment ref="FT11" authorId="0" shapeId="0" xr:uid="{00000000-0006-0000-0300-000016000000}">
      <text>
        <r>
          <rPr>
            <sz val="9"/>
            <color indexed="81"/>
            <rFont val="Tahoma"/>
            <family val="2"/>
          </rPr>
          <t>estimate has a relative standard error between 25% and 50% and should be used with caution</t>
        </r>
      </text>
    </comment>
    <comment ref="FY11" authorId="0" shapeId="0" xr:uid="{00000000-0006-0000-0300-000017000000}">
      <text>
        <r>
          <rPr>
            <sz val="9"/>
            <color indexed="81"/>
            <rFont val="Tahoma"/>
            <family val="2"/>
          </rPr>
          <t>estimate has a relative standard error between 25% and 50% and should be used with caution</t>
        </r>
      </text>
    </comment>
    <comment ref="FZ11" authorId="0" shapeId="0" xr:uid="{00000000-0006-0000-0300-000018000000}">
      <text>
        <r>
          <rPr>
            <sz val="9"/>
            <color indexed="81"/>
            <rFont val="Tahoma"/>
            <family val="2"/>
          </rPr>
          <t>estimate has a relative standard error between 25% and 50% and should be used with caution</t>
        </r>
      </text>
    </comment>
    <comment ref="GD11" authorId="0" shapeId="0" xr:uid="{00000000-0006-0000-0300-000019000000}">
      <text>
        <r>
          <rPr>
            <sz val="9"/>
            <color indexed="81"/>
            <rFont val="Tahoma"/>
            <family val="2"/>
          </rPr>
          <t>estimate has a relative standard error greater than 50% and is considered too unreliable for general use</t>
        </r>
      </text>
    </comment>
    <comment ref="GE11" authorId="0" shapeId="0" xr:uid="{00000000-0006-0000-0300-00001A000000}">
      <text>
        <r>
          <rPr>
            <sz val="9"/>
            <color indexed="81"/>
            <rFont val="Tahoma"/>
            <family val="2"/>
          </rPr>
          <t>estimate has a relative standard error greater than 50% and is considered too unreliable for general use</t>
        </r>
      </text>
    </comment>
    <comment ref="GF11" authorId="0" shapeId="0" xr:uid="{00000000-0006-0000-0300-00001B000000}">
      <text>
        <r>
          <rPr>
            <sz val="9"/>
            <color indexed="81"/>
            <rFont val="Tahoma"/>
            <family val="2"/>
          </rPr>
          <t>estimate has a relative standard error greater than 50% and is considered too unreliable for general use</t>
        </r>
      </text>
    </comment>
    <comment ref="GG11" authorId="0" shapeId="0" xr:uid="{00000000-0006-0000-0300-00001C000000}">
      <text>
        <r>
          <rPr>
            <sz val="9"/>
            <color indexed="81"/>
            <rFont val="Tahoma"/>
            <family val="2"/>
          </rPr>
          <t>estimate has a relative standard error between 25% and 50% and should be used with caution</t>
        </r>
      </text>
    </comment>
    <comment ref="GH11" authorId="0" shapeId="0" xr:uid="{00000000-0006-0000-0300-00001D000000}">
      <text>
        <r>
          <rPr>
            <sz val="9"/>
            <color indexed="81"/>
            <rFont val="Tahoma"/>
            <family val="2"/>
          </rPr>
          <t>estimate has a relative standard error between 25% and 50% and should be used with caution</t>
        </r>
      </text>
    </comment>
    <comment ref="GI11" authorId="0" shapeId="0" xr:uid="{00000000-0006-0000-0300-00001E000000}">
      <text>
        <r>
          <rPr>
            <sz val="9"/>
            <color indexed="81"/>
            <rFont val="Tahoma"/>
            <family val="2"/>
          </rPr>
          <t>estimate has a relative standard error between 25% and 50% and should be used with caution</t>
        </r>
      </text>
    </comment>
    <comment ref="GJ11" authorId="0" shapeId="0" xr:uid="{00000000-0006-0000-0300-00001F000000}">
      <text>
        <r>
          <rPr>
            <sz val="9"/>
            <color indexed="81"/>
            <rFont val="Tahoma"/>
            <family val="2"/>
          </rPr>
          <t>estimate has a relative standard error between 25% and 50% and should be used with caution</t>
        </r>
      </text>
    </comment>
    <comment ref="GK11" authorId="0" shapeId="0" xr:uid="{00000000-0006-0000-0300-000020000000}">
      <text>
        <r>
          <rPr>
            <sz val="9"/>
            <color indexed="81"/>
            <rFont val="Tahoma"/>
            <family val="2"/>
          </rPr>
          <t>estimate has a relative standard error greater than 50% and is considered too unreliable for general use</t>
        </r>
      </text>
    </comment>
    <comment ref="GL11" authorId="0" shapeId="0" xr:uid="{00000000-0006-0000-0300-000021000000}">
      <text>
        <r>
          <rPr>
            <sz val="9"/>
            <color indexed="81"/>
            <rFont val="Tahoma"/>
            <family val="2"/>
          </rPr>
          <t>estimate has a relative standard error between 25% and 50% and should be used with caution</t>
        </r>
      </text>
    </comment>
    <comment ref="H12" authorId="0" shapeId="0" xr:uid="{00000000-0006-0000-0300-000022000000}">
      <text>
        <r>
          <rPr>
            <sz val="9"/>
            <color indexed="81"/>
            <rFont val="Tahoma"/>
            <family val="2"/>
          </rPr>
          <t>estimate has a relative standard error between 25% and 50% and should be used with caution</t>
        </r>
      </text>
    </comment>
    <comment ref="M12" authorId="0" shapeId="0" xr:uid="{00000000-0006-0000-0300-000023000000}">
      <text>
        <r>
          <rPr>
            <sz val="9"/>
            <color indexed="81"/>
            <rFont val="Tahoma"/>
            <family val="2"/>
          </rPr>
          <t>estimate has a relative standard error between 25% and 50% and should be used with caution</t>
        </r>
      </text>
    </comment>
    <comment ref="N12" authorId="0" shapeId="0" xr:uid="{00000000-0006-0000-0300-000024000000}">
      <text>
        <r>
          <rPr>
            <sz val="9"/>
            <color indexed="81"/>
            <rFont val="Tahoma"/>
            <family val="2"/>
          </rPr>
          <t>estimate has a relative standard error between 25% and 50% and should be used with caution</t>
        </r>
      </text>
    </comment>
    <comment ref="CP12" authorId="0" shapeId="0" xr:uid="{00000000-0006-0000-0300-000025000000}">
      <text>
        <r>
          <rPr>
            <sz val="9"/>
            <color indexed="81"/>
            <rFont val="Tahoma"/>
            <family val="2"/>
          </rPr>
          <t>estimate has a relative standard error between 25% and 50% and should be used with caution</t>
        </r>
      </text>
    </comment>
    <comment ref="CQ12" authorId="0" shapeId="0" xr:uid="{00000000-0006-0000-0300-000026000000}">
      <text>
        <r>
          <rPr>
            <sz val="9"/>
            <color indexed="81"/>
            <rFont val="Tahoma"/>
            <family val="2"/>
          </rPr>
          <t>estimate has a relative standard error between 25% and 50% and should be used with caution</t>
        </r>
      </text>
    </comment>
    <comment ref="CU12" authorId="0" shapeId="0" xr:uid="{00000000-0006-0000-0300-000027000000}">
      <text>
        <r>
          <rPr>
            <sz val="9"/>
            <color indexed="81"/>
            <rFont val="Tahoma"/>
            <family val="2"/>
          </rPr>
          <t>estimate has a relative standard error between 25% and 50% and should be used with caution</t>
        </r>
      </text>
    </comment>
    <comment ref="CV12" authorId="0" shapeId="0" xr:uid="{00000000-0006-0000-0300-000028000000}">
      <text>
        <r>
          <rPr>
            <sz val="9"/>
            <color indexed="81"/>
            <rFont val="Tahoma"/>
            <family val="2"/>
          </rPr>
          <t>estimate has a relative standard error greater than 50% and is considered too unreliable for general use</t>
        </r>
      </text>
    </comment>
    <comment ref="CW12" authorId="0" shapeId="0" xr:uid="{00000000-0006-0000-0300-000029000000}">
      <text>
        <r>
          <rPr>
            <sz val="9"/>
            <color indexed="81"/>
            <rFont val="Tahoma"/>
            <family val="2"/>
          </rPr>
          <t>estimate has a relative standard error between 25% and 50% and should be used with caution</t>
        </r>
      </text>
    </comment>
    <comment ref="DB12" authorId="0" shapeId="0" xr:uid="{00000000-0006-0000-0300-00002A000000}">
      <text>
        <r>
          <rPr>
            <sz val="9"/>
            <color indexed="81"/>
            <rFont val="Tahoma"/>
            <family val="2"/>
          </rPr>
          <t>estimate has a relative standard error greater than 50% and is considered too unreliable for general use</t>
        </r>
      </text>
    </comment>
    <comment ref="DU12" authorId="0" shapeId="0" xr:uid="{00000000-0006-0000-0300-00002B000000}">
      <text>
        <r>
          <rPr>
            <sz val="9"/>
            <color indexed="81"/>
            <rFont val="Tahoma"/>
            <family val="2"/>
          </rPr>
          <t>estimate has a relative standard error between 25% and 50% and should be used with caution</t>
        </r>
      </text>
    </comment>
    <comment ref="FR12" authorId="0" shapeId="0" xr:uid="{00000000-0006-0000-0300-00002C000000}">
      <text>
        <r>
          <rPr>
            <sz val="9"/>
            <color indexed="81"/>
            <rFont val="Tahoma"/>
            <family val="2"/>
          </rPr>
          <t>estimate has a relative standard error between 25% and 50% and should be used with caution</t>
        </r>
      </text>
    </comment>
    <comment ref="FS12" authorId="0" shapeId="0" xr:uid="{00000000-0006-0000-0300-00002D000000}">
      <text>
        <r>
          <rPr>
            <sz val="9"/>
            <color indexed="81"/>
            <rFont val="Tahoma"/>
            <family val="2"/>
          </rPr>
          <t>estimate has a relative standard error between 25% and 50% and should be used with caution</t>
        </r>
      </text>
    </comment>
    <comment ref="FT12" authorId="0" shapeId="0" xr:uid="{00000000-0006-0000-0300-00002E000000}">
      <text>
        <r>
          <rPr>
            <sz val="9"/>
            <color indexed="81"/>
            <rFont val="Tahoma"/>
            <family val="2"/>
          </rPr>
          <t>estimate has a relative standard error between 25% and 50% and should be used with caution</t>
        </r>
      </text>
    </comment>
    <comment ref="FX12" authorId="0" shapeId="0" xr:uid="{00000000-0006-0000-0300-00002F000000}">
      <text>
        <r>
          <rPr>
            <sz val="9"/>
            <color indexed="81"/>
            <rFont val="Tahoma"/>
            <family val="2"/>
          </rPr>
          <t>estimate has a relative standard error between 25% and 50% and should be used with caution</t>
        </r>
      </text>
    </comment>
    <comment ref="FY12" authorId="0" shapeId="0" xr:uid="{00000000-0006-0000-0300-000030000000}">
      <text>
        <r>
          <rPr>
            <sz val="9"/>
            <color indexed="81"/>
            <rFont val="Tahoma"/>
            <family val="2"/>
          </rPr>
          <t>estimate has a relative standard error between 25% and 50% and should be used with caution</t>
        </r>
      </text>
    </comment>
    <comment ref="FZ12" authorId="0" shapeId="0" xr:uid="{00000000-0006-0000-0300-000031000000}">
      <text>
        <r>
          <rPr>
            <sz val="9"/>
            <color indexed="81"/>
            <rFont val="Tahoma"/>
            <family val="2"/>
          </rPr>
          <t>estimate has a relative standard error between 25% and 50% and should be used with caution</t>
        </r>
      </text>
    </comment>
    <comment ref="GD12" authorId="0" shapeId="0" xr:uid="{00000000-0006-0000-0300-000032000000}">
      <text>
        <r>
          <rPr>
            <sz val="9"/>
            <color indexed="81"/>
            <rFont val="Tahoma"/>
            <family val="2"/>
          </rPr>
          <t>estimate has a relative standard error greater than 50% and is considered too unreliable for general use</t>
        </r>
      </text>
    </comment>
    <comment ref="GF12" authorId="0" shapeId="0" xr:uid="{00000000-0006-0000-0300-000033000000}">
      <text>
        <r>
          <rPr>
            <sz val="9"/>
            <color indexed="81"/>
            <rFont val="Tahoma"/>
            <family val="2"/>
          </rPr>
          <t>estimate has a relative standard error greater than 50% and is considered too unreliable for general use</t>
        </r>
      </text>
    </comment>
    <comment ref="GG12" authorId="0" shapeId="0" xr:uid="{00000000-0006-0000-0300-000034000000}">
      <text>
        <r>
          <rPr>
            <sz val="9"/>
            <color indexed="81"/>
            <rFont val="Tahoma"/>
            <family val="2"/>
          </rPr>
          <t>estimate has a relative standard error between 25% and 50% and should be used with caution</t>
        </r>
      </text>
    </comment>
    <comment ref="GH12" authorId="0" shapeId="0" xr:uid="{00000000-0006-0000-0300-000035000000}">
      <text>
        <r>
          <rPr>
            <sz val="9"/>
            <color indexed="81"/>
            <rFont val="Tahoma"/>
            <family val="2"/>
          </rPr>
          <t>estimate has a relative standard error greater than 50% and is considered too unreliable for general use</t>
        </r>
      </text>
    </comment>
    <comment ref="GI12" authorId="0" shapeId="0" xr:uid="{00000000-0006-0000-0300-000036000000}">
      <text>
        <r>
          <rPr>
            <sz val="9"/>
            <color indexed="81"/>
            <rFont val="Tahoma"/>
            <family val="2"/>
          </rPr>
          <t>estimate has a relative standard error between 25% and 50% and should be used with caution</t>
        </r>
      </text>
    </comment>
    <comment ref="GJ12" authorId="0" shapeId="0" xr:uid="{00000000-0006-0000-0300-000037000000}">
      <text>
        <r>
          <rPr>
            <sz val="9"/>
            <color indexed="81"/>
            <rFont val="Tahoma"/>
            <family val="2"/>
          </rPr>
          <t>estimate has a relative standard error between 25% and 50% and should be used with caution</t>
        </r>
      </text>
    </comment>
    <comment ref="GL12" authorId="0" shapeId="0" xr:uid="{00000000-0006-0000-0300-000038000000}">
      <text>
        <r>
          <rPr>
            <sz val="9"/>
            <color indexed="81"/>
            <rFont val="Tahoma"/>
            <family val="2"/>
          </rPr>
          <t>estimate has a relative standard error between 25% and 50% and should be used with caution</t>
        </r>
      </text>
    </comment>
    <comment ref="G13" authorId="0" shapeId="0" xr:uid="{00000000-0006-0000-0300-000039000000}">
      <text>
        <r>
          <rPr>
            <sz val="9"/>
            <color indexed="81"/>
            <rFont val="Tahoma"/>
            <family val="2"/>
          </rPr>
          <t>estimate has a relative standard error between 25% and 50% and should be used with caution</t>
        </r>
      </text>
    </comment>
    <comment ref="L13" authorId="0" shapeId="0" xr:uid="{00000000-0006-0000-0300-00003A000000}">
      <text>
        <r>
          <rPr>
            <sz val="9"/>
            <color indexed="81"/>
            <rFont val="Tahoma"/>
            <family val="2"/>
          </rPr>
          <t>estimate has a relative standard error between 25% and 50% and should be used with caution</t>
        </r>
      </text>
    </comment>
    <comment ref="M13" authorId="0" shapeId="0" xr:uid="{00000000-0006-0000-0300-00003B000000}">
      <text>
        <r>
          <rPr>
            <sz val="9"/>
            <color indexed="81"/>
            <rFont val="Tahoma"/>
            <family val="2"/>
          </rPr>
          <t>estimate has a relative standard error greater than 50% and is considered too unreliable for general use</t>
        </r>
      </text>
    </comment>
    <comment ref="N13" authorId="0" shapeId="0" xr:uid="{00000000-0006-0000-0300-00003C000000}">
      <text>
        <r>
          <rPr>
            <sz val="9"/>
            <color indexed="81"/>
            <rFont val="Tahoma"/>
            <family val="2"/>
          </rPr>
          <t>estimate has a relative standard error between 25% and 50% and should be used with caution</t>
        </r>
      </text>
    </comment>
    <comment ref="P13" authorId="0" shapeId="0" xr:uid="{00000000-0006-0000-0300-00003D000000}">
      <text>
        <r>
          <rPr>
            <sz val="9"/>
            <color indexed="81"/>
            <rFont val="Tahoma"/>
            <family val="2"/>
          </rPr>
          <t>estimate has a relative standard error between 25% and 50% and should be used with caution</t>
        </r>
      </text>
    </comment>
    <comment ref="S13" authorId="0" shapeId="0" xr:uid="{00000000-0006-0000-0300-00003E000000}">
      <text>
        <r>
          <rPr>
            <sz val="9"/>
            <color indexed="81"/>
            <rFont val="Tahoma"/>
            <family val="2"/>
          </rPr>
          <t>estimate has a relative standard error greater than 50% and is considered too unreliable for general use</t>
        </r>
      </text>
    </comment>
    <comment ref="CJ13" authorId="0" shapeId="0" xr:uid="{00000000-0006-0000-0300-00003F000000}">
      <text>
        <r>
          <rPr>
            <sz val="9"/>
            <color indexed="81"/>
            <rFont val="Tahoma"/>
            <family val="2"/>
          </rPr>
          <t>estimate has a relative standard error between 25% and 50% and should be used with caution</t>
        </r>
      </text>
    </comment>
    <comment ref="CP13" authorId="0" shapeId="0" xr:uid="{00000000-0006-0000-0300-000040000000}">
      <text>
        <r>
          <rPr>
            <sz val="9"/>
            <color indexed="81"/>
            <rFont val="Tahoma"/>
            <family val="2"/>
          </rPr>
          <t>estimate has a relative standard error between 25% and 50% and should be used with caution</t>
        </r>
      </text>
    </comment>
    <comment ref="CU13" authorId="0" shapeId="0" xr:uid="{00000000-0006-0000-0300-000041000000}">
      <text>
        <r>
          <rPr>
            <sz val="9"/>
            <color indexed="81"/>
            <rFont val="Tahoma"/>
            <family val="2"/>
          </rPr>
          <t>estimate has a relative standard error between 25% and 50% and should be used with caution</t>
        </r>
      </text>
    </comment>
    <comment ref="CV13" authorId="0" shapeId="0" xr:uid="{00000000-0006-0000-0300-000042000000}">
      <text>
        <r>
          <rPr>
            <sz val="9"/>
            <color indexed="81"/>
            <rFont val="Tahoma"/>
            <family val="2"/>
          </rPr>
          <t>estimate has a relative standard error between 25% and 50% and should be used with caution</t>
        </r>
      </text>
    </comment>
    <comment ref="CW13" authorId="0" shapeId="0" xr:uid="{00000000-0006-0000-0300-000043000000}">
      <text>
        <r>
          <rPr>
            <sz val="9"/>
            <color indexed="81"/>
            <rFont val="Tahoma"/>
            <family val="2"/>
          </rPr>
          <t>estimate has a relative standard error between 25% and 50% and should be used with caution</t>
        </r>
      </text>
    </comment>
    <comment ref="CY13" authorId="0" shapeId="0" xr:uid="{00000000-0006-0000-0300-000044000000}">
      <text>
        <r>
          <rPr>
            <sz val="9"/>
            <color indexed="81"/>
            <rFont val="Tahoma"/>
            <family val="2"/>
          </rPr>
          <t>estimate has a relative standard error greater than 50% and is considered too unreliable for general use</t>
        </r>
      </text>
    </comment>
    <comment ref="DB13" authorId="0" shapeId="0" xr:uid="{00000000-0006-0000-0300-000045000000}">
      <text>
        <r>
          <rPr>
            <sz val="9"/>
            <color indexed="81"/>
            <rFont val="Tahoma"/>
            <family val="2"/>
          </rPr>
          <t>estimate has a relative standard error greater than 50% and is considered too unreliable for general use</t>
        </r>
      </text>
    </comment>
    <comment ref="DT13" authorId="0" shapeId="0" xr:uid="{00000000-0006-0000-0300-000046000000}">
      <text>
        <r>
          <rPr>
            <sz val="9"/>
            <color indexed="81"/>
            <rFont val="Tahoma"/>
            <family val="2"/>
          </rPr>
          <t>estimate has a relative standard error between 25% and 50% and should be used with caution</t>
        </r>
      </text>
    </comment>
    <comment ref="FS13" authorId="0" shapeId="0" xr:uid="{00000000-0006-0000-0300-000047000000}">
      <text>
        <r>
          <rPr>
            <sz val="9"/>
            <color indexed="81"/>
            <rFont val="Tahoma"/>
            <family val="2"/>
          </rPr>
          <t>estimate has a relative standard error between 25% and 50% and should be used with caution</t>
        </r>
      </text>
    </comment>
    <comment ref="FY13" authorId="0" shapeId="0" xr:uid="{00000000-0006-0000-0300-000048000000}">
      <text>
        <r>
          <rPr>
            <sz val="9"/>
            <color indexed="81"/>
            <rFont val="Tahoma"/>
            <family val="2"/>
          </rPr>
          <t>estimate has a relative standard error between 25% and 50% and should be used with caution</t>
        </r>
      </text>
    </comment>
    <comment ref="FZ13" authorId="0" shapeId="0" xr:uid="{00000000-0006-0000-0300-000049000000}">
      <text>
        <r>
          <rPr>
            <sz val="9"/>
            <color indexed="81"/>
            <rFont val="Tahoma"/>
            <family val="2"/>
          </rPr>
          <t>estimate has a relative standard error between 25% and 50% and should be used with caution</t>
        </r>
      </text>
    </comment>
    <comment ref="GB13" authorId="0" shapeId="0" xr:uid="{00000000-0006-0000-0300-00004A000000}">
      <text>
        <r>
          <rPr>
            <sz val="9"/>
            <color indexed="81"/>
            <rFont val="Tahoma"/>
            <family val="2"/>
          </rPr>
          <t>estimate has a relative standard error between 25% and 50% and should be used with caution</t>
        </r>
      </text>
    </comment>
    <comment ref="GD13" authorId="0" shapeId="0" xr:uid="{00000000-0006-0000-0300-00004B000000}">
      <text>
        <r>
          <rPr>
            <sz val="9"/>
            <color indexed="81"/>
            <rFont val="Tahoma"/>
            <family val="2"/>
          </rPr>
          <t>estimate has a relative standard error between 25% and 50% and should be used with caution</t>
        </r>
      </text>
    </comment>
    <comment ref="GE13" authorId="0" shapeId="0" xr:uid="{00000000-0006-0000-0300-00004C000000}">
      <text>
        <r>
          <rPr>
            <sz val="9"/>
            <color indexed="81"/>
            <rFont val="Tahoma"/>
            <family val="2"/>
          </rPr>
          <t>estimate has a relative standard error between 25% and 50% and should be used with caution</t>
        </r>
      </text>
    </comment>
    <comment ref="GF13" authorId="0" shapeId="0" xr:uid="{00000000-0006-0000-0300-00004D000000}">
      <text>
        <r>
          <rPr>
            <sz val="9"/>
            <color indexed="81"/>
            <rFont val="Tahoma"/>
            <family val="2"/>
          </rPr>
          <t>estimate has a relative standard error between 25% and 50% and should be used with caution</t>
        </r>
      </text>
    </comment>
    <comment ref="GG13" authorId="0" shapeId="0" xr:uid="{00000000-0006-0000-0300-00004E000000}">
      <text>
        <r>
          <rPr>
            <sz val="9"/>
            <color indexed="81"/>
            <rFont val="Tahoma"/>
            <family val="2"/>
          </rPr>
          <t>estimate has a relative standard error between 25% and 50% and should be used with caution</t>
        </r>
      </text>
    </comment>
    <comment ref="GH13" authorId="0" shapeId="0" xr:uid="{00000000-0006-0000-0300-00004F000000}">
      <text>
        <r>
          <rPr>
            <sz val="9"/>
            <color indexed="81"/>
            <rFont val="Tahoma"/>
            <family val="2"/>
          </rPr>
          <t>estimate has a relative standard error between 25% and 50% and should be used with caution</t>
        </r>
      </text>
    </comment>
    <comment ref="GI13" authorId="0" shapeId="0" xr:uid="{00000000-0006-0000-0300-000050000000}">
      <text>
        <r>
          <rPr>
            <sz val="9"/>
            <color indexed="81"/>
            <rFont val="Tahoma"/>
            <family val="2"/>
          </rPr>
          <t>estimate has a relative standard error between 25% and 50% and should be used with caution</t>
        </r>
      </text>
    </comment>
    <comment ref="GJ13" authorId="0" shapeId="0" xr:uid="{00000000-0006-0000-0300-000051000000}">
      <text>
        <r>
          <rPr>
            <sz val="9"/>
            <color indexed="81"/>
            <rFont val="Tahoma"/>
            <family val="2"/>
          </rPr>
          <t>estimate has a relative standard error between 25% and 50% and should be used with caution</t>
        </r>
      </text>
    </comment>
    <comment ref="GK13" authorId="0" shapeId="0" xr:uid="{00000000-0006-0000-0300-000052000000}">
      <text>
        <r>
          <rPr>
            <sz val="9"/>
            <color indexed="81"/>
            <rFont val="Tahoma"/>
            <family val="2"/>
          </rPr>
          <t>estimate has a relative standard error greater than 50% and is considered too unreliable for general use</t>
        </r>
      </text>
    </comment>
    <comment ref="GL13" authorId="0" shapeId="0" xr:uid="{00000000-0006-0000-0300-000053000000}">
      <text>
        <r>
          <rPr>
            <sz val="9"/>
            <color indexed="81"/>
            <rFont val="Tahoma"/>
            <family val="2"/>
          </rPr>
          <t>estimate has a relative standard error between 25% and 50% and should be used with caution</t>
        </r>
      </text>
    </comment>
    <comment ref="HB13" authorId="0" shapeId="0" xr:uid="{00000000-0006-0000-0300-000054000000}">
      <text>
        <r>
          <rPr>
            <sz val="9"/>
            <color indexed="81"/>
            <rFont val="Tahoma"/>
            <family val="2"/>
          </rPr>
          <t>estimate has a relative standard error between 25% and 50% and should be used with caution</t>
        </r>
      </text>
    </comment>
    <comment ref="HC13" authorId="0" shapeId="0" xr:uid="{00000000-0006-0000-0300-000055000000}">
      <text>
        <r>
          <rPr>
            <sz val="9"/>
            <color indexed="81"/>
            <rFont val="Tahoma"/>
            <family val="2"/>
          </rPr>
          <t>estimate has a relative standard error between 25% and 50% and should be used with caution</t>
        </r>
      </text>
    </comment>
    <comment ref="HD13" authorId="0" shapeId="0" xr:uid="{00000000-0006-0000-0300-000056000000}">
      <text>
        <r>
          <rPr>
            <sz val="9"/>
            <color indexed="81"/>
            <rFont val="Tahoma"/>
            <family val="2"/>
          </rPr>
          <t>estimate has a relative standard error between 25% and 50% and should be used with caution</t>
        </r>
      </text>
    </comment>
    <comment ref="G14" authorId="0" shapeId="0" xr:uid="{00000000-0006-0000-0300-000057000000}">
      <text>
        <r>
          <rPr>
            <sz val="9"/>
            <color indexed="81"/>
            <rFont val="Tahoma"/>
            <family val="2"/>
          </rPr>
          <t>estimate has a relative standard error between 25% and 50% and should be used with caution</t>
        </r>
      </text>
    </comment>
    <comment ref="M14" authorId="0" shapeId="0" xr:uid="{00000000-0006-0000-0300-000058000000}">
      <text>
        <r>
          <rPr>
            <sz val="9"/>
            <color indexed="81"/>
            <rFont val="Tahoma"/>
            <family val="2"/>
          </rPr>
          <t>estimate has a relative standard error between 25% and 50% and should be used with caution</t>
        </r>
      </text>
    </comment>
    <comment ref="N14" authorId="0" shapeId="0" xr:uid="{00000000-0006-0000-0300-000059000000}">
      <text>
        <r>
          <rPr>
            <sz val="9"/>
            <color indexed="81"/>
            <rFont val="Tahoma"/>
            <family val="2"/>
          </rPr>
          <t>estimate has a relative standard error between 25% and 50% and should be used with caution</t>
        </r>
      </text>
    </comment>
    <comment ref="S14" authorId="0" shapeId="0" xr:uid="{00000000-0006-0000-0300-00005A000000}">
      <text>
        <r>
          <rPr>
            <sz val="9"/>
            <color indexed="81"/>
            <rFont val="Tahoma"/>
            <family val="2"/>
          </rPr>
          <t>estimate has a relative standard error greater than 50% and is considered too unreliable for general use</t>
        </r>
      </text>
    </comment>
    <comment ref="CJ14" authorId="0" shapeId="0" xr:uid="{00000000-0006-0000-0300-00005B000000}">
      <text>
        <r>
          <rPr>
            <sz val="9"/>
            <color indexed="81"/>
            <rFont val="Tahoma"/>
            <family val="2"/>
          </rPr>
          <t>estimate has a relative standard error between 25% and 50% and should be used with caution</t>
        </r>
      </text>
    </comment>
    <comment ref="CP14" authorId="0" shapeId="0" xr:uid="{00000000-0006-0000-0300-00005C000000}">
      <text>
        <r>
          <rPr>
            <sz val="9"/>
            <color indexed="81"/>
            <rFont val="Tahoma"/>
            <family val="2"/>
          </rPr>
          <t>estimate has a relative standard error between 25% and 50% and should be used with caution</t>
        </r>
      </text>
    </comment>
    <comment ref="CU14" authorId="0" shapeId="0" xr:uid="{00000000-0006-0000-0300-00005D000000}">
      <text>
        <r>
          <rPr>
            <sz val="9"/>
            <color indexed="81"/>
            <rFont val="Tahoma"/>
            <family val="2"/>
          </rPr>
          <t>estimate has a relative standard error between 25% and 50% and should be used with caution</t>
        </r>
      </text>
    </comment>
    <comment ref="CV14" authorId="0" shapeId="0" xr:uid="{00000000-0006-0000-0300-00005E000000}">
      <text>
        <r>
          <rPr>
            <sz val="9"/>
            <color indexed="81"/>
            <rFont val="Tahoma"/>
            <family val="2"/>
          </rPr>
          <t>estimate has a relative standard error between 25% and 50% and should be used with caution</t>
        </r>
      </text>
    </comment>
    <comment ref="CW14" authorId="0" shapeId="0" xr:uid="{00000000-0006-0000-0300-00005F000000}">
      <text>
        <r>
          <rPr>
            <sz val="9"/>
            <color indexed="81"/>
            <rFont val="Tahoma"/>
            <family val="2"/>
          </rPr>
          <t>estimate has a relative standard error between 25% and 50% and should be used with caution</t>
        </r>
      </text>
    </comment>
    <comment ref="DB14" authorId="0" shapeId="0" xr:uid="{00000000-0006-0000-0300-000060000000}">
      <text>
        <r>
          <rPr>
            <sz val="9"/>
            <color indexed="81"/>
            <rFont val="Tahoma"/>
            <family val="2"/>
          </rPr>
          <t>estimate has a relative standard error between 25% and 50% and should be used with caution</t>
        </r>
      </text>
    </comment>
    <comment ref="FS14" authorId="0" shapeId="0" xr:uid="{00000000-0006-0000-0300-000061000000}">
      <text>
        <r>
          <rPr>
            <sz val="9"/>
            <color indexed="81"/>
            <rFont val="Tahoma"/>
            <family val="2"/>
          </rPr>
          <t>estimate has a relative standard error between 25% and 50% and should be used with caution</t>
        </r>
      </text>
    </comment>
    <comment ref="FT14" authorId="0" shapeId="0" xr:uid="{00000000-0006-0000-0300-000062000000}">
      <text>
        <r>
          <rPr>
            <sz val="9"/>
            <color indexed="81"/>
            <rFont val="Tahoma"/>
            <family val="2"/>
          </rPr>
          <t>estimate has a relative standard error between 25% and 50% and should be used with caution</t>
        </r>
      </text>
    </comment>
    <comment ref="FX14" authorId="0" shapeId="0" xr:uid="{00000000-0006-0000-0300-000063000000}">
      <text>
        <r>
          <rPr>
            <sz val="9"/>
            <color indexed="81"/>
            <rFont val="Tahoma"/>
            <family val="2"/>
          </rPr>
          <t>estimate has a relative standard error between 25% and 50% and should be used with caution</t>
        </r>
      </text>
    </comment>
    <comment ref="FY14" authorId="0" shapeId="0" xr:uid="{00000000-0006-0000-0300-000064000000}">
      <text>
        <r>
          <rPr>
            <sz val="9"/>
            <color indexed="81"/>
            <rFont val="Tahoma"/>
            <family val="2"/>
          </rPr>
          <t>estimate has a relative standard error greater than 50% and is considered too unreliable for general use</t>
        </r>
      </text>
    </comment>
    <comment ref="FZ14" authorId="0" shapeId="0" xr:uid="{00000000-0006-0000-0300-000065000000}">
      <text>
        <r>
          <rPr>
            <sz val="9"/>
            <color indexed="81"/>
            <rFont val="Tahoma"/>
            <family val="2"/>
          </rPr>
          <t>estimate has a relative standard error between 25% and 50% and should be used with caution</t>
        </r>
      </text>
    </comment>
    <comment ref="GD14" authorId="0" shapeId="0" xr:uid="{00000000-0006-0000-0300-000066000000}">
      <text>
        <r>
          <rPr>
            <sz val="9"/>
            <color indexed="81"/>
            <rFont val="Tahoma"/>
            <family val="2"/>
          </rPr>
          <t>estimate has a relative standard error between 25% and 50% and should be used with caution</t>
        </r>
      </text>
    </comment>
    <comment ref="GE14" authorId="0" shapeId="0" xr:uid="{00000000-0006-0000-0300-000067000000}">
      <text>
        <r>
          <rPr>
            <sz val="9"/>
            <color indexed="81"/>
            <rFont val="Tahoma"/>
            <family val="2"/>
          </rPr>
          <t>estimate has a relative standard error greater than 50% and is considered too unreliable for general use</t>
        </r>
      </text>
    </comment>
    <comment ref="GF14" authorId="0" shapeId="0" xr:uid="{00000000-0006-0000-0300-000068000000}">
      <text>
        <r>
          <rPr>
            <sz val="9"/>
            <color indexed="81"/>
            <rFont val="Tahoma"/>
            <family val="2"/>
          </rPr>
          <t>estimate has a relative standard error greater than 50% and is considered too unreliable for general use</t>
        </r>
      </text>
    </comment>
    <comment ref="GG14" authorId="0" shapeId="0" xr:uid="{00000000-0006-0000-0300-000069000000}">
      <text>
        <r>
          <rPr>
            <sz val="9"/>
            <color indexed="81"/>
            <rFont val="Tahoma"/>
            <family val="2"/>
          </rPr>
          <t>estimate has a relative standard error between 25% and 50% and should be used with caution</t>
        </r>
      </text>
    </comment>
    <comment ref="GH14" authorId="0" shapeId="0" xr:uid="{00000000-0006-0000-0300-00006A000000}">
      <text>
        <r>
          <rPr>
            <sz val="9"/>
            <color indexed="81"/>
            <rFont val="Tahoma"/>
            <family val="2"/>
          </rPr>
          <t>estimate has a relative standard error between 25% and 50% and should be used with caution</t>
        </r>
      </text>
    </comment>
    <comment ref="GI14" authorId="0" shapeId="0" xr:uid="{00000000-0006-0000-0300-00006B000000}">
      <text>
        <r>
          <rPr>
            <sz val="9"/>
            <color indexed="81"/>
            <rFont val="Tahoma"/>
            <family val="2"/>
          </rPr>
          <t>estimate has a relative standard error between 25% and 50% and should be used with caution</t>
        </r>
      </text>
    </comment>
    <comment ref="GK14" authorId="0" shapeId="0" xr:uid="{00000000-0006-0000-0300-00006C000000}">
      <text>
        <r>
          <rPr>
            <sz val="9"/>
            <color indexed="81"/>
            <rFont val="Tahoma"/>
            <family val="2"/>
          </rPr>
          <t>estimate has a relative standard error greater than 50% and is considered too unreliable for general use</t>
        </r>
      </text>
    </comment>
    <comment ref="HC14" authorId="0" shapeId="0" xr:uid="{00000000-0006-0000-0300-00006D000000}">
      <text>
        <r>
          <rPr>
            <sz val="9"/>
            <color indexed="81"/>
            <rFont val="Tahoma"/>
            <family val="2"/>
          </rPr>
          <t>estimate has a relative standard error between 25% and 50% and should be used with caution</t>
        </r>
      </text>
    </comment>
    <comment ref="G15" authorId="0" shapeId="0" xr:uid="{00000000-0006-0000-0300-00006E000000}">
      <text>
        <r>
          <rPr>
            <sz val="9"/>
            <color indexed="81"/>
            <rFont val="Tahoma"/>
            <family val="2"/>
          </rPr>
          <t>estimate has a relative standard error between 25% and 50% and should be used with caution</t>
        </r>
      </text>
    </comment>
    <comment ref="M15" authorId="0" shapeId="0" xr:uid="{00000000-0006-0000-0300-00006F000000}">
      <text>
        <r>
          <rPr>
            <sz val="9"/>
            <color indexed="81"/>
            <rFont val="Tahoma"/>
            <family val="2"/>
          </rPr>
          <t>estimate has a relative standard error between 25% and 50% and should be used with caution</t>
        </r>
      </text>
    </comment>
    <comment ref="N15" authorId="0" shapeId="0" xr:uid="{00000000-0006-0000-0300-000070000000}">
      <text>
        <r>
          <rPr>
            <sz val="9"/>
            <color indexed="81"/>
            <rFont val="Tahoma"/>
            <family val="2"/>
          </rPr>
          <t>estimate has a relative standard error between 25% and 50% and should be used with caution</t>
        </r>
      </text>
    </comment>
    <comment ref="P15" authorId="0" shapeId="0" xr:uid="{00000000-0006-0000-0300-000071000000}">
      <text>
        <r>
          <rPr>
            <sz val="9"/>
            <color indexed="81"/>
            <rFont val="Tahoma"/>
            <family val="2"/>
          </rPr>
          <t>estimate has a relative standard error between 25% and 50% and should be used with caution</t>
        </r>
      </text>
    </comment>
    <comment ref="S15" authorId="0" shapeId="0" xr:uid="{00000000-0006-0000-0300-000072000000}">
      <text>
        <r>
          <rPr>
            <sz val="9"/>
            <color indexed="81"/>
            <rFont val="Tahoma"/>
            <family val="2"/>
          </rPr>
          <t>estimate has a relative standard error between 25% and 50% and should be used with caution</t>
        </r>
      </text>
    </comment>
    <comment ref="CP15" authorId="0" shapeId="0" xr:uid="{00000000-0006-0000-0300-000073000000}">
      <text>
        <r>
          <rPr>
            <sz val="9"/>
            <color indexed="81"/>
            <rFont val="Tahoma"/>
            <family val="2"/>
          </rPr>
          <t>estimate has a relative standard error between 25% and 50% and should be used with caution</t>
        </r>
      </text>
    </comment>
    <comment ref="CQ15" authorId="0" shapeId="0" xr:uid="{00000000-0006-0000-0300-000074000000}">
      <text>
        <r>
          <rPr>
            <sz val="9"/>
            <color indexed="81"/>
            <rFont val="Tahoma"/>
            <family val="2"/>
          </rPr>
          <t>estimate has a relative standard error between 25% and 50% and should be used with caution</t>
        </r>
      </text>
    </comment>
    <comment ref="CU15" authorId="0" shapeId="0" xr:uid="{00000000-0006-0000-0300-000075000000}">
      <text>
        <r>
          <rPr>
            <sz val="9"/>
            <color indexed="81"/>
            <rFont val="Tahoma"/>
            <family val="2"/>
          </rPr>
          <t>estimate has a relative standard error between 25% and 50% and should be used with caution</t>
        </r>
      </text>
    </comment>
    <comment ref="CV15" authorId="0" shapeId="0" xr:uid="{00000000-0006-0000-0300-000076000000}">
      <text>
        <r>
          <rPr>
            <sz val="9"/>
            <color indexed="81"/>
            <rFont val="Tahoma"/>
            <family val="2"/>
          </rPr>
          <t>estimate has a relative standard error between 25% and 50% and should be used with caution</t>
        </r>
      </text>
    </comment>
    <comment ref="CW15" authorId="0" shapeId="0" xr:uid="{00000000-0006-0000-0300-000077000000}">
      <text>
        <r>
          <rPr>
            <sz val="9"/>
            <color indexed="81"/>
            <rFont val="Tahoma"/>
            <family val="2"/>
          </rPr>
          <t>estimate has a relative standard error between 25% and 50% and should be used with caution</t>
        </r>
      </text>
    </comment>
    <comment ref="CX15" authorId="0" shapeId="0" xr:uid="{00000000-0006-0000-0300-000078000000}">
      <text>
        <r>
          <rPr>
            <sz val="9"/>
            <color indexed="81"/>
            <rFont val="Tahoma"/>
            <family val="2"/>
          </rPr>
          <t>estimate has a relative standard error between 25% and 50% and should be used with caution</t>
        </r>
      </text>
    </comment>
    <comment ref="CY15" authorId="0" shapeId="0" xr:uid="{00000000-0006-0000-0300-000079000000}">
      <text>
        <r>
          <rPr>
            <sz val="9"/>
            <color indexed="81"/>
            <rFont val="Tahoma"/>
            <family val="2"/>
          </rPr>
          <t>estimate has a relative standard error between 25% and 50% and should be used with caution</t>
        </r>
      </text>
    </comment>
    <comment ref="CZ15" authorId="0" shapeId="0" xr:uid="{00000000-0006-0000-0300-00007A000000}">
      <text>
        <r>
          <rPr>
            <sz val="9"/>
            <color indexed="81"/>
            <rFont val="Tahoma"/>
            <family val="2"/>
          </rPr>
          <t>estimate has a relative standard error between 25% and 50% and should be used with caution</t>
        </r>
      </text>
    </comment>
    <comment ref="DB15" authorId="0" shapeId="0" xr:uid="{00000000-0006-0000-0300-00007B000000}">
      <text>
        <r>
          <rPr>
            <sz val="9"/>
            <color indexed="81"/>
            <rFont val="Tahoma"/>
            <family val="2"/>
          </rPr>
          <t>estimate has a relative standard error greater than 50% and is considered too unreliable for general use</t>
        </r>
      </text>
    </comment>
    <comment ref="DT15" authorId="0" shapeId="0" xr:uid="{00000000-0006-0000-0300-00007C000000}">
      <text>
        <r>
          <rPr>
            <sz val="9"/>
            <color indexed="81"/>
            <rFont val="Tahoma"/>
            <family val="2"/>
          </rPr>
          <t>estimate has a relative standard error between 25% and 50% and should be used with caution</t>
        </r>
      </text>
    </comment>
    <comment ref="DZ15" authorId="0" shapeId="0" xr:uid="{00000000-0006-0000-0300-00007D000000}">
      <text>
        <r>
          <rPr>
            <sz val="9"/>
            <color indexed="81"/>
            <rFont val="Tahoma"/>
            <family val="2"/>
          </rPr>
          <t>estimate has a relative standard error between 25% and 50% and should be used with caution</t>
        </r>
      </text>
    </comment>
    <comment ref="FS15" authorId="0" shapeId="0" xr:uid="{00000000-0006-0000-0300-00007E000000}">
      <text>
        <r>
          <rPr>
            <sz val="9"/>
            <color indexed="81"/>
            <rFont val="Tahoma"/>
            <family val="2"/>
          </rPr>
          <t>estimate has a relative standard error between 25% and 50% and should be used with caution</t>
        </r>
      </text>
    </comment>
    <comment ref="FT15" authorId="0" shapeId="0" xr:uid="{00000000-0006-0000-0300-00007F000000}">
      <text>
        <r>
          <rPr>
            <sz val="9"/>
            <color indexed="81"/>
            <rFont val="Tahoma"/>
            <family val="2"/>
          </rPr>
          <t>estimate has a relative standard error between 25% and 50% and should be used with caution</t>
        </r>
      </text>
    </comment>
    <comment ref="FX15" authorId="0" shapeId="0" xr:uid="{00000000-0006-0000-0300-000080000000}">
      <text>
        <r>
          <rPr>
            <sz val="9"/>
            <color indexed="81"/>
            <rFont val="Tahoma"/>
            <family val="2"/>
          </rPr>
          <t>estimate has a relative standard error between 25% and 50% and should be used with caution</t>
        </r>
      </text>
    </comment>
    <comment ref="FY15" authorId="0" shapeId="0" xr:uid="{00000000-0006-0000-0300-000081000000}">
      <text>
        <r>
          <rPr>
            <sz val="9"/>
            <color indexed="81"/>
            <rFont val="Tahoma"/>
            <family val="2"/>
          </rPr>
          <t>estimate has a relative standard error greater than 50% and is considered too unreliable for general use</t>
        </r>
      </text>
    </comment>
    <comment ref="FZ15" authorId="0" shapeId="0" xr:uid="{00000000-0006-0000-0300-000082000000}">
      <text>
        <r>
          <rPr>
            <sz val="9"/>
            <color indexed="81"/>
            <rFont val="Tahoma"/>
            <family val="2"/>
          </rPr>
          <t>estimate has a relative standard error between 25% and 50% and should be used with caution</t>
        </r>
      </text>
    </comment>
    <comment ref="GD15" authorId="0" shapeId="0" xr:uid="{00000000-0006-0000-0300-000083000000}">
      <text>
        <r>
          <rPr>
            <sz val="9"/>
            <color indexed="81"/>
            <rFont val="Tahoma"/>
            <family val="2"/>
          </rPr>
          <t>estimate has a relative standard error greater than 50% and is considered too unreliable for general use</t>
        </r>
      </text>
    </comment>
    <comment ref="GE15" authorId="0" shapeId="0" xr:uid="{00000000-0006-0000-0300-000084000000}">
      <text>
        <r>
          <rPr>
            <sz val="9"/>
            <color indexed="81"/>
            <rFont val="Tahoma"/>
            <family val="2"/>
          </rPr>
          <t>estimate has a relative standard error greater than 50% and is considered too unreliable for general use</t>
        </r>
      </text>
    </comment>
    <comment ref="GF15" authorId="0" shapeId="0" xr:uid="{00000000-0006-0000-0300-000085000000}">
      <text>
        <r>
          <rPr>
            <sz val="9"/>
            <color indexed="81"/>
            <rFont val="Tahoma"/>
            <family val="2"/>
          </rPr>
          <t>estimate has a relative standard error greater than 50% and is considered too unreliable for general use</t>
        </r>
      </text>
    </comment>
    <comment ref="GG15" authorId="0" shapeId="0" xr:uid="{00000000-0006-0000-0300-000086000000}">
      <text>
        <r>
          <rPr>
            <sz val="9"/>
            <color indexed="81"/>
            <rFont val="Tahoma"/>
            <family val="2"/>
          </rPr>
          <t>estimate has a relative standard error between 25% and 50% and should be used with caution</t>
        </r>
      </text>
    </comment>
    <comment ref="GH15" authorId="0" shapeId="0" xr:uid="{00000000-0006-0000-0300-000087000000}">
      <text>
        <r>
          <rPr>
            <sz val="9"/>
            <color indexed="81"/>
            <rFont val="Tahoma"/>
            <family val="2"/>
          </rPr>
          <t>estimate has a relative standard error between 25% and 50% and should be used with caution</t>
        </r>
      </text>
    </comment>
    <comment ref="GI15" authorId="0" shapeId="0" xr:uid="{00000000-0006-0000-0300-000088000000}">
      <text>
        <r>
          <rPr>
            <sz val="9"/>
            <color indexed="81"/>
            <rFont val="Tahoma"/>
            <family val="2"/>
          </rPr>
          <t>estimate has a relative standard error between 25% and 50% and should be used with caution</t>
        </r>
      </text>
    </comment>
    <comment ref="GJ15" authorId="0" shapeId="0" xr:uid="{00000000-0006-0000-0300-000089000000}">
      <text>
        <r>
          <rPr>
            <sz val="9"/>
            <color indexed="81"/>
            <rFont val="Tahoma"/>
            <family val="2"/>
          </rPr>
          <t>estimate has a relative standard error between 25% and 50% and should be used with caution</t>
        </r>
      </text>
    </comment>
    <comment ref="GK15" authorId="0" shapeId="0" xr:uid="{00000000-0006-0000-0300-00008A000000}">
      <text>
        <r>
          <rPr>
            <sz val="9"/>
            <color indexed="81"/>
            <rFont val="Tahoma"/>
            <family val="2"/>
          </rPr>
          <t>estimate has a relative standard error greater than 50% and is considered too unreliable for general use</t>
        </r>
      </text>
    </comment>
    <comment ref="GL15" authorId="0" shapeId="0" xr:uid="{00000000-0006-0000-0300-00008B000000}">
      <text>
        <r>
          <rPr>
            <sz val="9"/>
            <color indexed="81"/>
            <rFont val="Tahoma"/>
            <family val="2"/>
          </rPr>
          <t>estimate has a relative standard error between 25% and 50% and should be used with caution</t>
        </r>
      </text>
    </comment>
    <comment ref="HC15" authorId="0" shapeId="0" xr:uid="{00000000-0006-0000-0300-00008C000000}">
      <text>
        <r>
          <rPr>
            <sz val="9"/>
            <color indexed="81"/>
            <rFont val="Tahoma"/>
            <family val="2"/>
          </rPr>
          <t>estimate has a relative standard error between 25% and 50% and should be used with caution</t>
        </r>
      </text>
    </comment>
    <comment ref="G16" authorId="0" shapeId="0" xr:uid="{00000000-0006-0000-0300-00008D000000}">
      <text>
        <r>
          <rPr>
            <sz val="9"/>
            <color indexed="81"/>
            <rFont val="Tahoma"/>
            <family val="2"/>
          </rPr>
          <t>estimate has a relative standard error between 25% and 50% and should be used with caution</t>
        </r>
      </text>
    </comment>
    <comment ref="M16" authorId="0" shapeId="0" xr:uid="{00000000-0006-0000-0300-00008E000000}">
      <text>
        <r>
          <rPr>
            <sz val="9"/>
            <color indexed="81"/>
            <rFont val="Tahoma"/>
            <family val="2"/>
          </rPr>
          <t>estimate has a relative standard error between 25% and 50% and should be used with caution</t>
        </r>
      </text>
    </comment>
    <comment ref="N16" authorId="0" shapeId="0" xr:uid="{00000000-0006-0000-0300-00008F000000}">
      <text>
        <r>
          <rPr>
            <sz val="9"/>
            <color indexed="81"/>
            <rFont val="Tahoma"/>
            <family val="2"/>
          </rPr>
          <t>estimate has a relative standard error between 25% and 50% and should be used with caution</t>
        </r>
      </text>
    </comment>
    <comment ref="P16" authorId="0" shapeId="0" xr:uid="{00000000-0006-0000-0300-000090000000}">
      <text>
        <r>
          <rPr>
            <sz val="9"/>
            <color indexed="81"/>
            <rFont val="Tahoma"/>
            <family val="2"/>
          </rPr>
          <t>estimate has a relative standard error between 25% and 50% and should be used with caution</t>
        </r>
      </text>
    </comment>
    <comment ref="S16" authorId="0" shapeId="0" xr:uid="{00000000-0006-0000-0300-000091000000}">
      <text>
        <r>
          <rPr>
            <sz val="9"/>
            <color indexed="81"/>
            <rFont val="Tahoma"/>
            <family val="2"/>
          </rPr>
          <t>estimate has a relative standard error greater than 50% and is considered too unreliable for general use</t>
        </r>
      </text>
    </comment>
    <comment ref="CP16" authorId="0" shapeId="0" xr:uid="{00000000-0006-0000-0300-000092000000}">
      <text>
        <r>
          <rPr>
            <sz val="9"/>
            <color indexed="81"/>
            <rFont val="Tahoma"/>
            <family val="2"/>
          </rPr>
          <t>estimate has a relative standard error between 25% and 50% and should be used with caution</t>
        </r>
      </text>
    </comment>
    <comment ref="CV16" authorId="0" shapeId="0" xr:uid="{00000000-0006-0000-0300-000093000000}">
      <text>
        <r>
          <rPr>
            <sz val="9"/>
            <color indexed="81"/>
            <rFont val="Tahoma"/>
            <family val="2"/>
          </rPr>
          <t>estimate has a relative standard error between 25% and 50% and should be used with caution</t>
        </r>
      </text>
    </comment>
    <comment ref="CY16" authorId="0" shapeId="0" xr:uid="{00000000-0006-0000-0300-000094000000}">
      <text>
        <r>
          <rPr>
            <sz val="9"/>
            <color indexed="81"/>
            <rFont val="Tahoma"/>
            <family val="2"/>
          </rPr>
          <t>estimate has a relative standard error between 25% and 50% and should be used with caution</t>
        </r>
      </text>
    </comment>
    <comment ref="DB16" authorId="0" shapeId="0" xr:uid="{00000000-0006-0000-0300-000095000000}">
      <text>
        <r>
          <rPr>
            <sz val="9"/>
            <color indexed="81"/>
            <rFont val="Tahoma"/>
            <family val="2"/>
          </rPr>
          <t>estimate has a relative standard error between 25% and 50% and should be used with caution</t>
        </r>
      </text>
    </comment>
    <comment ref="FS16" authorId="0" shapeId="0" xr:uid="{00000000-0006-0000-0300-000096000000}">
      <text>
        <r>
          <rPr>
            <sz val="9"/>
            <color indexed="81"/>
            <rFont val="Tahoma"/>
            <family val="2"/>
          </rPr>
          <t>estimate has a relative standard error between 25% and 50% and should be used with caution</t>
        </r>
      </text>
    </comment>
    <comment ref="FT16" authorId="0" shapeId="0" xr:uid="{00000000-0006-0000-0300-000097000000}">
      <text>
        <r>
          <rPr>
            <sz val="9"/>
            <color indexed="81"/>
            <rFont val="Tahoma"/>
            <family val="2"/>
          </rPr>
          <t>estimate has a relative standard error between 25% and 50% and should be used with caution</t>
        </r>
      </text>
    </comment>
    <comment ref="FY16" authorId="0" shapeId="0" xr:uid="{00000000-0006-0000-0300-000098000000}">
      <text>
        <r>
          <rPr>
            <sz val="9"/>
            <color indexed="81"/>
            <rFont val="Tahoma"/>
            <family val="2"/>
          </rPr>
          <t>estimate has a relative standard error between 25% and 50% and should be used with caution</t>
        </r>
      </text>
    </comment>
    <comment ref="GD16" authorId="0" shapeId="0" xr:uid="{00000000-0006-0000-0300-000099000000}">
      <text>
        <r>
          <rPr>
            <sz val="9"/>
            <color indexed="81"/>
            <rFont val="Tahoma"/>
            <family val="2"/>
          </rPr>
          <t>estimate has a relative standard error between 25% and 50% and should be used with caution</t>
        </r>
      </text>
    </comment>
    <comment ref="GE16" authorId="0" shapeId="0" xr:uid="{00000000-0006-0000-0300-00009A000000}">
      <text>
        <r>
          <rPr>
            <sz val="9"/>
            <color indexed="81"/>
            <rFont val="Tahoma"/>
            <family val="2"/>
          </rPr>
          <t>estimate has a relative standard error greater than 50% and is considered too unreliable for general use</t>
        </r>
      </text>
    </comment>
    <comment ref="GF16" authorId="0" shapeId="0" xr:uid="{00000000-0006-0000-0300-00009B000000}">
      <text>
        <r>
          <rPr>
            <sz val="9"/>
            <color indexed="81"/>
            <rFont val="Tahoma"/>
            <family val="2"/>
          </rPr>
          <t>estimate has a relative standard error greater than 50% and is considered too unreliable for general use</t>
        </r>
      </text>
    </comment>
    <comment ref="GG16" authorId="0" shapeId="0" xr:uid="{00000000-0006-0000-0300-00009C000000}">
      <text>
        <r>
          <rPr>
            <sz val="9"/>
            <color indexed="81"/>
            <rFont val="Tahoma"/>
            <family val="2"/>
          </rPr>
          <t>estimate has a relative standard error between 25% and 50% and should be used with caution</t>
        </r>
      </text>
    </comment>
    <comment ref="GH16" authorId="0" shapeId="0" xr:uid="{00000000-0006-0000-0300-00009D000000}">
      <text>
        <r>
          <rPr>
            <sz val="9"/>
            <color indexed="81"/>
            <rFont val="Tahoma"/>
            <family val="2"/>
          </rPr>
          <t>estimate has a relative standard error greater than 50% and is considered too unreliable for general use</t>
        </r>
      </text>
    </comment>
    <comment ref="GI16" authorId="0" shapeId="0" xr:uid="{00000000-0006-0000-0300-00009E000000}">
      <text>
        <r>
          <rPr>
            <sz val="9"/>
            <color indexed="81"/>
            <rFont val="Tahoma"/>
            <family val="2"/>
          </rPr>
          <t>estimate has a relative standard error between 25% and 50% and should be used with caution</t>
        </r>
      </text>
    </comment>
    <comment ref="GK16" authorId="0" shapeId="0" xr:uid="{00000000-0006-0000-0300-00009F000000}">
      <text>
        <r>
          <rPr>
            <sz val="9"/>
            <color indexed="81"/>
            <rFont val="Tahoma"/>
            <family val="2"/>
          </rPr>
          <t>estimate has a relative standard error greater than 50% and is considered too unreliable for general use</t>
        </r>
      </text>
    </comment>
    <comment ref="HC16" authorId="0" shapeId="0" xr:uid="{00000000-0006-0000-0300-0000A0000000}">
      <text>
        <r>
          <rPr>
            <sz val="9"/>
            <color indexed="81"/>
            <rFont val="Tahoma"/>
            <family val="2"/>
          </rPr>
          <t>estimate has a relative standard error between 25% and 50% and should be used with caution</t>
        </r>
      </text>
    </comment>
    <comment ref="HD16" authorId="0" shapeId="0" xr:uid="{00000000-0006-0000-0300-0000A1000000}">
      <text>
        <r>
          <rPr>
            <sz val="9"/>
            <color indexed="81"/>
            <rFont val="Tahoma"/>
            <family val="2"/>
          </rPr>
          <t>estimate has a relative standard error between 25% and 50% and should be used with caution</t>
        </r>
      </text>
    </comment>
    <comment ref="M17" authorId="0" shapeId="0" xr:uid="{00000000-0006-0000-0300-0000A2000000}">
      <text>
        <r>
          <rPr>
            <sz val="9"/>
            <color indexed="81"/>
            <rFont val="Tahoma"/>
            <family val="2"/>
          </rPr>
          <t>estimate has a relative standard error between 25% and 50% and should be used with caution</t>
        </r>
      </text>
    </comment>
    <comment ref="N17" authorId="0" shapeId="0" xr:uid="{00000000-0006-0000-0300-0000A3000000}">
      <text>
        <r>
          <rPr>
            <sz val="9"/>
            <color indexed="81"/>
            <rFont val="Tahoma"/>
            <family val="2"/>
          </rPr>
          <t>estimate has a relative standard error between 25% and 50% and should be used with caution</t>
        </r>
      </text>
    </comment>
    <comment ref="S17" authorId="0" shapeId="0" xr:uid="{00000000-0006-0000-0300-0000A4000000}">
      <text>
        <r>
          <rPr>
            <sz val="9"/>
            <color indexed="81"/>
            <rFont val="Tahoma"/>
            <family val="2"/>
          </rPr>
          <t>estimate has a relative standard error between 25% and 50% and should be used with caution</t>
        </r>
      </text>
    </comment>
    <comment ref="CP17" authorId="0" shapeId="0" xr:uid="{00000000-0006-0000-0300-0000A5000000}">
      <text>
        <r>
          <rPr>
            <sz val="9"/>
            <color indexed="81"/>
            <rFont val="Tahoma"/>
            <family val="2"/>
          </rPr>
          <t>estimate has a relative standard error between 25% and 50% and should be used with caution</t>
        </r>
      </text>
    </comment>
    <comment ref="CQ17" authorId="0" shapeId="0" xr:uid="{00000000-0006-0000-0300-0000A6000000}">
      <text>
        <r>
          <rPr>
            <sz val="9"/>
            <color indexed="81"/>
            <rFont val="Tahoma"/>
            <family val="2"/>
          </rPr>
          <t>estimate has a relative standard error between 25% and 50% and should be used with caution</t>
        </r>
      </text>
    </comment>
    <comment ref="CU17" authorId="0" shapeId="0" xr:uid="{00000000-0006-0000-0300-0000A7000000}">
      <text>
        <r>
          <rPr>
            <sz val="9"/>
            <color indexed="81"/>
            <rFont val="Tahoma"/>
            <family val="2"/>
          </rPr>
          <t>estimate has a relative standard error between 25% and 50% and should be used with caution</t>
        </r>
      </text>
    </comment>
    <comment ref="CV17" authorId="0" shapeId="0" xr:uid="{00000000-0006-0000-0300-0000A8000000}">
      <text>
        <r>
          <rPr>
            <sz val="9"/>
            <color indexed="81"/>
            <rFont val="Tahoma"/>
            <family val="2"/>
          </rPr>
          <t>estimate has a relative standard error greater than 50% and is considered too unreliable for general use</t>
        </r>
      </text>
    </comment>
    <comment ref="CW17" authorId="0" shapeId="0" xr:uid="{00000000-0006-0000-0300-0000A9000000}">
      <text>
        <r>
          <rPr>
            <sz val="9"/>
            <color indexed="81"/>
            <rFont val="Tahoma"/>
            <family val="2"/>
          </rPr>
          <t>estimate has a relative standard error between 25% and 50% and should be used with caution</t>
        </r>
      </text>
    </comment>
    <comment ref="CY17" authorId="0" shapeId="0" xr:uid="{00000000-0006-0000-0300-0000AA000000}">
      <text>
        <r>
          <rPr>
            <sz val="9"/>
            <color indexed="81"/>
            <rFont val="Tahoma"/>
            <family val="2"/>
          </rPr>
          <t>estimate has a relative standard error between 25% and 50% and should be used with caution</t>
        </r>
      </text>
    </comment>
    <comment ref="DB17" authorId="0" shapeId="0" xr:uid="{00000000-0006-0000-0300-0000AB000000}">
      <text>
        <r>
          <rPr>
            <sz val="9"/>
            <color indexed="81"/>
            <rFont val="Tahoma"/>
            <family val="2"/>
          </rPr>
          <t>estimate has a relative standard error between 25% and 50% and should be used with caution</t>
        </r>
      </text>
    </comment>
    <comment ref="FR17" authorId="0" shapeId="0" xr:uid="{00000000-0006-0000-0300-0000AC000000}">
      <text>
        <r>
          <rPr>
            <sz val="9"/>
            <color indexed="81"/>
            <rFont val="Tahoma"/>
            <family val="2"/>
          </rPr>
          <t>estimate has a relative standard error between 25% and 50% and should be used with caution</t>
        </r>
      </text>
    </comment>
    <comment ref="FS17" authorId="0" shapeId="0" xr:uid="{00000000-0006-0000-0300-0000AD000000}">
      <text>
        <r>
          <rPr>
            <sz val="9"/>
            <color indexed="81"/>
            <rFont val="Tahoma"/>
            <family val="2"/>
          </rPr>
          <t>estimate has a relative standard error between 25% and 50% and should be used with caution</t>
        </r>
      </text>
    </comment>
    <comment ref="FT17" authorId="0" shapeId="0" xr:uid="{00000000-0006-0000-0300-0000AE000000}">
      <text>
        <r>
          <rPr>
            <sz val="9"/>
            <color indexed="81"/>
            <rFont val="Tahoma"/>
            <family val="2"/>
          </rPr>
          <t>estimate has a relative standard error between 25% and 50% and should be used with caution</t>
        </r>
      </text>
    </comment>
    <comment ref="FX17" authorId="0" shapeId="0" xr:uid="{00000000-0006-0000-0300-0000AF000000}">
      <text>
        <r>
          <rPr>
            <sz val="9"/>
            <color indexed="81"/>
            <rFont val="Tahoma"/>
            <family val="2"/>
          </rPr>
          <t>estimate has a relative standard error between 25% and 50% and should be used with caution</t>
        </r>
      </text>
    </comment>
    <comment ref="FY17" authorId="0" shapeId="0" xr:uid="{00000000-0006-0000-0300-0000B0000000}">
      <text>
        <r>
          <rPr>
            <sz val="9"/>
            <color indexed="81"/>
            <rFont val="Tahoma"/>
            <family val="2"/>
          </rPr>
          <t>estimate has a relative standard error greater than 50% and is considered too unreliable for general use</t>
        </r>
      </text>
    </comment>
    <comment ref="FZ17" authorId="0" shapeId="0" xr:uid="{00000000-0006-0000-0300-0000B1000000}">
      <text>
        <r>
          <rPr>
            <sz val="9"/>
            <color indexed="81"/>
            <rFont val="Tahoma"/>
            <family val="2"/>
          </rPr>
          <t>estimate has a relative standard error between 25% and 50% and should be used with caution</t>
        </r>
      </text>
    </comment>
    <comment ref="GB17" authorId="0" shapeId="0" xr:uid="{00000000-0006-0000-0300-0000B2000000}">
      <text>
        <r>
          <rPr>
            <sz val="9"/>
            <color indexed="81"/>
            <rFont val="Tahoma"/>
            <family val="2"/>
          </rPr>
          <t>estimate has a relative standard error between 25% and 50% and should be used with caution</t>
        </r>
      </text>
    </comment>
    <comment ref="GD17" authorId="0" shapeId="0" xr:uid="{00000000-0006-0000-0300-0000B3000000}">
      <text>
        <r>
          <rPr>
            <sz val="9"/>
            <color indexed="81"/>
            <rFont val="Tahoma"/>
            <family val="2"/>
          </rPr>
          <t>estimate has a relative standard error between 25% and 50% and should be used with caution</t>
        </r>
      </text>
    </comment>
    <comment ref="GE17" authorId="0" shapeId="0" xr:uid="{00000000-0006-0000-0300-0000B4000000}">
      <text>
        <r>
          <rPr>
            <sz val="9"/>
            <color indexed="81"/>
            <rFont val="Tahoma"/>
            <family val="2"/>
          </rPr>
          <t>estimate has a relative standard error between 25% and 50% and should be used with caution</t>
        </r>
      </text>
    </comment>
    <comment ref="GF17" authorId="0" shapeId="0" xr:uid="{00000000-0006-0000-0300-0000B5000000}">
      <text>
        <r>
          <rPr>
            <sz val="9"/>
            <color indexed="81"/>
            <rFont val="Tahoma"/>
            <family val="2"/>
          </rPr>
          <t>estimate has a relative standard error greater than 50% and is considered too unreliable for general use</t>
        </r>
      </text>
    </comment>
    <comment ref="GH17" authorId="0" shapeId="0" xr:uid="{00000000-0006-0000-0300-0000B6000000}">
      <text>
        <r>
          <rPr>
            <sz val="9"/>
            <color indexed="81"/>
            <rFont val="Tahoma"/>
            <family val="2"/>
          </rPr>
          <t>estimate has a relative standard error greater than 50% and is considered too unreliable for general use</t>
        </r>
      </text>
    </comment>
    <comment ref="GI17" authorId="0" shapeId="0" xr:uid="{00000000-0006-0000-0300-0000B7000000}">
      <text>
        <r>
          <rPr>
            <sz val="9"/>
            <color indexed="81"/>
            <rFont val="Tahoma"/>
            <family val="2"/>
          </rPr>
          <t>estimate has a relative standard error between 25% and 50% and should be used with caution</t>
        </r>
      </text>
    </comment>
    <comment ref="GK17" authorId="0" shapeId="0" xr:uid="{00000000-0006-0000-0300-0000B8000000}">
      <text>
        <r>
          <rPr>
            <sz val="9"/>
            <color indexed="81"/>
            <rFont val="Tahoma"/>
            <family val="2"/>
          </rPr>
          <t>estimate has a relative standard error greater than 50% and is considered too unreliable for general use</t>
        </r>
      </text>
    </comment>
    <comment ref="HD17" authorId="0" shapeId="0" xr:uid="{00000000-0006-0000-0300-0000B9000000}">
      <text>
        <r>
          <rPr>
            <sz val="9"/>
            <color indexed="81"/>
            <rFont val="Tahoma"/>
            <family val="2"/>
          </rPr>
          <t>estimate has a relative standard error between 25% and 50% and should be used with caution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6" authorId="0" shapeId="0" xr:uid="{00000000-0006-0000-0400-000001000000}">
      <text>
        <r>
          <rPr>
            <sz val="9"/>
            <color indexed="81"/>
            <rFont val="Tahoma"/>
            <family val="2"/>
          </rPr>
          <t>Refers to series collected at quarterly and lesser frequencies only.
Indicates which month in the collection period the data refers to.</t>
        </r>
      </text>
    </comment>
    <comment ref="L11" authorId="0" shapeId="0" xr:uid="{00000000-0006-0000-0400-000002000000}">
      <text>
        <r>
          <rPr>
            <sz val="9"/>
            <color indexed="81"/>
            <rFont val="Tahoma"/>
            <family val="2"/>
          </rPr>
          <t>estimate has a relative standard error between 25% and 50% and should be used with caution</t>
        </r>
      </text>
    </comment>
    <comment ref="Q11" authorId="0" shapeId="0" xr:uid="{00000000-0006-0000-0400-000003000000}">
      <text>
        <r>
          <rPr>
            <sz val="9"/>
            <color indexed="81"/>
            <rFont val="Tahoma"/>
            <family val="2"/>
          </rPr>
          <t>estimate has a relative standard error between 25% and 50% and should be used with caution</t>
        </r>
      </text>
    </comment>
    <comment ref="R11" authorId="0" shapeId="0" xr:uid="{00000000-0006-0000-0400-000004000000}">
      <text>
        <r>
          <rPr>
            <sz val="9"/>
            <color indexed="81"/>
            <rFont val="Tahoma"/>
            <family val="2"/>
          </rPr>
          <t>estimate has a relative standard error greater than 50% and is considered too unreliable for general use</t>
        </r>
      </text>
    </comment>
    <comment ref="S11" authorId="0" shapeId="0" xr:uid="{00000000-0006-0000-0400-000005000000}">
      <text>
        <r>
          <rPr>
            <sz val="9"/>
            <color indexed="81"/>
            <rFont val="Tahoma"/>
            <family val="2"/>
          </rPr>
          <t>estimate has a relative standard error between 25% and 50% and should be used with caution</t>
        </r>
      </text>
    </comment>
    <comment ref="W11" authorId="0" shapeId="0" xr:uid="{00000000-0006-0000-0400-000006000000}">
      <text>
        <r>
          <rPr>
            <sz val="9"/>
            <color indexed="81"/>
            <rFont val="Tahoma"/>
            <family val="2"/>
          </rPr>
          <t>estimate has a relative standard error greater than 50% and is considered too unreliable for general use</t>
        </r>
      </text>
    </comment>
    <comment ref="X11" authorId="0" shapeId="0" xr:uid="{00000000-0006-0000-0400-000007000000}">
      <text>
        <r>
          <rPr>
            <sz val="9"/>
            <color indexed="81"/>
            <rFont val="Tahoma"/>
            <family val="2"/>
          </rPr>
          <t>estimate has a relative standard error greater than 50% and is considered too unreliable for general use</t>
        </r>
      </text>
    </comment>
    <comment ref="Y11" authorId="0" shapeId="0" xr:uid="{00000000-0006-0000-0400-000008000000}">
      <text>
        <r>
          <rPr>
            <sz val="9"/>
            <color indexed="81"/>
            <rFont val="Tahoma"/>
            <family val="2"/>
          </rPr>
          <t>estimate has a relative standard error greater than 50% and is considered too unreliable for general use</t>
        </r>
      </text>
    </comment>
    <comment ref="AA11" authorId="0" shapeId="0" xr:uid="{00000000-0006-0000-0400-000009000000}">
      <text>
        <r>
          <rPr>
            <sz val="9"/>
            <color indexed="81"/>
            <rFont val="Tahoma"/>
            <family val="2"/>
          </rPr>
          <t>estimate has a relative standard error between 25% and 50% and should be used with caution</t>
        </r>
      </text>
    </comment>
    <comment ref="AC11" authorId="0" shapeId="0" xr:uid="{00000000-0006-0000-0400-00000A000000}">
      <text>
        <r>
          <rPr>
            <sz val="9"/>
            <color indexed="81"/>
            <rFont val="Tahoma"/>
            <family val="2"/>
          </rPr>
          <t>estimate has a relative standard error between 25% and 50% and should be used with caution</t>
        </r>
      </text>
    </comment>
    <comment ref="AD11" authorId="0" shapeId="0" xr:uid="{00000000-0006-0000-0400-00000B000000}">
      <text>
        <r>
          <rPr>
            <sz val="9"/>
            <color indexed="81"/>
            <rFont val="Tahoma"/>
            <family val="2"/>
          </rPr>
          <t>estimate has a relative standard error greater than 50% and is considered too unreliable for general use</t>
        </r>
      </text>
    </comment>
    <comment ref="AE11" authorId="0" shapeId="0" xr:uid="{00000000-0006-0000-0400-00000C000000}">
      <text>
        <r>
          <rPr>
            <sz val="9"/>
            <color indexed="81"/>
            <rFont val="Tahoma"/>
            <family val="2"/>
          </rPr>
          <t>estimate has a relative standard error between 25% and 50% and should be used with caution</t>
        </r>
      </text>
    </comment>
    <comment ref="K12" authorId="0" shapeId="0" xr:uid="{00000000-0006-0000-0400-00000D000000}">
      <text>
        <r>
          <rPr>
            <sz val="9"/>
            <color indexed="81"/>
            <rFont val="Tahoma"/>
            <family val="2"/>
          </rPr>
          <t>estimate has a relative standard error between 25% and 50% and should be used with caution</t>
        </r>
      </text>
    </comment>
    <comment ref="L12" authorId="0" shapeId="0" xr:uid="{00000000-0006-0000-0400-00000E000000}">
      <text>
        <r>
          <rPr>
            <sz val="9"/>
            <color indexed="81"/>
            <rFont val="Tahoma"/>
            <family val="2"/>
          </rPr>
          <t>estimate has a relative standard error between 25% and 50% and should be used with caution</t>
        </r>
      </text>
    </comment>
    <comment ref="M12" authorId="0" shapeId="0" xr:uid="{00000000-0006-0000-0400-00000F000000}">
      <text>
        <r>
          <rPr>
            <sz val="9"/>
            <color indexed="81"/>
            <rFont val="Tahoma"/>
            <family val="2"/>
          </rPr>
          <t>estimate has a relative standard error between 25% and 50% and should be used with caution</t>
        </r>
      </text>
    </comment>
    <comment ref="Q12" authorId="0" shapeId="0" xr:uid="{00000000-0006-0000-0400-000010000000}">
      <text>
        <r>
          <rPr>
            <sz val="9"/>
            <color indexed="81"/>
            <rFont val="Tahoma"/>
            <family val="2"/>
          </rPr>
          <t>estimate has a relative standard error between 25% and 50% and should be used with caution</t>
        </r>
      </text>
    </comment>
    <comment ref="R12" authorId="0" shapeId="0" xr:uid="{00000000-0006-0000-0400-000011000000}">
      <text>
        <r>
          <rPr>
            <sz val="9"/>
            <color indexed="81"/>
            <rFont val="Tahoma"/>
            <family val="2"/>
          </rPr>
          <t>estimate has a relative standard error greater than 50% and is considered too unreliable for general use</t>
        </r>
      </text>
    </comment>
    <comment ref="S12" authorId="0" shapeId="0" xr:uid="{00000000-0006-0000-0400-000012000000}">
      <text>
        <r>
          <rPr>
            <sz val="9"/>
            <color indexed="81"/>
            <rFont val="Tahoma"/>
            <family val="2"/>
          </rPr>
          <t>estimate has a relative standard error between 25% and 50% and should be used with caution</t>
        </r>
      </text>
    </comment>
    <comment ref="W12" authorId="0" shapeId="0" xr:uid="{00000000-0006-0000-0400-000013000000}">
      <text>
        <r>
          <rPr>
            <sz val="9"/>
            <color indexed="81"/>
            <rFont val="Tahoma"/>
            <family val="2"/>
          </rPr>
          <t>estimate has a relative standard error between 25% and 50% and should be used with caution</t>
        </r>
      </text>
    </comment>
    <comment ref="X12" authorId="0" shapeId="0" xr:uid="{00000000-0006-0000-0400-000014000000}">
      <text>
        <r>
          <rPr>
            <sz val="9"/>
            <color indexed="81"/>
            <rFont val="Tahoma"/>
            <family val="2"/>
          </rPr>
          <t>estimate has a relative standard error greater than 50% and is considered too unreliable for general use</t>
        </r>
      </text>
    </comment>
    <comment ref="Y12" authorId="0" shapeId="0" xr:uid="{00000000-0006-0000-0400-000015000000}">
      <text>
        <r>
          <rPr>
            <sz val="9"/>
            <color indexed="81"/>
            <rFont val="Tahoma"/>
            <family val="2"/>
          </rPr>
          <t>estimate has a relative standard error greater than 50% and is considered too unreliable for general use</t>
        </r>
      </text>
    </comment>
    <comment ref="AA12" authorId="0" shapeId="0" xr:uid="{00000000-0006-0000-0400-000016000000}">
      <text>
        <r>
          <rPr>
            <sz val="9"/>
            <color indexed="81"/>
            <rFont val="Tahoma"/>
            <family val="2"/>
          </rPr>
          <t>estimate has a relative standard error between 25% and 50% and should be used with caution</t>
        </r>
      </text>
    </comment>
    <comment ref="AB12" authorId="0" shapeId="0" xr:uid="{00000000-0006-0000-0400-000017000000}">
      <text>
        <r>
          <rPr>
            <sz val="9"/>
            <color indexed="81"/>
            <rFont val="Tahoma"/>
            <family val="2"/>
          </rPr>
          <t>estimate has a relative standard error between 25% and 50% and should be used with caution</t>
        </r>
      </text>
    </comment>
    <comment ref="M13" authorId="0" shapeId="0" xr:uid="{00000000-0006-0000-0400-000018000000}">
      <text>
        <r>
          <rPr>
            <sz val="9"/>
            <color indexed="81"/>
            <rFont val="Tahoma"/>
            <family val="2"/>
          </rPr>
          <t>estimate has a relative standard error between 25% and 50% and should be used with caution</t>
        </r>
      </text>
    </comment>
    <comment ref="Q13" authorId="0" shapeId="0" xr:uid="{00000000-0006-0000-0400-000019000000}">
      <text>
        <r>
          <rPr>
            <sz val="9"/>
            <color indexed="81"/>
            <rFont val="Tahoma"/>
            <family val="2"/>
          </rPr>
          <t>estimate has a relative standard error between 25% and 50% and should be used with caution</t>
        </r>
      </text>
    </comment>
    <comment ref="R13" authorId="0" shapeId="0" xr:uid="{00000000-0006-0000-0400-00001A000000}">
      <text>
        <r>
          <rPr>
            <sz val="9"/>
            <color indexed="81"/>
            <rFont val="Tahoma"/>
            <family val="2"/>
          </rPr>
          <t>estimate has a relative standard error between 25% and 50% and should be used with caution</t>
        </r>
      </text>
    </comment>
    <comment ref="S13" authorId="0" shapeId="0" xr:uid="{00000000-0006-0000-0400-00001B000000}">
      <text>
        <r>
          <rPr>
            <sz val="9"/>
            <color indexed="81"/>
            <rFont val="Tahoma"/>
            <family val="2"/>
          </rPr>
          <t>estimate has a relative standard error between 25% and 50% and should be used with caution</t>
        </r>
      </text>
    </comment>
    <comment ref="W13" authorId="0" shapeId="0" xr:uid="{00000000-0006-0000-0400-00001C000000}">
      <text>
        <r>
          <rPr>
            <sz val="9"/>
            <color indexed="81"/>
            <rFont val="Tahoma"/>
            <family val="2"/>
          </rPr>
          <t>estimate has a relative standard error between 25% and 50% and should be used with caution</t>
        </r>
      </text>
    </comment>
    <comment ref="X13" authorId="0" shapeId="0" xr:uid="{00000000-0006-0000-0400-00001D000000}">
      <text>
        <r>
          <rPr>
            <sz val="9"/>
            <color indexed="81"/>
            <rFont val="Tahoma"/>
            <family val="2"/>
          </rPr>
          <t>estimate has a relative standard error greater than 50% and is considered too unreliable for general use</t>
        </r>
      </text>
    </comment>
    <comment ref="Y13" authorId="0" shapeId="0" xr:uid="{00000000-0006-0000-0400-00001E000000}">
      <text>
        <r>
          <rPr>
            <sz val="9"/>
            <color indexed="81"/>
            <rFont val="Tahoma"/>
            <family val="2"/>
          </rPr>
          <t>estimate has a relative standard error between 25% and 50% and should be used with caution</t>
        </r>
      </text>
    </comment>
    <comment ref="Z13" authorId="0" shapeId="0" xr:uid="{00000000-0006-0000-0400-00001F000000}">
      <text>
        <r>
          <rPr>
            <sz val="9"/>
            <color indexed="81"/>
            <rFont val="Tahoma"/>
            <family val="2"/>
          </rPr>
          <t>estimate has a relative standard error between 25% and 50% and should be used with caution</t>
        </r>
      </text>
    </comment>
    <comment ref="AA13" authorId="0" shapeId="0" xr:uid="{00000000-0006-0000-0400-000020000000}">
      <text>
        <r>
          <rPr>
            <sz val="9"/>
            <color indexed="81"/>
            <rFont val="Tahoma"/>
            <family val="2"/>
          </rPr>
          <t>estimate has a relative standard error between 25% and 50% and should be used with caution</t>
        </r>
      </text>
    </comment>
    <comment ref="AB13" authorId="0" shapeId="0" xr:uid="{00000000-0006-0000-0400-000021000000}">
      <text>
        <r>
          <rPr>
            <sz val="9"/>
            <color indexed="81"/>
            <rFont val="Tahoma"/>
            <family val="2"/>
          </rPr>
          <t>estimate has a relative standard error between 25% and 50% and should be used with caution</t>
        </r>
      </text>
    </comment>
    <comment ref="AC13" authorId="0" shapeId="0" xr:uid="{00000000-0006-0000-0400-000022000000}">
      <text>
        <r>
          <rPr>
            <sz val="9"/>
            <color indexed="81"/>
            <rFont val="Tahoma"/>
            <family val="2"/>
          </rPr>
          <t>estimate has a relative standard error between 25% and 50% and should be used with caution</t>
        </r>
      </text>
    </comment>
    <comment ref="AD13" authorId="0" shapeId="0" xr:uid="{00000000-0006-0000-0400-000023000000}">
      <text>
        <r>
          <rPr>
            <sz val="9"/>
            <color indexed="81"/>
            <rFont val="Tahoma"/>
            <family val="2"/>
          </rPr>
          <t>estimate has a relative standard error greater than 50% and is considered too unreliable for general use</t>
        </r>
      </text>
    </comment>
    <comment ref="AE13" authorId="0" shapeId="0" xr:uid="{00000000-0006-0000-0400-000024000000}">
      <text>
        <r>
          <rPr>
            <sz val="9"/>
            <color indexed="81"/>
            <rFont val="Tahoma"/>
            <family val="2"/>
          </rPr>
          <t>estimate has a relative standard error between 25% and 50% and should be used with caution</t>
        </r>
      </text>
    </comment>
    <comment ref="L14" authorId="0" shapeId="0" xr:uid="{00000000-0006-0000-0400-000025000000}">
      <text>
        <r>
          <rPr>
            <sz val="9"/>
            <color indexed="81"/>
            <rFont val="Tahoma"/>
            <family val="2"/>
          </rPr>
          <t>estimate has a relative standard error between 25% and 50% and should be used with caution</t>
        </r>
      </text>
    </comment>
    <comment ref="M14" authorId="0" shapeId="0" xr:uid="{00000000-0006-0000-0400-000026000000}">
      <text>
        <r>
          <rPr>
            <sz val="9"/>
            <color indexed="81"/>
            <rFont val="Tahoma"/>
            <family val="2"/>
          </rPr>
          <t>estimate has a relative standard error between 25% and 50% and should be used with caution</t>
        </r>
      </text>
    </comment>
    <comment ref="Q14" authorId="0" shapeId="0" xr:uid="{00000000-0006-0000-0400-000027000000}">
      <text>
        <r>
          <rPr>
            <sz val="9"/>
            <color indexed="81"/>
            <rFont val="Tahoma"/>
            <family val="2"/>
          </rPr>
          <t>estimate has a relative standard error between 25% and 50% and should be used with caution</t>
        </r>
      </text>
    </comment>
    <comment ref="R14" authorId="0" shapeId="0" xr:uid="{00000000-0006-0000-0400-000028000000}">
      <text>
        <r>
          <rPr>
            <sz val="9"/>
            <color indexed="81"/>
            <rFont val="Tahoma"/>
            <family val="2"/>
          </rPr>
          <t>estimate has a relative standard error greater than 50% and is considered too unreliable for general use</t>
        </r>
      </text>
    </comment>
    <comment ref="S14" authorId="0" shapeId="0" xr:uid="{00000000-0006-0000-0400-000029000000}">
      <text>
        <r>
          <rPr>
            <sz val="9"/>
            <color indexed="81"/>
            <rFont val="Tahoma"/>
            <family val="2"/>
          </rPr>
          <t>estimate has a relative standard error between 25% and 50% and should be used with caution</t>
        </r>
      </text>
    </comment>
    <comment ref="W14" authorId="0" shapeId="0" xr:uid="{00000000-0006-0000-0400-00002A000000}">
      <text>
        <r>
          <rPr>
            <sz val="9"/>
            <color indexed="81"/>
            <rFont val="Tahoma"/>
            <family val="2"/>
          </rPr>
          <t>estimate has a relative standard error between 25% and 50% and should be used with caution</t>
        </r>
      </text>
    </comment>
    <comment ref="X14" authorId="0" shapeId="0" xr:uid="{00000000-0006-0000-0400-00002B000000}">
      <text>
        <r>
          <rPr>
            <sz val="9"/>
            <color indexed="81"/>
            <rFont val="Tahoma"/>
            <family val="2"/>
          </rPr>
          <t>estimate has a relative standard error between 25% and 50% and should be used with caution</t>
        </r>
      </text>
    </comment>
    <comment ref="Y14" authorId="0" shapeId="0" xr:uid="{00000000-0006-0000-0400-00002C000000}">
      <text>
        <r>
          <rPr>
            <sz val="9"/>
            <color indexed="81"/>
            <rFont val="Tahoma"/>
            <family val="2"/>
          </rPr>
          <t>estimate has a relative standard error between 25% and 50% and should be used with caution</t>
        </r>
      </text>
    </comment>
    <comment ref="Z14" authorId="0" shapeId="0" xr:uid="{00000000-0006-0000-0400-00002D000000}">
      <text>
        <r>
          <rPr>
            <sz val="9"/>
            <color indexed="81"/>
            <rFont val="Tahoma"/>
            <family val="2"/>
          </rPr>
          <t>estimate has a relative standard error between 25% and 50% and should be used with caution</t>
        </r>
      </text>
    </comment>
    <comment ref="AA14" authorId="0" shapeId="0" xr:uid="{00000000-0006-0000-0400-00002E000000}">
      <text>
        <r>
          <rPr>
            <sz val="9"/>
            <color indexed="81"/>
            <rFont val="Tahoma"/>
            <family val="2"/>
          </rPr>
          <t>estimate has a relative standard error greater than 50% and is considered too unreliable for general use</t>
        </r>
      </text>
    </comment>
    <comment ref="AB14" authorId="0" shapeId="0" xr:uid="{00000000-0006-0000-0400-00002F000000}">
      <text>
        <r>
          <rPr>
            <sz val="9"/>
            <color indexed="81"/>
            <rFont val="Tahoma"/>
            <family val="2"/>
          </rPr>
          <t>estimate has a relative standard error between 25% and 50% and should be used with caution</t>
        </r>
      </text>
    </comment>
    <comment ref="AC14" authorId="0" shapeId="0" xr:uid="{00000000-0006-0000-0400-000030000000}">
      <text>
        <r>
          <rPr>
            <sz val="9"/>
            <color indexed="81"/>
            <rFont val="Tahoma"/>
            <family val="2"/>
          </rPr>
          <t>estimate has a relative standard error between 25% and 50% and should be used with caution</t>
        </r>
      </text>
    </comment>
    <comment ref="AD14" authorId="0" shapeId="0" xr:uid="{00000000-0006-0000-0400-000031000000}">
      <text>
        <r>
          <rPr>
            <sz val="9"/>
            <color indexed="81"/>
            <rFont val="Tahoma"/>
            <family val="2"/>
          </rPr>
          <t>estimate has a relative standard error greater than 50% and is considered too unreliable for general use</t>
        </r>
      </text>
    </comment>
    <comment ref="AE14" authorId="0" shapeId="0" xr:uid="{00000000-0006-0000-0400-000032000000}">
      <text>
        <r>
          <rPr>
            <sz val="9"/>
            <color indexed="81"/>
            <rFont val="Tahoma"/>
            <family val="2"/>
          </rPr>
          <t>estimate has a relative standard error between 25% and 50% and should be used with caution</t>
        </r>
      </text>
    </comment>
    <comment ref="D15" authorId="0" shapeId="0" xr:uid="{00000000-0006-0000-0400-000033000000}">
      <text>
        <r>
          <rPr>
            <sz val="9"/>
            <color indexed="81"/>
            <rFont val="Tahoma"/>
            <family val="2"/>
          </rPr>
          <t>estimate has a relative standard error between 25% and 50% and should be used with caution</t>
        </r>
      </text>
    </comment>
    <comment ref="K15" authorId="0" shapeId="0" xr:uid="{00000000-0006-0000-0400-000034000000}">
      <text>
        <r>
          <rPr>
            <sz val="9"/>
            <color indexed="81"/>
            <rFont val="Tahoma"/>
            <family val="2"/>
          </rPr>
          <t>estimate has a relative standard error between 25% and 50% and should be used with caution</t>
        </r>
      </text>
    </comment>
    <comment ref="L15" authorId="0" shapeId="0" xr:uid="{00000000-0006-0000-0400-000035000000}">
      <text>
        <r>
          <rPr>
            <sz val="9"/>
            <color indexed="81"/>
            <rFont val="Tahoma"/>
            <family val="2"/>
          </rPr>
          <t>estimate has a relative standard error between 25% and 50% and should be used with caution</t>
        </r>
      </text>
    </comment>
    <comment ref="M15" authorId="0" shapeId="0" xr:uid="{00000000-0006-0000-0400-000036000000}">
      <text>
        <r>
          <rPr>
            <sz val="9"/>
            <color indexed="81"/>
            <rFont val="Tahoma"/>
            <family val="2"/>
          </rPr>
          <t>estimate has a relative standard error between 25% and 50% and should be used with caution</t>
        </r>
      </text>
    </comment>
    <comment ref="R15" authorId="0" shapeId="0" xr:uid="{00000000-0006-0000-0400-000037000000}">
      <text>
        <r>
          <rPr>
            <sz val="9"/>
            <color indexed="81"/>
            <rFont val="Tahoma"/>
            <family val="2"/>
          </rPr>
          <t>estimate has a relative standard error between 25% and 50% and should be used with caution</t>
        </r>
      </text>
    </comment>
    <comment ref="W15" authorId="0" shapeId="0" xr:uid="{00000000-0006-0000-0400-000038000000}">
      <text>
        <r>
          <rPr>
            <sz val="9"/>
            <color indexed="81"/>
            <rFont val="Tahoma"/>
            <family val="2"/>
          </rPr>
          <t>estimate has a relative standard error between 25% and 50% and should be used with caution</t>
        </r>
      </text>
    </comment>
    <comment ref="X15" authorId="0" shapeId="0" xr:uid="{00000000-0006-0000-0400-000039000000}">
      <text>
        <r>
          <rPr>
            <sz val="9"/>
            <color indexed="81"/>
            <rFont val="Tahoma"/>
            <family val="2"/>
          </rPr>
          <t>estimate has a relative standard error greater than 50% and is considered too unreliable for general use</t>
        </r>
      </text>
    </comment>
    <comment ref="Y15" authorId="0" shapeId="0" xr:uid="{00000000-0006-0000-0400-00003A000000}">
      <text>
        <r>
          <rPr>
            <sz val="9"/>
            <color indexed="81"/>
            <rFont val="Tahoma"/>
            <family val="2"/>
          </rPr>
          <t>estimate has a relative standard error greater than 50% and is considered too unreliable for general use</t>
        </r>
      </text>
    </comment>
    <comment ref="Z15" authorId="0" shapeId="0" xr:uid="{00000000-0006-0000-0400-00003B000000}">
      <text>
        <r>
          <rPr>
            <sz val="9"/>
            <color indexed="81"/>
            <rFont val="Tahoma"/>
            <family val="2"/>
          </rPr>
          <t>estimate has a relative standard error between 25% and 50% and should be used with caution</t>
        </r>
      </text>
    </comment>
    <comment ref="AA15" authorId="0" shapeId="0" xr:uid="{00000000-0006-0000-0400-00003C000000}">
      <text>
        <r>
          <rPr>
            <sz val="9"/>
            <color indexed="81"/>
            <rFont val="Tahoma"/>
            <family val="2"/>
          </rPr>
          <t>estimate has a relative standard error greater than 50% and is considered too unreliable for general use</t>
        </r>
      </text>
    </comment>
    <comment ref="AB15" authorId="0" shapeId="0" xr:uid="{00000000-0006-0000-0400-00003D000000}">
      <text>
        <r>
          <rPr>
            <sz val="9"/>
            <color indexed="81"/>
            <rFont val="Tahoma"/>
            <family val="2"/>
          </rPr>
          <t>estimate has a relative standard error between 25% and 50% and should be used with caution</t>
        </r>
      </text>
    </comment>
    <comment ref="AC15" authorId="0" shapeId="0" xr:uid="{00000000-0006-0000-0400-00003E000000}">
      <text>
        <r>
          <rPr>
            <sz val="9"/>
            <color indexed="81"/>
            <rFont val="Tahoma"/>
            <family val="2"/>
          </rPr>
          <t>estimate has a relative standard error between 25% and 50% and should be used with caution</t>
        </r>
      </text>
    </comment>
    <comment ref="AD15" authorId="0" shapeId="0" xr:uid="{00000000-0006-0000-0400-00003F000000}">
      <text>
        <r>
          <rPr>
            <sz val="9"/>
            <color indexed="81"/>
            <rFont val="Tahoma"/>
            <family val="2"/>
          </rPr>
          <t>estimate has a relative standard error greater than 50% and is considered too unreliable for general use</t>
        </r>
      </text>
    </comment>
    <comment ref="AE15" authorId="0" shapeId="0" xr:uid="{00000000-0006-0000-0400-000040000000}">
      <text>
        <r>
          <rPr>
            <sz val="9"/>
            <color indexed="81"/>
            <rFont val="Tahoma"/>
            <family val="2"/>
          </rPr>
          <t>estimate has a relative standard error between 25% and 50% and should be used with caution</t>
        </r>
      </text>
    </comment>
    <comment ref="C16" authorId="0" shapeId="0" xr:uid="{00000000-0006-0000-0400-000041000000}">
      <text>
        <r>
          <rPr>
            <sz val="9"/>
            <color indexed="81"/>
            <rFont val="Tahoma"/>
            <family val="2"/>
          </rPr>
          <t>estimate has a relative standard error between 25% and 50% and should be used with caution</t>
        </r>
      </text>
    </comment>
    <comment ref="I16" authorId="0" shapeId="0" xr:uid="{00000000-0006-0000-0400-000042000000}">
      <text>
        <r>
          <rPr>
            <sz val="9"/>
            <color indexed="81"/>
            <rFont val="Tahoma"/>
            <family val="2"/>
          </rPr>
          <t>estimate has a relative standard error between 25% and 50% and should be used with caution</t>
        </r>
      </text>
    </comment>
    <comment ref="L16" authorId="0" shapeId="0" xr:uid="{00000000-0006-0000-0400-000043000000}">
      <text>
        <r>
          <rPr>
            <sz val="9"/>
            <color indexed="81"/>
            <rFont val="Tahoma"/>
            <family val="2"/>
          </rPr>
          <t>estimate has a relative standard error between 25% and 50% and should be used with caution</t>
        </r>
      </text>
    </comment>
    <comment ref="M16" authorId="0" shapeId="0" xr:uid="{00000000-0006-0000-0400-000044000000}">
      <text>
        <r>
          <rPr>
            <sz val="9"/>
            <color indexed="81"/>
            <rFont val="Tahoma"/>
            <family val="2"/>
          </rPr>
          <t>estimate has a relative standard error between 25% and 50% and should be used with caution</t>
        </r>
      </text>
    </comment>
    <comment ref="O16" authorId="0" shapeId="0" xr:uid="{00000000-0006-0000-0400-000045000000}">
      <text>
        <r>
          <rPr>
            <sz val="9"/>
            <color indexed="81"/>
            <rFont val="Tahoma"/>
            <family val="2"/>
          </rPr>
          <t>estimate has a relative standard error between 25% and 50% and should be used with caution</t>
        </r>
      </text>
    </comment>
    <comment ref="Q16" authorId="0" shapeId="0" xr:uid="{00000000-0006-0000-0400-000046000000}">
      <text>
        <r>
          <rPr>
            <sz val="9"/>
            <color indexed="81"/>
            <rFont val="Tahoma"/>
            <family val="2"/>
          </rPr>
          <t>estimate has a relative standard error between 25% and 50% and should be used with caution</t>
        </r>
      </text>
    </comment>
    <comment ref="R16" authorId="0" shapeId="0" xr:uid="{00000000-0006-0000-0400-000047000000}">
      <text>
        <r>
          <rPr>
            <sz val="9"/>
            <color indexed="81"/>
            <rFont val="Tahoma"/>
            <family val="2"/>
          </rPr>
          <t>estimate has a relative standard error between 25% and 50% and should be used with caution</t>
        </r>
      </text>
    </comment>
    <comment ref="S16" authorId="0" shapeId="0" xr:uid="{00000000-0006-0000-0400-000048000000}">
      <text>
        <r>
          <rPr>
            <sz val="9"/>
            <color indexed="81"/>
            <rFont val="Tahoma"/>
            <family val="2"/>
          </rPr>
          <t>estimate has a relative standard error between 25% and 50% and should be used with caution</t>
        </r>
      </text>
    </comment>
    <comment ref="W16" authorId="0" shapeId="0" xr:uid="{00000000-0006-0000-0400-000049000000}">
      <text>
        <r>
          <rPr>
            <sz val="9"/>
            <color indexed="81"/>
            <rFont val="Tahoma"/>
            <family val="2"/>
          </rPr>
          <t>estimate has a relative standard error between 25% and 50% and should be used with caution</t>
        </r>
      </text>
    </comment>
    <comment ref="X16" authorId="0" shapeId="0" xr:uid="{00000000-0006-0000-0400-00004A000000}">
      <text>
        <r>
          <rPr>
            <sz val="9"/>
            <color indexed="81"/>
            <rFont val="Tahoma"/>
            <family val="2"/>
          </rPr>
          <t>estimate has a relative standard error between 25% and 50% and should be used with caution</t>
        </r>
      </text>
    </comment>
    <comment ref="Y16" authorId="0" shapeId="0" xr:uid="{00000000-0006-0000-0400-00004B000000}">
      <text>
        <r>
          <rPr>
            <sz val="9"/>
            <color indexed="81"/>
            <rFont val="Tahoma"/>
            <family val="2"/>
          </rPr>
          <t>estimate has a relative standard error greater than 50% and is considered too unreliable for general use</t>
        </r>
      </text>
    </comment>
    <comment ref="Z16" authorId="0" shapeId="0" xr:uid="{00000000-0006-0000-0400-00004C000000}">
      <text>
        <r>
          <rPr>
            <sz val="9"/>
            <color indexed="81"/>
            <rFont val="Tahoma"/>
            <family val="2"/>
          </rPr>
          <t>estimate has a relative standard error greater than 50% and is considered too unreliable for general use</t>
        </r>
      </text>
    </comment>
    <comment ref="AB16" authorId="0" shapeId="0" xr:uid="{00000000-0006-0000-0400-00004D000000}">
      <text>
        <r>
          <rPr>
            <sz val="9"/>
            <color indexed="81"/>
            <rFont val="Tahoma"/>
            <family val="2"/>
          </rPr>
          <t>estimate has a relative standard error greater than 50% and is considered too unreliable for general use</t>
        </r>
      </text>
    </comment>
    <comment ref="AD16" authorId="0" shapeId="0" xr:uid="{00000000-0006-0000-0400-00004E000000}">
      <text>
        <r>
          <rPr>
            <sz val="9"/>
            <color indexed="81"/>
            <rFont val="Tahoma"/>
            <family val="2"/>
          </rPr>
          <t>estimate has a relative standard error greater than 50% and is considered too unreliable for general use</t>
        </r>
      </text>
    </comment>
    <comment ref="L17" authorId="0" shapeId="0" xr:uid="{00000000-0006-0000-0400-00004F000000}">
      <text>
        <r>
          <rPr>
            <sz val="9"/>
            <color indexed="81"/>
            <rFont val="Tahoma"/>
            <family val="2"/>
          </rPr>
          <t>estimate has a relative standard error between 25% and 50% and should be used with caution</t>
        </r>
      </text>
    </comment>
    <comment ref="Q17" authorId="0" shapeId="0" xr:uid="{00000000-0006-0000-0400-000050000000}">
      <text>
        <r>
          <rPr>
            <sz val="9"/>
            <color indexed="81"/>
            <rFont val="Tahoma"/>
            <family val="2"/>
          </rPr>
          <t>estimate has a relative standard error between 25% and 50% and should be used with caution</t>
        </r>
      </text>
    </comment>
    <comment ref="R17" authorId="0" shapeId="0" xr:uid="{00000000-0006-0000-0400-000051000000}">
      <text>
        <r>
          <rPr>
            <sz val="9"/>
            <color indexed="81"/>
            <rFont val="Tahoma"/>
            <family val="2"/>
          </rPr>
          <t>estimate has a relative standard error greater than 50% and is considered too unreliable for general use</t>
        </r>
      </text>
    </comment>
    <comment ref="S17" authorId="0" shapeId="0" xr:uid="{00000000-0006-0000-0400-000052000000}">
      <text>
        <r>
          <rPr>
            <sz val="9"/>
            <color indexed="81"/>
            <rFont val="Tahoma"/>
            <family val="2"/>
          </rPr>
          <t>estimate has a relative standard error between 25% and 50% and should be used with caution</t>
        </r>
      </text>
    </comment>
    <comment ref="W17" authorId="0" shapeId="0" xr:uid="{00000000-0006-0000-0400-000053000000}">
      <text>
        <r>
          <rPr>
            <sz val="9"/>
            <color indexed="81"/>
            <rFont val="Tahoma"/>
            <family val="2"/>
          </rPr>
          <t>estimate has a relative standard error between 25% and 50% and should be used with caution</t>
        </r>
      </text>
    </comment>
    <comment ref="X17" authorId="0" shapeId="0" xr:uid="{00000000-0006-0000-0400-000054000000}">
      <text>
        <r>
          <rPr>
            <sz val="9"/>
            <color indexed="81"/>
            <rFont val="Tahoma"/>
            <family val="2"/>
          </rPr>
          <t>estimate has a relative standard error greater than 50% and is considered too unreliable for general use</t>
        </r>
      </text>
    </comment>
    <comment ref="Y17" authorId="0" shapeId="0" xr:uid="{00000000-0006-0000-0400-000055000000}">
      <text>
        <r>
          <rPr>
            <sz val="9"/>
            <color indexed="81"/>
            <rFont val="Tahoma"/>
            <family val="2"/>
          </rPr>
          <t>estimate has a relative standard error between 25% and 50% and should be used with caution</t>
        </r>
      </text>
    </comment>
    <comment ref="Z17" authorId="0" shapeId="0" xr:uid="{00000000-0006-0000-0400-000056000000}">
      <text>
        <r>
          <rPr>
            <sz val="9"/>
            <color indexed="81"/>
            <rFont val="Tahoma"/>
            <family val="2"/>
          </rPr>
          <t>estimate has a relative standard error between 25% and 50% and should be used with caution</t>
        </r>
      </text>
    </comment>
    <comment ref="AA17" authorId="0" shapeId="0" xr:uid="{00000000-0006-0000-0400-000057000000}">
      <text>
        <r>
          <rPr>
            <sz val="9"/>
            <color indexed="81"/>
            <rFont val="Tahoma"/>
            <family val="2"/>
          </rPr>
          <t>estimate has a relative standard error greater than 50% and is considered too unreliable for general use</t>
        </r>
      </text>
    </comment>
    <comment ref="AB17" authorId="0" shapeId="0" xr:uid="{00000000-0006-0000-0400-000058000000}">
      <text>
        <r>
          <rPr>
            <sz val="9"/>
            <color indexed="81"/>
            <rFont val="Tahoma"/>
            <family val="2"/>
          </rPr>
          <t>estimate has a relative standard error between 25% and 50% and should be used with caution</t>
        </r>
      </text>
    </comment>
    <comment ref="AD17" authorId="0" shapeId="0" xr:uid="{00000000-0006-0000-0400-000059000000}">
      <text>
        <r>
          <rPr>
            <sz val="9"/>
            <color indexed="81"/>
            <rFont val="Tahoma"/>
            <family val="2"/>
          </rPr>
          <t>estimate has a relative standard error greater than 50% and is considered too unreliable for general use</t>
        </r>
      </text>
    </comment>
  </commentList>
</comments>
</file>

<file path=xl/sharedStrings.xml><?xml version="1.0" encoding="utf-8"?>
<sst xmlns="http://schemas.openxmlformats.org/spreadsheetml/2006/main" count="10471" uniqueCount="1645">
  <si>
    <t>Australia ;  P01 - Civilian population aged 15 years and over ;  Persons ;</t>
  </si>
  <si>
    <t>Australia ;  P01 - Civilian population aged 15 years and over ;  &gt; Males ;</t>
  </si>
  <si>
    <t>Australia ;  P01 - Civilian population aged 15 years and over ;  &gt; Females ;</t>
  </si>
  <si>
    <t>Australia ;  P02 - Employed people ;  Persons ;</t>
  </si>
  <si>
    <t>Australia ;  P02 - Employed people ;  &gt; Males ;</t>
  </si>
  <si>
    <t>Australia ;  P02 - Employed people ;  &gt; Females ;</t>
  </si>
  <si>
    <t>Australia ;  P03 - Employed people who would prefer more hours ;  Persons ;</t>
  </si>
  <si>
    <t>Australia ;  P03 - Employed people who would prefer more hours ;  &gt; Males ;</t>
  </si>
  <si>
    <t>Australia ;  P03 - Employed people who would prefer more hours ;  &gt; Females ;</t>
  </si>
  <si>
    <t>Australia ;  P04 - Part-time workers who would prefer more hours ;  Persons ;</t>
  </si>
  <si>
    <t>Australia ;  P04 - Part-time workers who would prefer more hours ;  &gt; Males ;</t>
  </si>
  <si>
    <t>Australia ;  P04 - Part-time workers who would prefer more hours ;  &gt; Females ;</t>
  </si>
  <si>
    <t>Australia ;  P05 - Part-time workers who would prefer full-time hours ;  Persons ;</t>
  </si>
  <si>
    <t>Australia ;  P05 - Part-time workers who would prefer full-time hours ;  &gt; Males ;</t>
  </si>
  <si>
    <t>Australia ;  P05 - Part-time workers who would prefer full-time hours ;  &gt; Females ;</t>
  </si>
  <si>
    <t>Australia ;  P06 - Underemployed workers ;  Persons ;</t>
  </si>
  <si>
    <t>Australia ;  P06 - Underemployed workers ;  &gt; Males ;</t>
  </si>
  <si>
    <t>Australia ;  P06 - Underemployed workers ;  &gt; Females ;</t>
  </si>
  <si>
    <t>Australia ;  P07 - Underemployed part-time workers ;  Persons ;</t>
  </si>
  <si>
    <t>Australia ;  P07 - Underemployed part-time workers ;  &gt; Males ;</t>
  </si>
  <si>
    <t>Australia ;  P07 - Underemployed part-time workers ;  &gt; Females ;</t>
  </si>
  <si>
    <t>Australia ;  P08 - People who started current job In the last year ;  Persons ;</t>
  </si>
  <si>
    <t>Australia ;  P08 - People who started current job In the last year ;  &gt; Males ;</t>
  </si>
  <si>
    <t>Australia ;  P08 - People who started current job In the last year ;  &gt; Females ;</t>
  </si>
  <si>
    <t>Australia ;  P09 - People employed in current job for a year or more ;  Persons ;</t>
  </si>
  <si>
    <t>Australia ;  P09 - People employed in current job for a year or more ;  &gt; Males ;</t>
  </si>
  <si>
    <t>Australia ;  P09 - People employed in current job for a year or more ;  &gt; Females ;</t>
  </si>
  <si>
    <t>Australia ;  P10 - Employees who started current job In the last year ;  Persons ;</t>
  </si>
  <si>
    <t>Australia ;  P10 - Employees who started current job In the last year ;  &gt; Males ;</t>
  </si>
  <si>
    <t>Australia ;  P10 - Employees who started current job In the last year ;  &gt; Females ;</t>
  </si>
  <si>
    <t>Australia ;  P11 - Employees in current job for a year or more ;  Persons ;</t>
  </si>
  <si>
    <t>Australia ;  P11 - Employees in current job for a year or more ;  &gt; Males ;</t>
  </si>
  <si>
    <t>Australia ;  P11 - Employees in current job for a year or more ;  &gt; Females ;</t>
  </si>
  <si>
    <t>Australia ;  P12 - Looked for work while in current job over the last year ;  Persons ;</t>
  </si>
  <si>
    <t>Australia ;  P12 - Looked for work while in current job over the last year ;  &gt; Males ;</t>
  </si>
  <si>
    <t>Australia ;  P12 - Looked for work while in current job over the last year ;  &gt; Females ;</t>
  </si>
  <si>
    <t>Australia ;  P13 - People who worked at some time during the last year ;  Persons ;</t>
  </si>
  <si>
    <t>Australia ;  P13 - People who worked at some time during the last year ;  &gt; Males ;</t>
  </si>
  <si>
    <t>Australia ;  P13 - People who worked at some time during the last year ;  &gt; Females ;</t>
  </si>
  <si>
    <t>Australia ;  P14 - People who were working 12 months ago ;  Persons ;</t>
  </si>
  <si>
    <t>Australia ;  P14 - People who were working 12 months ago ;  &gt; Males ;</t>
  </si>
  <si>
    <t>Australia ;  P14 - People who were working 12 months ago ;  &gt; Females ;</t>
  </si>
  <si>
    <t>Australia ;  P15 - People currently employed and employed 12 months ago ;  Persons ;</t>
  </si>
  <si>
    <t>Australia ;  P15 - People currently employed and employed 12 months ago ;  &gt; Males ;</t>
  </si>
  <si>
    <t>Australia ;  P15 - People currently employed and employed 12 months ago ;  &gt; Females ;</t>
  </si>
  <si>
    <t>Australia ;  P16 - People who left, lost or worked multiple jobs last year ;  Persons ;</t>
  </si>
  <si>
    <t>Australia ;  P16 - People who left, lost or worked multiple jobs last year ;  &gt; Males ;</t>
  </si>
  <si>
    <t>Australia ;  P16 - People who left, lost or worked multiple jobs last year ;  &gt; Females ;</t>
  </si>
  <si>
    <t>Australia ;  P17 - People who left or lost a job last year ;  Persons ;</t>
  </si>
  <si>
    <t>Australia ;  P17 - People who left or lost a job last year ;  &gt; Males ;</t>
  </si>
  <si>
    <t>Australia ;  P17 - People who left or lost a job last year ;  &gt; Females ;</t>
  </si>
  <si>
    <t>Australia ;  P18 - Employed people who left or lost a job last year ;  Persons ;</t>
  </si>
  <si>
    <t>Australia ;  P18 - Employed people who left or lost a job last year ;  &gt; Males ;</t>
  </si>
  <si>
    <t>Australia ;  P18 - Employed people who left or lost a job last year ;  &gt; Females ;</t>
  </si>
  <si>
    <t>Australia ;  P19 - Unemployed people ;  Persons ;</t>
  </si>
  <si>
    <t>Australia ;  P19 - Unemployed people ;  &gt; Males ;</t>
  </si>
  <si>
    <t>Australia ;  P19 - Unemployed people ;  &gt; Females ;</t>
  </si>
  <si>
    <t>Australia ;  P20 - People not in the labour force (PNILF) ;  Persons ;</t>
  </si>
  <si>
    <t>Australia ;  P20 - People not in the labour force (PNILF) ;  &gt; Males ;</t>
  </si>
  <si>
    <t>Australia ;  P20 - People not in the labour force (PNILF) ;  &gt; Females ;</t>
  </si>
  <si>
    <t>Australia ;  P21 - PNILF who wanted to work ;  Persons ;</t>
  </si>
  <si>
    <t>Australia ;  P21 - PNILF who wanted to work ;  &gt; Males ;</t>
  </si>
  <si>
    <t>Australia ;  P21 - PNILF who wanted to work ;  &gt; Females ;</t>
  </si>
  <si>
    <t>Australia ;  P22 - PNILF who looked for work ;  Persons ;</t>
  </si>
  <si>
    <t>Australia ;  P22 - PNILF who looked for work ;  &gt; Males ;</t>
  </si>
  <si>
    <t>Australia ;  P22 - PNILF who looked for work ;  &gt; Females ;</t>
  </si>
  <si>
    <t>Australia ;  P23 - Marginally attached people ;  Persons ;</t>
  </si>
  <si>
    <t>Australia ;  P23 - Marginally attached people ;  &gt; Males ;</t>
  </si>
  <si>
    <t>Australia ;  P23 - Marginally attached people ;  &gt; Females ;</t>
  </si>
  <si>
    <t>Australia ;  P24 - PNILF who had a job to go or return to ;  Persons ;</t>
  </si>
  <si>
    <t>Australia ;  P24 - PNILF who had a job to go or return to ;  &gt; Males ;</t>
  </si>
  <si>
    <t>Australia ;  P24 - PNILF who had a job to go or return to ;  &gt; Females ;</t>
  </si>
  <si>
    <t>Australia ;  P25 - PNILF who wanted work and could start within four weeks ;  Persons ;</t>
  </si>
  <si>
    <t>Australia ;  P25 - PNILF who wanted work and could start within four weeks ;  &gt; Males ;</t>
  </si>
  <si>
    <t>Australia ;  P25 - PNILF who wanted work and could start within four weeks ;  &gt; Females ;</t>
  </si>
  <si>
    <t>Australia ;  P26 - Discouraged job seekers ;  Persons ;</t>
  </si>
  <si>
    <t>Australia ;  P26 - Discouraged job seekers ;  &gt; Males ;</t>
  </si>
  <si>
    <t>Australia ;  P26 - Discouraged job seekers ;  &gt; Females ;</t>
  </si>
  <si>
    <t>Australia ;  P27 - PNILF who wanted work but unavailable within four weeks ;  Persons ;</t>
  </si>
  <si>
    <t>Australia ;  P27 - PNILF who wanted work but unavailable within four weeks ;  &gt; Males ;</t>
  </si>
  <si>
    <t>Australia ;  P27 - PNILF who wanted work but unavailable within four weeks ;  &gt; Females ;</t>
  </si>
  <si>
    <t>Australia ;  P28 - PNILF who wanted work but were caring for children ;  Persons ;</t>
  </si>
  <si>
    <t>Australia ;  P28 - PNILF who wanted work but were caring for children ;  &gt; Males ;</t>
  </si>
  <si>
    <t>Australia ;  P28 - PNILF who wanted work but were caring for children ;  &gt; Females ;</t>
  </si>
  <si>
    <t>Australia ;  P29 - PNILF whose last job was less than 10 years ago ;  Persons ;</t>
  </si>
  <si>
    <t>Australia ;  P29 - PNILF whose last job was less than 10 years ago ;  &gt; Males ;</t>
  </si>
  <si>
    <t>Australia ;  P29 - PNILF whose last job was less than 10 years ago ;  &gt; Females ;</t>
  </si>
  <si>
    <t>&gt; New South Wales ;  P01 - Civilian population aged 15 years and over ;  Persons ;</t>
  </si>
  <si>
    <t>&gt; New South Wales ;  P01 - Civilian population aged 15 years and over ;  &gt; Males ;</t>
  </si>
  <si>
    <t>&gt; New South Wales ;  P01 - Civilian population aged 15 years and over ;  &gt; Females ;</t>
  </si>
  <si>
    <t>&gt; New South Wales ;  P02 - Employed people ;  Persons ;</t>
  </si>
  <si>
    <t>&gt; New South Wales ;  P02 - Employed people ;  &gt; Males ;</t>
  </si>
  <si>
    <t>&gt; New South Wales ;  P02 - Employed people ;  &gt; Females ;</t>
  </si>
  <si>
    <t>&gt; New South Wales ;  P03 - Employed people who would prefer more hours ;  Persons ;</t>
  </si>
  <si>
    <t>&gt; New South Wales ;  P03 - Employed people who would prefer more hours ;  &gt; Males ;</t>
  </si>
  <si>
    <t>&gt; New South Wales ;  P03 - Employed people who would prefer more hours ;  &gt; Females ;</t>
  </si>
  <si>
    <t>&gt; New South Wales ;  P04 - Part-time workers who would prefer more hours ;  Persons ;</t>
  </si>
  <si>
    <t>&gt; New South Wales ;  P04 - Part-time workers who would prefer more hours ;  &gt; Males ;</t>
  </si>
  <si>
    <t>&gt; New South Wales ;  P04 - Part-time workers who would prefer more hours ;  &gt; Females ;</t>
  </si>
  <si>
    <t>&gt; New South Wales ;  P05 - Part-time workers who would prefer full-time hours ;  Persons ;</t>
  </si>
  <si>
    <t>&gt; New South Wales ;  P05 - Part-time workers who would prefer full-time hours ;  &gt; Males ;</t>
  </si>
  <si>
    <t>&gt; New South Wales ;  P05 - Part-time workers who would prefer full-time hours ;  &gt; Females ;</t>
  </si>
  <si>
    <t>&gt; New South Wales ;  P06 - Underemployed workers ;  Persons ;</t>
  </si>
  <si>
    <t>&gt; New South Wales ;  P06 - Underemployed workers ;  &gt; Males ;</t>
  </si>
  <si>
    <t>&gt; New South Wales ;  P06 - Underemployed workers ;  &gt; Females ;</t>
  </si>
  <si>
    <t>&gt; New South Wales ;  P07 - Underemployed part-time workers ;  Persons ;</t>
  </si>
  <si>
    <t>&gt; New South Wales ;  P07 - Underemployed part-time workers ;  &gt; Males ;</t>
  </si>
  <si>
    <t>&gt; New South Wales ;  P07 - Underemployed part-time workers ;  &gt; Females ;</t>
  </si>
  <si>
    <t>&gt; New South Wales ;  P08 - People who started current job In the last year ;  Persons ;</t>
  </si>
  <si>
    <t>&gt; New South Wales ;  P08 - People who started current job In the last year ;  &gt; Males ;</t>
  </si>
  <si>
    <t>&gt; New South Wales ;  P08 - People who started current job In the last year ;  &gt; Females ;</t>
  </si>
  <si>
    <t>&gt; New South Wales ;  P09 - People employed in current job for a year or more ;  Persons ;</t>
  </si>
  <si>
    <t>&gt; New South Wales ;  P09 - People employed in current job for a year or more ;  &gt; Males ;</t>
  </si>
  <si>
    <t>&gt; New South Wales ;  P09 - People employed in current job for a year or more ;  &gt; Females ;</t>
  </si>
  <si>
    <t>&gt; New South Wales ;  P10 - Employees who started current job In the last year ;  Persons ;</t>
  </si>
  <si>
    <t>&gt; New South Wales ;  P10 - Employees who started current job In the last year ;  &gt; Males ;</t>
  </si>
  <si>
    <t>&gt; New South Wales ;  P10 - Employees who started current job In the last year ;  &gt; Females ;</t>
  </si>
  <si>
    <t>&gt; New South Wales ;  P11 - Employees in current job for a year or more ;  Persons ;</t>
  </si>
  <si>
    <t>&gt; New South Wales ;  P11 - Employees in current job for a year or more ;  &gt; Males ;</t>
  </si>
  <si>
    <t>&gt; New South Wales ;  P11 - Employees in current job for a year or more ;  &gt; Females ;</t>
  </si>
  <si>
    <t>&gt; New South Wales ;  P12 - Looked for work while in current job over the last year ;  Persons ;</t>
  </si>
  <si>
    <t>&gt; New South Wales ;  P12 - Looked for work while in current job over the last year ;  &gt; Males ;</t>
  </si>
  <si>
    <t>&gt; New South Wales ;  P12 - Looked for work while in current job over the last year ;  &gt; Females ;</t>
  </si>
  <si>
    <t>&gt; New South Wales ;  P13 - People who worked at some time during the last year ;  Persons ;</t>
  </si>
  <si>
    <t>&gt; New South Wales ;  P13 - People who worked at some time during the last year ;  &gt; Males ;</t>
  </si>
  <si>
    <t>&gt; New South Wales ;  P13 - People who worked at some time during the last year ;  &gt; Females ;</t>
  </si>
  <si>
    <t>&gt; New South Wales ;  P14 - People who were working 12 months ago ;  Persons ;</t>
  </si>
  <si>
    <t>&gt; New South Wales ;  P14 - People who were working 12 months ago ;  &gt; Males ;</t>
  </si>
  <si>
    <t>&gt; New South Wales ;  P14 - People who were working 12 months ago ;  &gt; Females ;</t>
  </si>
  <si>
    <t>&gt; New South Wales ;  P15 - People currently employed and employed 12 months ago ;  Persons ;</t>
  </si>
  <si>
    <t>&gt; New South Wales ;  P15 - People currently employed and employed 12 months ago ;  &gt; Males ;</t>
  </si>
  <si>
    <t>&gt; New South Wales ;  P15 - People currently employed and employed 12 months ago ;  &gt; Females ;</t>
  </si>
  <si>
    <t>&gt; New South Wales ;  P16 - People who left, lost or worked multiple jobs last year ;  Persons ;</t>
  </si>
  <si>
    <t>&gt; New South Wales ;  P16 - People who left, lost or worked multiple jobs last year ;  &gt; Males ;</t>
  </si>
  <si>
    <t>&gt; New South Wales ;  P16 - People who left, lost or worked multiple jobs last year ;  &gt; Females ;</t>
  </si>
  <si>
    <t>&gt; New South Wales ;  P17 - People who left or lost a job last year ;  Persons ;</t>
  </si>
  <si>
    <t>&gt; New South Wales ;  P17 - People who left or lost a job last year ;  &gt; Males ;</t>
  </si>
  <si>
    <t>&gt; New South Wales ;  P17 - People who left or lost a job last year ;  &gt; Females ;</t>
  </si>
  <si>
    <t>&gt; New South Wales ;  P18 - Employed people who left or lost a job last year ;  Persons ;</t>
  </si>
  <si>
    <t>&gt; New South Wales ;  P18 - Employed people who left or lost a job last year ;  &gt; Males ;</t>
  </si>
  <si>
    <t>&gt; New South Wales ;  P18 - Employed people who left or lost a job last year ;  &gt; Females ;</t>
  </si>
  <si>
    <t>&gt; New South Wales ;  P19 - Unemployed people ;  Persons ;</t>
  </si>
  <si>
    <t>&gt; New South Wales ;  P19 - Unemployed people ;  &gt; Males ;</t>
  </si>
  <si>
    <t>&gt; New South Wales ;  P19 - Unemployed people ;  &gt; Females ;</t>
  </si>
  <si>
    <t>&gt; New South Wales ;  P20 - People not in the labour force (PNILF) ;  Persons ;</t>
  </si>
  <si>
    <t>&gt; New South Wales ;  P20 - People not in the labour force (PNILF) ;  &gt; Males ;</t>
  </si>
  <si>
    <t>&gt; New South Wales ;  P20 - People not in the labour force (PNILF) ;  &gt; Females ;</t>
  </si>
  <si>
    <t>&gt; New South Wales ;  P21 - PNILF who wanted to work ;  Persons ;</t>
  </si>
  <si>
    <t>&gt; New South Wales ;  P21 - PNILF who wanted to work ;  &gt; Males ;</t>
  </si>
  <si>
    <t>&gt; New South Wales ;  P21 - PNILF who wanted to work ;  &gt; Females ;</t>
  </si>
  <si>
    <t>&gt; New South Wales ;  P22 - PNILF who looked for work ;  Persons ;</t>
  </si>
  <si>
    <t>&gt; New South Wales ;  P22 - PNILF who looked for work ;  &gt; Males ;</t>
  </si>
  <si>
    <t>&gt; New South Wales ;  P22 - PNILF who looked for work ;  &gt; Females ;</t>
  </si>
  <si>
    <t>&gt; New South Wales ;  P23 - Marginally attached people ;  Persons ;</t>
  </si>
  <si>
    <t>&gt; New South Wales ;  P23 - Marginally attached people ;  &gt; Males ;</t>
  </si>
  <si>
    <t>&gt; New South Wales ;  P23 - Marginally attached people ;  &gt; Females ;</t>
  </si>
  <si>
    <t>&gt; New South Wales ;  P24 - PNILF who had a job to go or return to ;  Persons ;</t>
  </si>
  <si>
    <t>&gt; New South Wales ;  P24 - PNILF who had a job to go or return to ;  &gt; Males ;</t>
  </si>
  <si>
    <t>&gt; New South Wales ;  P24 - PNILF who had a job to go or return to ;  &gt; Females ;</t>
  </si>
  <si>
    <t>&gt; New South Wales ;  P25 - PNILF who wanted work and could start within four weeks ;  Persons ;</t>
  </si>
  <si>
    <t>&gt; New South Wales ;  P25 - PNILF who wanted work and could start within four weeks ;  &gt; Males ;</t>
  </si>
  <si>
    <t>&gt; New South Wales ;  P25 - PNILF who wanted work and could start within four weeks ;  &gt; Females ;</t>
  </si>
  <si>
    <t>&gt; New South Wales ;  P26 - Discouraged job seekers ;  Persons ;</t>
  </si>
  <si>
    <t>&gt; New South Wales ;  P26 - Discouraged job seekers ;  &gt; Males ;</t>
  </si>
  <si>
    <t>&gt; New South Wales ;  P26 - Discouraged job seekers ;  &gt; Females ;</t>
  </si>
  <si>
    <t>&gt; New South Wales ;  P27 - PNILF who wanted work but unavailable within four weeks ;  Persons ;</t>
  </si>
  <si>
    <t>&gt; New South Wales ;  P27 - PNILF who wanted work but unavailable within four weeks ;  &gt; Males ;</t>
  </si>
  <si>
    <t>&gt; New South Wales ;  P27 - PNILF who wanted work but unavailable within four weeks ;  &gt; Females ;</t>
  </si>
  <si>
    <t>&gt; New South Wales ;  P28 - PNILF who wanted work but were caring for children ;  Persons ;</t>
  </si>
  <si>
    <t>&gt; New South Wales ;  P28 - PNILF who wanted work but were caring for children ;  &gt; Males ;</t>
  </si>
  <si>
    <t>&gt; New South Wales ;  P28 - PNILF who wanted work but were caring for children ;  &gt; Females ;</t>
  </si>
  <si>
    <t>&gt; New South Wales ;  P29 - PNILF whose last job was less than 10 years ago ;  Persons ;</t>
  </si>
  <si>
    <t>&gt; New South Wales ;  P29 - PNILF whose last job was less than 10 years ago ;  &gt; Males ;</t>
  </si>
  <si>
    <t>&gt; New South Wales ;  P29 - PNILF whose last job was less than 10 years ago ;  &gt; Females ;</t>
  </si>
  <si>
    <t>&gt; Victoria ;  P01 - Civilian population aged 15 years and over ;  Persons ;</t>
  </si>
  <si>
    <t>&gt; Victoria ;  P01 - Civilian population aged 15 years and over ;  &gt; Males ;</t>
  </si>
  <si>
    <t>&gt; Victoria ;  P01 - Civilian population aged 15 years and over ;  &gt; Females ;</t>
  </si>
  <si>
    <t>&gt; Victoria ;  P02 - Employed people ;  Persons ;</t>
  </si>
  <si>
    <t>&gt; Victoria ;  P02 - Employed people ;  &gt; Males ;</t>
  </si>
  <si>
    <t>&gt; Victoria ;  P02 - Employed people ;  &gt; Females ;</t>
  </si>
  <si>
    <t>&gt; Victoria ;  P03 - Employed people who would prefer more hours ;  Persons ;</t>
  </si>
  <si>
    <t>&gt; Victoria ;  P03 - Employed people who would prefer more hours ;  &gt; Males ;</t>
  </si>
  <si>
    <t>&gt; Victoria ;  P03 - Employed people who would prefer more hours ;  &gt; Females ;</t>
  </si>
  <si>
    <t>&gt; Victoria ;  P04 - Part-time workers who would prefer more hours ;  Persons ;</t>
  </si>
  <si>
    <t>&gt; Victoria ;  P04 - Part-time workers who would prefer more hours ;  &gt; Males ;</t>
  </si>
  <si>
    <t>&gt; Victoria ;  P04 - Part-time workers who would prefer more hours ;  &gt; Females ;</t>
  </si>
  <si>
    <t>&gt; Victoria ;  P05 - Part-time workers who would prefer full-time hours ;  Persons ;</t>
  </si>
  <si>
    <t>&gt; Victoria ;  P05 - Part-time workers who would prefer full-time hours ;  &gt; Males ;</t>
  </si>
  <si>
    <t>&gt; Victoria ;  P05 - Part-time workers who would prefer full-time hours ;  &gt; Females ;</t>
  </si>
  <si>
    <t>&gt; Victoria ;  P06 - Underemployed workers ;  Persons ;</t>
  </si>
  <si>
    <t>&gt; Victoria ;  P06 - Underemployed workers ;  &gt; Males ;</t>
  </si>
  <si>
    <t>&gt; Victoria ;  P06 - Underemployed workers ;  &gt; Females ;</t>
  </si>
  <si>
    <t>&gt; Victoria ;  P07 - Underemployed part-time workers ;  Persons ;</t>
  </si>
  <si>
    <t>&gt; Victoria ;  P07 - Underemployed part-time workers ;  &gt; Males ;</t>
  </si>
  <si>
    <t>&gt; Victoria ;  P07 - Underemployed part-time workers ;  &gt; Females ;</t>
  </si>
  <si>
    <t>&gt; Victoria ;  P08 - People who started current job In the last year ;  Persons ;</t>
  </si>
  <si>
    <t>&gt; Victoria ;  P08 - People who started current job In the last year ;  &gt; Males ;</t>
  </si>
  <si>
    <t>&gt; Victoria ;  P08 - People who started current job In the last year ;  &gt; Females ;</t>
  </si>
  <si>
    <t>&gt; Victoria ;  P09 - People employed in current job for a year or more ;  Persons ;</t>
  </si>
  <si>
    <t>&gt; Victoria ;  P09 - People employed in current job for a year or more ;  &gt; Males ;</t>
  </si>
  <si>
    <t>&gt; Victoria ;  P09 - People employed in current job for a year or more ;  &gt; Females ;</t>
  </si>
  <si>
    <t>&gt; Victoria ;  P10 - Employees who started current job In the last year ;  Persons ;</t>
  </si>
  <si>
    <t>&gt; Victoria ;  P10 - Employees who started current job In the last year ;  &gt; Males ;</t>
  </si>
  <si>
    <t>&gt; Victoria ;  P10 - Employees who started current job In the last year ;  &gt; Females ;</t>
  </si>
  <si>
    <t>&gt; Victoria ;  P11 - Employees in current job for a year or more ;  Persons ;</t>
  </si>
  <si>
    <t>&gt; Victoria ;  P11 - Employees in current job for a year or more ;  &gt; Males ;</t>
  </si>
  <si>
    <t>&gt; Victoria ;  P11 - Employees in current job for a year or more ;  &gt; Females ;</t>
  </si>
  <si>
    <t>&gt; Victoria ;  P12 - Looked for work while in current job over the last year ;  Persons ;</t>
  </si>
  <si>
    <t>&gt; Victoria ;  P12 - Looked for work while in current job over the last year ;  &gt; Males ;</t>
  </si>
  <si>
    <t>&gt; Victoria ;  P12 - Looked for work while in current job over the last year ;  &gt; Females ;</t>
  </si>
  <si>
    <t>&gt; Victoria ;  P13 - People who worked at some time during the last year ;  Persons ;</t>
  </si>
  <si>
    <t>&gt; Victoria ;  P13 - People who worked at some time during the last year ;  &gt; Males ;</t>
  </si>
  <si>
    <t>&gt; Victoria ;  P13 - People who worked at some time during the last year ;  &gt; Females ;</t>
  </si>
  <si>
    <t>&gt; Victoria ;  P14 - People who were working 12 months ago ;  Persons ;</t>
  </si>
  <si>
    <t>&gt; Victoria ;  P14 - People who were working 12 months ago ;  &gt; Males ;</t>
  </si>
  <si>
    <t>&gt; Victoria ;  P14 - People who were working 12 months ago ;  &gt; Females ;</t>
  </si>
  <si>
    <t>&gt; Victoria ;  P15 - People currently employed and employed 12 months ago ;  Persons ;</t>
  </si>
  <si>
    <t>&gt; Victoria ;  P15 - People currently employed and employed 12 months ago ;  &gt; Males ;</t>
  </si>
  <si>
    <t>&gt; Victoria ;  P15 - People currently employed and employed 12 months ago ;  &gt; Females ;</t>
  </si>
  <si>
    <t>&gt; Victoria ;  P16 - People who left, lost or worked multiple jobs last year ;  Persons ;</t>
  </si>
  <si>
    <t>&gt; Victoria ;  P16 - People who left, lost or worked multiple jobs last year ;  &gt; Males ;</t>
  </si>
  <si>
    <t>&gt; Victoria ;  P16 - People who left, lost or worked multiple jobs last year ;  &gt; Females ;</t>
  </si>
  <si>
    <t>&gt; Victoria ;  P17 - People who left or lost a job last year ;  Persons ;</t>
  </si>
  <si>
    <t>&gt; Victoria ;  P17 - People who left or lost a job last year ;  &gt; Males ;</t>
  </si>
  <si>
    <t>&gt; Victoria ;  P17 - People who left or lost a job last year ;  &gt; Females ;</t>
  </si>
  <si>
    <t>&gt; Victoria ;  P18 - Employed people who left or lost a job last year ;  Persons ;</t>
  </si>
  <si>
    <t>&gt; Victoria ;  P18 - Employed people who left or lost a job last year ;  &gt; Males ;</t>
  </si>
  <si>
    <t>&gt; Victoria ;  P18 - Employed people who left or lost a job last year ;  &gt; Females ;</t>
  </si>
  <si>
    <t>&gt; Victoria ;  P19 - Unemployed people ;  Persons ;</t>
  </si>
  <si>
    <t>&gt; Victoria ;  P19 - Unemployed people ;  &gt; Males ;</t>
  </si>
  <si>
    <t>&gt; Victoria ;  P19 - Unemployed people ;  &gt; Females ;</t>
  </si>
  <si>
    <t>&gt; Victoria ;  P20 - People not in the labour force (PNILF) ;  Persons ;</t>
  </si>
  <si>
    <t>&gt; Victoria ;  P20 - People not in the labour force (PNILF) ;  &gt; Males ;</t>
  </si>
  <si>
    <t>&gt; Victoria ;  P20 - People not in the labour force (PNILF) ;  &gt; Females ;</t>
  </si>
  <si>
    <t>&gt; Victoria ;  P21 - PNILF who wanted to work ;  Persons ;</t>
  </si>
  <si>
    <t>&gt; Victoria ;  P21 - PNILF who wanted to work ;  &gt; Males ;</t>
  </si>
  <si>
    <t>&gt; Victoria ;  P21 - PNILF who wanted to work ;  &gt; Females ;</t>
  </si>
  <si>
    <t>&gt; Victoria ;  P22 - PNILF who looked for work ;  Persons ;</t>
  </si>
  <si>
    <t>&gt; Victoria ;  P22 - PNILF who looked for work ;  &gt; Males ;</t>
  </si>
  <si>
    <t>&gt; Victoria ;  P22 - PNILF who looked for work ;  &gt; Females ;</t>
  </si>
  <si>
    <t>&gt; Victoria ;  P23 - Marginally attached people ;  Persons ;</t>
  </si>
  <si>
    <t>&gt; Victoria ;  P23 - Marginally attached people ;  &gt; Males ;</t>
  </si>
  <si>
    <t>&gt; Victoria ;  P23 - Marginally attached people ;  &gt; Females ;</t>
  </si>
  <si>
    <t>&gt; Victoria ;  P24 - PNILF who had a job to go or return to ;  Persons ;</t>
  </si>
  <si>
    <t>&gt; Victoria ;  P24 - PNILF who had a job to go or return to ;  &gt; Males ;</t>
  </si>
  <si>
    <t>&gt; Victoria ;  P24 - PNILF who had a job to go or return to ;  &gt; Females ;</t>
  </si>
  <si>
    <t>&gt; Victoria ;  P25 - PNILF who wanted work and could start within four weeks ;  Persons ;</t>
  </si>
  <si>
    <t>&gt; Victoria ;  P25 - PNILF who wanted work and could start within four weeks ;  &gt; Males ;</t>
  </si>
  <si>
    <t>&gt; Victoria ;  P25 - PNILF who wanted work and could start within four weeks ;  &gt; Females ;</t>
  </si>
  <si>
    <t>&gt; Victoria ;  P26 - Discouraged job seekers ;  Persons ;</t>
  </si>
  <si>
    <t>Unit</t>
  </si>
  <si>
    <t>Series Type</t>
  </si>
  <si>
    <t>Data Type</t>
  </si>
  <si>
    <t>Frequency</t>
  </si>
  <si>
    <t>Collection Month</t>
  </si>
  <si>
    <t>Series Start</t>
  </si>
  <si>
    <t>Series End</t>
  </si>
  <si>
    <t>No. Obs</t>
  </si>
  <si>
    <t>Series ID</t>
  </si>
  <si>
    <t>000</t>
  </si>
  <si>
    <t>Original</t>
  </si>
  <si>
    <t>STOCK</t>
  </si>
  <si>
    <t>A124827834X</t>
  </si>
  <si>
    <t>A124826790R</t>
  </si>
  <si>
    <t>A124825746L</t>
  </si>
  <si>
    <t>A124827790J</t>
  </si>
  <si>
    <t>A124826746F</t>
  </si>
  <si>
    <t>A124825702K</t>
  </si>
  <si>
    <t>A124827838J</t>
  </si>
  <si>
    <t>A124826794X</t>
  </si>
  <si>
    <t>A124825750C</t>
  </si>
  <si>
    <t>A124827842X</t>
  </si>
  <si>
    <t>A124826798J</t>
  </si>
  <si>
    <t>A124825754L</t>
  </si>
  <si>
    <t>A124827794T</t>
  </si>
  <si>
    <t>A124826750W</t>
  </si>
  <si>
    <t>A124825706V</t>
  </si>
  <si>
    <t>A124827798A</t>
  </si>
  <si>
    <t>A124826754F</t>
  </si>
  <si>
    <t>A124825710K</t>
  </si>
  <si>
    <t>A124827822R</t>
  </si>
  <si>
    <t>A124826778X</t>
  </si>
  <si>
    <t>A124825734C</t>
  </si>
  <si>
    <t>A124827778T</t>
  </si>
  <si>
    <t>A124826734W</t>
  </si>
  <si>
    <t>A124825690L</t>
  </si>
  <si>
    <t>A124827846J</t>
  </si>
  <si>
    <t>A124826802L</t>
  </si>
  <si>
    <t>A124825758W</t>
  </si>
  <si>
    <t>A124827826X</t>
  </si>
  <si>
    <t>A124826782R</t>
  </si>
  <si>
    <t>A124825738L</t>
  </si>
  <si>
    <t>A124827858T</t>
  </si>
  <si>
    <t>A124826814W</t>
  </si>
  <si>
    <t>A124825770L</t>
  </si>
  <si>
    <t>A124827782J</t>
  </si>
  <si>
    <t>A124826738F</t>
  </si>
  <si>
    <t>A124825694W</t>
  </si>
  <si>
    <t>A124827754X</t>
  </si>
  <si>
    <t>A124826710C</t>
  </si>
  <si>
    <t>A124825666L</t>
  </si>
  <si>
    <t>A124827770X</t>
  </si>
  <si>
    <t>A124826726W</t>
  </si>
  <si>
    <t>A124825682L</t>
  </si>
  <si>
    <t>A124827802F</t>
  </si>
  <si>
    <t>A124826758R</t>
  </si>
  <si>
    <t>A124825714V</t>
  </si>
  <si>
    <t>A124827774J</t>
  </si>
  <si>
    <t>A124826730L</t>
  </si>
  <si>
    <t>A124825686W</t>
  </si>
  <si>
    <t>A124827806R</t>
  </si>
  <si>
    <t>A124826762F</t>
  </si>
  <si>
    <t>A124825718C</t>
  </si>
  <si>
    <t>A124827810F</t>
  </si>
  <si>
    <t>A124826766R</t>
  </si>
  <si>
    <t>A124825722V</t>
  </si>
  <si>
    <t>A124827862J</t>
  </si>
  <si>
    <t>A124826818F</t>
  </si>
  <si>
    <t>A124825774W</t>
  </si>
  <si>
    <t>A124827758J</t>
  </si>
  <si>
    <t>A124826714L</t>
  </si>
  <si>
    <t>A124825670C</t>
  </si>
  <si>
    <t>A124827850X</t>
  </si>
  <si>
    <t>A124826806W</t>
  </si>
  <si>
    <t>A124825762L</t>
  </si>
  <si>
    <t>A124827854J</t>
  </si>
  <si>
    <t>A124826810L</t>
  </si>
  <si>
    <t>A124825766W</t>
  </si>
  <si>
    <t>A124827766J</t>
  </si>
  <si>
    <t>A124826722L</t>
  </si>
  <si>
    <t>A124825678W</t>
  </si>
  <si>
    <t>A124827786T</t>
  </si>
  <si>
    <t>A124826742W</t>
  </si>
  <si>
    <t>A124825698F</t>
  </si>
  <si>
    <t>A124827814R</t>
  </si>
  <si>
    <t>A124826770F</t>
  </si>
  <si>
    <t>A124825726C</t>
  </si>
  <si>
    <t>A124827866T</t>
  </si>
  <si>
    <t>A124826822W</t>
  </si>
  <si>
    <t>A124825778F</t>
  </si>
  <si>
    <t>A124827762X</t>
  </si>
  <si>
    <t>A124826718W</t>
  </si>
  <si>
    <t>A124825674L</t>
  </si>
  <si>
    <t>A124827818X</t>
  </si>
  <si>
    <t>A124826774R</t>
  </si>
  <si>
    <t>A124825730V</t>
  </si>
  <si>
    <t>A124827830R</t>
  </si>
  <si>
    <t>A124826786X</t>
  </si>
  <si>
    <t>A124825742C</t>
  </si>
  <si>
    <t>A124827486R</t>
  </si>
  <si>
    <t>A124826442V</t>
  </si>
  <si>
    <t>A124825398C</t>
  </si>
  <si>
    <t>A124827442L</t>
  </si>
  <si>
    <t>A124826398W</t>
  </si>
  <si>
    <t>A124825354A</t>
  </si>
  <si>
    <t>A124827490F</t>
  </si>
  <si>
    <t>A124826446C</t>
  </si>
  <si>
    <t>A124825402J</t>
  </si>
  <si>
    <t>A124827494R</t>
  </si>
  <si>
    <t>A124826450V</t>
  </si>
  <si>
    <t>A124825406T</t>
  </si>
  <si>
    <t>A124827446W</t>
  </si>
  <si>
    <t>A124826402A</t>
  </si>
  <si>
    <t>A124825358K</t>
  </si>
  <si>
    <t>A124827450L</t>
  </si>
  <si>
    <t>A124826406K</t>
  </si>
  <si>
    <t>A124825362A</t>
  </si>
  <si>
    <t>A124827474F</t>
  </si>
  <si>
    <t>A124826430K</t>
  </si>
  <si>
    <t>A124825386V</t>
  </si>
  <si>
    <t>A124827430C</t>
  </si>
  <si>
    <t>A124826386L</t>
  </si>
  <si>
    <t>A124825342T</t>
  </si>
  <si>
    <t>A124827498X</t>
  </si>
  <si>
    <t>A124826454C</t>
  </si>
  <si>
    <t>A124825410J</t>
  </si>
  <si>
    <t>A124827478R</t>
  </si>
  <si>
    <t>A124826434V</t>
  </si>
  <si>
    <t>A124825390K</t>
  </si>
  <si>
    <t>A124827510C</t>
  </si>
  <si>
    <t>A124826466L</t>
  </si>
  <si>
    <t>A124825422T</t>
  </si>
  <si>
    <t>A124827434L</t>
  </si>
  <si>
    <t>A124826390C</t>
  </si>
  <si>
    <t>A124825346A</t>
  </si>
  <si>
    <t>A124827406C</t>
  </si>
  <si>
    <t>A124826362V</t>
  </si>
  <si>
    <t>A124825318T</t>
  </si>
  <si>
    <t>A124827422C</t>
  </si>
  <si>
    <t>A124826378L</t>
  </si>
  <si>
    <t>A124825334T</t>
  </si>
  <si>
    <t>A124827454W</t>
  </si>
  <si>
    <t>A124826410A</t>
  </si>
  <si>
    <t>A124825366K</t>
  </si>
  <si>
    <t>A124827426L</t>
  </si>
  <si>
    <t>A124826382C</t>
  </si>
  <si>
    <t>A124825338A</t>
  </si>
  <si>
    <t>A124827458F</t>
  </si>
  <si>
    <t>A124826414K</t>
  </si>
  <si>
    <t>A124825370A</t>
  </si>
  <si>
    <t>A124827462W</t>
  </si>
  <si>
    <t>A124826418V</t>
  </si>
  <si>
    <t>A124825374K</t>
  </si>
  <si>
    <t>A124827514L</t>
  </si>
  <si>
    <t>A124826470C</t>
  </si>
  <si>
    <t>A124825426A</t>
  </si>
  <si>
    <t>A124827410V</t>
  </si>
  <si>
    <t>A124826366C</t>
  </si>
  <si>
    <t>A124825322J</t>
  </si>
  <si>
    <t>A124827502C</t>
  </si>
  <si>
    <t>A124826458L</t>
  </si>
  <si>
    <t>A124825414T</t>
  </si>
  <si>
    <t>A124827506L</t>
  </si>
  <si>
    <t>A124826462C</t>
  </si>
  <si>
    <t>A124825418A</t>
  </si>
  <si>
    <t>A124827418L</t>
  </si>
  <si>
    <t>A124826374C</t>
  </si>
  <si>
    <t>A124825330J</t>
  </si>
  <si>
    <t>A124827438W</t>
  </si>
  <si>
    <t>A124826394L</t>
  </si>
  <si>
    <t>A124825350T</t>
  </si>
  <si>
    <t>A124827466F</t>
  </si>
  <si>
    <t>A124826422K</t>
  </si>
  <si>
    <t>A124825378V</t>
  </si>
  <si>
    <t>A124827518W</t>
  </si>
  <si>
    <t>A124826474L</t>
  </si>
  <si>
    <t>A124825430T</t>
  </si>
  <si>
    <t>A124827414C</t>
  </si>
  <si>
    <t>A124826370V</t>
  </si>
  <si>
    <t>A124825326T</t>
  </si>
  <si>
    <t>A124827470W</t>
  </si>
  <si>
    <t>A124826426V</t>
  </si>
  <si>
    <t>A124825382K</t>
  </si>
  <si>
    <t>A124827482F</t>
  </si>
  <si>
    <t>A124826438C</t>
  </si>
  <si>
    <t>A124825394V</t>
  </si>
  <si>
    <t>A124827022T</t>
  </si>
  <si>
    <t>A124825978X</t>
  </si>
  <si>
    <t>A124824934C</t>
  </si>
  <si>
    <t>A124826978T</t>
  </si>
  <si>
    <t>A124825934W</t>
  </si>
  <si>
    <t>A124824890L</t>
  </si>
  <si>
    <t>A124827026A</t>
  </si>
  <si>
    <t>A124825982R</t>
  </si>
  <si>
    <t>A124824938L</t>
  </si>
  <si>
    <t>A124827030T</t>
  </si>
  <si>
    <t>A124825986X</t>
  </si>
  <si>
    <t>A124824942C</t>
  </si>
  <si>
    <t>A124826982J</t>
  </si>
  <si>
    <t>A124825938F</t>
  </si>
  <si>
    <t>A124824894W</t>
  </si>
  <si>
    <t>A124826986T</t>
  </si>
  <si>
    <t>A124825942W</t>
  </si>
  <si>
    <t>A124824898F</t>
  </si>
  <si>
    <t>A124827010J</t>
  </si>
  <si>
    <t>A124825966R</t>
  </si>
  <si>
    <t>A124824922V</t>
  </si>
  <si>
    <t>A124826966J</t>
  </si>
  <si>
    <t>A124825922L</t>
  </si>
  <si>
    <t>A124824878W</t>
  </si>
  <si>
    <t>A124827034A</t>
  </si>
  <si>
    <t>A124825990R</t>
  </si>
  <si>
    <t>A124824946L</t>
  </si>
  <si>
    <t>A124827014T</t>
  </si>
  <si>
    <t>A124825970F</t>
  </si>
  <si>
    <t>A124824926C</t>
  </si>
  <si>
    <t>A124827046K</t>
  </si>
  <si>
    <t>A124826002R</t>
  </si>
  <si>
    <t>A124824958W</t>
  </si>
  <si>
    <t>A124826970X</t>
  </si>
  <si>
    <t>A124825926W</t>
  </si>
  <si>
    <t>A124824882L</t>
  </si>
  <si>
    <t>A124826942R</t>
  </si>
  <si>
    <t>A124825898X</t>
  </si>
  <si>
    <t>A124824854C</t>
  </si>
  <si>
    <t>A124826958J</t>
  </si>
  <si>
    <t>A124825914L</t>
  </si>
  <si>
    <t>A124824870C</t>
  </si>
  <si>
    <t>A124826990J</t>
  </si>
  <si>
    <t>A124825946F</t>
  </si>
  <si>
    <t>A124824902K</t>
  </si>
  <si>
    <t>A124826962X</t>
  </si>
  <si>
    <t>A124825918W</t>
  </si>
  <si>
    <t>A124824874L</t>
  </si>
  <si>
    <t>A124826994T</t>
  </si>
  <si>
    <t>A124825950W</t>
  </si>
  <si>
    <t>A124824906V</t>
  </si>
  <si>
    <t>A124826998A</t>
  </si>
  <si>
    <t>A124825954F</t>
  </si>
  <si>
    <t>A124824910K</t>
  </si>
  <si>
    <t>A124827050A</t>
  </si>
  <si>
    <t>A124826006X</t>
  </si>
  <si>
    <t>A124824962L</t>
  </si>
  <si>
    <t>A124826946X</t>
  </si>
  <si>
    <t>A124825902C</t>
  </si>
  <si>
    <t>A124824858L</t>
  </si>
  <si>
    <t>A124827038K</t>
  </si>
  <si>
    <t>A124825994X</t>
  </si>
  <si>
    <t>A124824950C</t>
  </si>
  <si>
    <t>A124827042A</t>
  </si>
  <si>
    <t>A124825998J</t>
  </si>
  <si>
    <t>A124824954L</t>
  </si>
  <si>
    <t>A124826954X</t>
  </si>
  <si>
    <t>A124825910C</t>
  </si>
  <si>
    <t>A124824866L</t>
  </si>
  <si>
    <t>A124826974J</t>
  </si>
  <si>
    <t>A124825930L</t>
  </si>
  <si>
    <t>A124824886W</t>
  </si>
  <si>
    <t>A124827002J</t>
  </si>
  <si>
    <t>A124825958R</t>
  </si>
  <si>
    <t>A124824914V</t>
  </si>
  <si>
    <t>A124827054K</t>
  </si>
  <si>
    <t>&gt; Victoria ;  P26 - Discouraged job seekers ;  &gt; Males ;</t>
  </si>
  <si>
    <t>&gt; Victoria ;  P26 - Discouraged job seekers ;  &gt; Females ;</t>
  </si>
  <si>
    <t>&gt; Victoria ;  P27 - PNILF who wanted work but unavailable within four weeks ;  Persons ;</t>
  </si>
  <si>
    <t>&gt; Victoria ;  P27 - PNILF who wanted work but unavailable within four weeks ;  &gt; Males ;</t>
  </si>
  <si>
    <t>&gt; Victoria ;  P27 - PNILF who wanted work but unavailable within four weeks ;  &gt; Females ;</t>
  </si>
  <si>
    <t>&gt; Victoria ;  P28 - PNILF who wanted work but were caring for children ;  Persons ;</t>
  </si>
  <si>
    <t>&gt; Victoria ;  P28 - PNILF who wanted work but were caring for children ;  &gt; Males ;</t>
  </si>
  <si>
    <t>&gt; Victoria ;  P28 - PNILF who wanted work but were caring for children ;  &gt; Females ;</t>
  </si>
  <si>
    <t>&gt; Victoria ;  P29 - PNILF whose last job was less than 10 years ago ;  Persons ;</t>
  </si>
  <si>
    <t>&gt; Victoria ;  P29 - PNILF whose last job was less than 10 years ago ;  &gt; Males ;</t>
  </si>
  <si>
    <t>&gt; Victoria ;  P29 - PNILF whose last job was less than 10 years ago ;  &gt; Females ;</t>
  </si>
  <si>
    <t>&gt; Queensland ;  P01 - Civilian population aged 15 years and over ;  Persons ;</t>
  </si>
  <si>
    <t>&gt; Queensland ;  P01 - Civilian population aged 15 years and over ;  &gt; Males ;</t>
  </si>
  <si>
    <t>&gt; Queensland ;  P01 - Civilian population aged 15 years and over ;  &gt; Females ;</t>
  </si>
  <si>
    <t>&gt; Queensland ;  P02 - Employed people ;  Persons ;</t>
  </si>
  <si>
    <t>&gt; Queensland ;  P02 - Employed people ;  &gt; Males ;</t>
  </si>
  <si>
    <t>&gt; Queensland ;  P02 - Employed people ;  &gt; Females ;</t>
  </si>
  <si>
    <t>&gt; Queensland ;  P03 - Employed people who would prefer more hours ;  Persons ;</t>
  </si>
  <si>
    <t>&gt; Queensland ;  P03 - Employed people who would prefer more hours ;  &gt; Males ;</t>
  </si>
  <si>
    <t>&gt; Queensland ;  P03 - Employed people who would prefer more hours ;  &gt; Females ;</t>
  </si>
  <si>
    <t>&gt; Queensland ;  P04 - Part-time workers who would prefer more hours ;  Persons ;</t>
  </si>
  <si>
    <t>&gt; Queensland ;  P04 - Part-time workers who would prefer more hours ;  &gt; Males ;</t>
  </si>
  <si>
    <t>&gt; Queensland ;  P04 - Part-time workers who would prefer more hours ;  &gt; Females ;</t>
  </si>
  <si>
    <t>&gt; Queensland ;  P05 - Part-time workers who would prefer full-time hours ;  Persons ;</t>
  </si>
  <si>
    <t>&gt; Queensland ;  P05 - Part-time workers who would prefer full-time hours ;  &gt; Males ;</t>
  </si>
  <si>
    <t>&gt; Queensland ;  P05 - Part-time workers who would prefer full-time hours ;  &gt; Females ;</t>
  </si>
  <si>
    <t>&gt; Queensland ;  P06 - Underemployed workers ;  Persons ;</t>
  </si>
  <si>
    <t>&gt; Queensland ;  P06 - Underemployed workers ;  &gt; Males ;</t>
  </si>
  <si>
    <t>&gt; Queensland ;  P06 - Underemployed workers ;  &gt; Females ;</t>
  </si>
  <si>
    <t>&gt; Queensland ;  P07 - Underemployed part-time workers ;  Persons ;</t>
  </si>
  <si>
    <t>&gt; Queensland ;  P07 - Underemployed part-time workers ;  &gt; Males ;</t>
  </si>
  <si>
    <t>&gt; Queensland ;  P07 - Underemployed part-time workers ;  &gt; Females ;</t>
  </si>
  <si>
    <t>&gt; Queensland ;  P08 - People who started current job In the last year ;  Persons ;</t>
  </si>
  <si>
    <t>&gt; Queensland ;  P08 - People who started current job In the last year ;  &gt; Males ;</t>
  </si>
  <si>
    <t>&gt; Queensland ;  P08 - People who started current job In the last year ;  &gt; Females ;</t>
  </si>
  <si>
    <t>&gt; Queensland ;  P09 - People employed in current job for a year or more ;  Persons ;</t>
  </si>
  <si>
    <t>&gt; Queensland ;  P09 - People employed in current job for a year or more ;  &gt; Males ;</t>
  </si>
  <si>
    <t>&gt; Queensland ;  P09 - People employed in current job for a year or more ;  &gt; Females ;</t>
  </si>
  <si>
    <t>&gt; Queensland ;  P10 - Employees who started current job In the last year ;  Persons ;</t>
  </si>
  <si>
    <t>&gt; Queensland ;  P10 - Employees who started current job In the last year ;  &gt; Males ;</t>
  </si>
  <si>
    <t>&gt; Queensland ;  P10 - Employees who started current job In the last year ;  &gt; Females ;</t>
  </si>
  <si>
    <t>&gt; Queensland ;  P11 - Employees in current job for a year or more ;  Persons ;</t>
  </si>
  <si>
    <t>&gt; Queensland ;  P11 - Employees in current job for a year or more ;  &gt; Males ;</t>
  </si>
  <si>
    <t>&gt; Queensland ;  P11 - Employees in current job for a year or more ;  &gt; Females ;</t>
  </si>
  <si>
    <t>&gt; Queensland ;  P12 - Looked for work while in current job over the last year ;  Persons ;</t>
  </si>
  <si>
    <t>&gt; Queensland ;  P12 - Looked for work while in current job over the last year ;  &gt; Males ;</t>
  </si>
  <si>
    <t>&gt; Queensland ;  P12 - Looked for work while in current job over the last year ;  &gt; Females ;</t>
  </si>
  <si>
    <t>&gt; Queensland ;  P13 - People who worked at some time during the last year ;  Persons ;</t>
  </si>
  <si>
    <t>&gt; Queensland ;  P13 - People who worked at some time during the last year ;  &gt; Males ;</t>
  </si>
  <si>
    <t>&gt; Queensland ;  P13 - People who worked at some time during the last year ;  &gt; Females ;</t>
  </si>
  <si>
    <t>&gt; Queensland ;  P14 - People who were working 12 months ago ;  Persons ;</t>
  </si>
  <si>
    <t>&gt; Queensland ;  P14 - People who were working 12 months ago ;  &gt; Males ;</t>
  </si>
  <si>
    <t>&gt; Queensland ;  P14 - People who were working 12 months ago ;  &gt; Females ;</t>
  </si>
  <si>
    <t>&gt; Queensland ;  P15 - People currently employed and employed 12 months ago ;  Persons ;</t>
  </si>
  <si>
    <t>&gt; Queensland ;  P15 - People currently employed and employed 12 months ago ;  &gt; Males ;</t>
  </si>
  <si>
    <t>&gt; Queensland ;  P15 - People currently employed and employed 12 months ago ;  &gt; Females ;</t>
  </si>
  <si>
    <t>&gt; Queensland ;  P16 - People who left, lost or worked multiple jobs last year ;  Persons ;</t>
  </si>
  <si>
    <t>&gt; Queensland ;  P16 - People who left, lost or worked multiple jobs last year ;  &gt; Males ;</t>
  </si>
  <si>
    <t>&gt; Queensland ;  P16 - People who left, lost or worked multiple jobs last year ;  &gt; Females ;</t>
  </si>
  <si>
    <t>&gt; Queensland ;  P17 - People who left or lost a job last year ;  Persons ;</t>
  </si>
  <si>
    <t>&gt; Queensland ;  P17 - People who left or lost a job last year ;  &gt; Males ;</t>
  </si>
  <si>
    <t>&gt; Queensland ;  P17 - People who left or lost a job last year ;  &gt; Females ;</t>
  </si>
  <si>
    <t>&gt; Queensland ;  P18 - Employed people who left or lost a job last year ;  Persons ;</t>
  </si>
  <si>
    <t>&gt; Queensland ;  P18 - Employed people who left or lost a job last year ;  &gt; Males ;</t>
  </si>
  <si>
    <t>&gt; Queensland ;  P18 - Employed people who left or lost a job last year ;  &gt; Females ;</t>
  </si>
  <si>
    <t>&gt; Queensland ;  P19 - Unemployed people ;  Persons ;</t>
  </si>
  <si>
    <t>&gt; Queensland ;  P19 - Unemployed people ;  &gt; Males ;</t>
  </si>
  <si>
    <t>&gt; Queensland ;  P19 - Unemployed people ;  &gt; Females ;</t>
  </si>
  <si>
    <t>&gt; Queensland ;  P20 - People not in the labour force (PNILF) ;  Persons ;</t>
  </si>
  <si>
    <t>&gt; Queensland ;  P20 - People not in the labour force (PNILF) ;  &gt; Males ;</t>
  </si>
  <si>
    <t>&gt; Queensland ;  P20 - People not in the labour force (PNILF) ;  &gt; Females ;</t>
  </si>
  <si>
    <t>&gt; Queensland ;  P21 - PNILF who wanted to work ;  Persons ;</t>
  </si>
  <si>
    <t>&gt; Queensland ;  P21 - PNILF who wanted to work ;  &gt; Males ;</t>
  </si>
  <si>
    <t>&gt; Queensland ;  P21 - PNILF who wanted to work ;  &gt; Females ;</t>
  </si>
  <si>
    <t>&gt; Queensland ;  P22 - PNILF who looked for work ;  Persons ;</t>
  </si>
  <si>
    <t>&gt; Queensland ;  P22 - PNILF who looked for work ;  &gt; Males ;</t>
  </si>
  <si>
    <t>&gt; Queensland ;  P22 - PNILF who looked for work ;  &gt; Females ;</t>
  </si>
  <si>
    <t>&gt; Queensland ;  P23 - Marginally attached people ;  Persons ;</t>
  </si>
  <si>
    <t>&gt; Queensland ;  P23 - Marginally attached people ;  &gt; Males ;</t>
  </si>
  <si>
    <t>&gt; Queensland ;  P23 - Marginally attached people ;  &gt; Females ;</t>
  </si>
  <si>
    <t>&gt; Queensland ;  P24 - PNILF who had a job to go or return to ;  Persons ;</t>
  </si>
  <si>
    <t>&gt; Queensland ;  P24 - PNILF who had a job to go or return to ;  &gt; Males ;</t>
  </si>
  <si>
    <t>&gt; Queensland ;  P24 - PNILF who had a job to go or return to ;  &gt; Females ;</t>
  </si>
  <si>
    <t>&gt; Queensland ;  P25 - PNILF who wanted work and could start within four weeks ;  Persons ;</t>
  </si>
  <si>
    <t>&gt; Queensland ;  P25 - PNILF who wanted work and could start within four weeks ;  &gt; Males ;</t>
  </si>
  <si>
    <t>&gt; Queensland ;  P25 - PNILF who wanted work and could start within four weeks ;  &gt; Females ;</t>
  </si>
  <si>
    <t>&gt; Queensland ;  P26 - Discouraged job seekers ;  Persons ;</t>
  </si>
  <si>
    <t>&gt; Queensland ;  P26 - Discouraged job seekers ;  &gt; Males ;</t>
  </si>
  <si>
    <t>&gt; Queensland ;  P26 - Discouraged job seekers ;  &gt; Females ;</t>
  </si>
  <si>
    <t>&gt; Queensland ;  P27 - PNILF who wanted work but unavailable within four weeks ;  Persons ;</t>
  </si>
  <si>
    <t>&gt; Queensland ;  P27 - PNILF who wanted work but unavailable within four weeks ;  &gt; Males ;</t>
  </si>
  <si>
    <t>&gt; Queensland ;  P27 - PNILF who wanted work but unavailable within four weeks ;  &gt; Females ;</t>
  </si>
  <si>
    <t>&gt; Queensland ;  P28 - PNILF who wanted work but were caring for children ;  Persons ;</t>
  </si>
  <si>
    <t>&gt; Queensland ;  P28 - PNILF who wanted work but were caring for children ;  &gt; Males ;</t>
  </si>
  <si>
    <t>&gt; Queensland ;  P28 - PNILF who wanted work but were caring for children ;  &gt; Females ;</t>
  </si>
  <si>
    <t>&gt; Queensland ;  P29 - PNILF whose last job was less than 10 years ago ;  Persons ;</t>
  </si>
  <si>
    <t>&gt; Queensland ;  P29 - PNILF whose last job was less than 10 years ago ;  &gt; Males ;</t>
  </si>
  <si>
    <t>&gt; Queensland ;  P29 - PNILF whose last job was less than 10 years ago ;  &gt; Females ;</t>
  </si>
  <si>
    <t>&gt; South Australia ;  P01 - Civilian population aged 15 years and over ;  Persons ;</t>
  </si>
  <si>
    <t>&gt; South Australia ;  P01 - Civilian population aged 15 years and over ;  &gt; Males ;</t>
  </si>
  <si>
    <t>&gt; South Australia ;  P01 - Civilian population aged 15 years and over ;  &gt; Females ;</t>
  </si>
  <si>
    <t>&gt; South Australia ;  P02 - Employed people ;  Persons ;</t>
  </si>
  <si>
    <t>&gt; South Australia ;  P02 - Employed people ;  &gt; Males ;</t>
  </si>
  <si>
    <t>&gt; South Australia ;  P02 - Employed people ;  &gt; Females ;</t>
  </si>
  <si>
    <t>&gt; South Australia ;  P03 - Employed people who would prefer more hours ;  Persons ;</t>
  </si>
  <si>
    <t>&gt; South Australia ;  P03 - Employed people who would prefer more hours ;  &gt; Males ;</t>
  </si>
  <si>
    <t>&gt; South Australia ;  P03 - Employed people who would prefer more hours ;  &gt; Females ;</t>
  </si>
  <si>
    <t>&gt; South Australia ;  P04 - Part-time workers who would prefer more hours ;  Persons ;</t>
  </si>
  <si>
    <t>&gt; South Australia ;  P04 - Part-time workers who would prefer more hours ;  &gt; Males ;</t>
  </si>
  <si>
    <t>&gt; South Australia ;  P04 - Part-time workers who would prefer more hours ;  &gt; Females ;</t>
  </si>
  <si>
    <t>&gt; South Australia ;  P05 - Part-time workers who would prefer full-time hours ;  Persons ;</t>
  </si>
  <si>
    <t>&gt; South Australia ;  P05 - Part-time workers who would prefer full-time hours ;  &gt; Males ;</t>
  </si>
  <si>
    <t>&gt; South Australia ;  P05 - Part-time workers who would prefer full-time hours ;  &gt; Females ;</t>
  </si>
  <si>
    <t>&gt; South Australia ;  P06 - Underemployed workers ;  Persons ;</t>
  </si>
  <si>
    <t>&gt; South Australia ;  P06 - Underemployed workers ;  &gt; Males ;</t>
  </si>
  <si>
    <t>&gt; South Australia ;  P06 - Underemployed workers ;  &gt; Females ;</t>
  </si>
  <si>
    <t>&gt; South Australia ;  P07 - Underemployed part-time workers ;  Persons ;</t>
  </si>
  <si>
    <t>&gt; South Australia ;  P07 - Underemployed part-time workers ;  &gt; Males ;</t>
  </si>
  <si>
    <t>&gt; South Australia ;  P07 - Underemployed part-time workers ;  &gt; Females ;</t>
  </si>
  <si>
    <t>&gt; South Australia ;  P08 - People who started current job In the last year ;  Persons ;</t>
  </si>
  <si>
    <t>&gt; South Australia ;  P08 - People who started current job In the last year ;  &gt; Males ;</t>
  </si>
  <si>
    <t>&gt; South Australia ;  P08 - People who started current job In the last year ;  &gt; Females ;</t>
  </si>
  <si>
    <t>&gt; South Australia ;  P09 - People employed in current job for a year or more ;  Persons ;</t>
  </si>
  <si>
    <t>&gt; South Australia ;  P09 - People employed in current job for a year or more ;  &gt; Males ;</t>
  </si>
  <si>
    <t>&gt; South Australia ;  P09 - People employed in current job for a year or more ;  &gt; Females ;</t>
  </si>
  <si>
    <t>&gt; South Australia ;  P10 - Employees who started current job In the last year ;  Persons ;</t>
  </si>
  <si>
    <t>&gt; South Australia ;  P10 - Employees who started current job In the last year ;  &gt; Males ;</t>
  </si>
  <si>
    <t>&gt; South Australia ;  P10 - Employees who started current job In the last year ;  &gt; Females ;</t>
  </si>
  <si>
    <t>&gt; South Australia ;  P11 - Employees in current job for a year or more ;  Persons ;</t>
  </si>
  <si>
    <t>&gt; South Australia ;  P11 - Employees in current job for a year or more ;  &gt; Males ;</t>
  </si>
  <si>
    <t>&gt; South Australia ;  P11 - Employees in current job for a year or more ;  &gt; Females ;</t>
  </si>
  <si>
    <t>&gt; South Australia ;  P12 - Looked for work while in current job over the last year ;  Persons ;</t>
  </si>
  <si>
    <t>&gt; South Australia ;  P12 - Looked for work while in current job over the last year ;  &gt; Males ;</t>
  </si>
  <si>
    <t>&gt; South Australia ;  P12 - Looked for work while in current job over the last year ;  &gt; Females ;</t>
  </si>
  <si>
    <t>&gt; South Australia ;  P13 - People who worked at some time during the last year ;  Persons ;</t>
  </si>
  <si>
    <t>&gt; South Australia ;  P13 - People who worked at some time during the last year ;  &gt; Males ;</t>
  </si>
  <si>
    <t>&gt; South Australia ;  P13 - People who worked at some time during the last year ;  &gt; Females ;</t>
  </si>
  <si>
    <t>&gt; South Australia ;  P14 - People who were working 12 months ago ;  Persons ;</t>
  </si>
  <si>
    <t>&gt; South Australia ;  P14 - People who were working 12 months ago ;  &gt; Males ;</t>
  </si>
  <si>
    <t>&gt; South Australia ;  P14 - People who were working 12 months ago ;  &gt; Females ;</t>
  </si>
  <si>
    <t>&gt; South Australia ;  P15 - People currently employed and employed 12 months ago ;  Persons ;</t>
  </si>
  <si>
    <t>&gt; South Australia ;  P15 - People currently employed and employed 12 months ago ;  &gt; Males ;</t>
  </si>
  <si>
    <t>&gt; South Australia ;  P15 - People currently employed and employed 12 months ago ;  &gt; Females ;</t>
  </si>
  <si>
    <t>&gt; South Australia ;  P16 - People who left, lost or worked multiple jobs last year ;  Persons ;</t>
  </si>
  <si>
    <t>&gt; South Australia ;  P16 - People who left, lost or worked multiple jobs last year ;  &gt; Males ;</t>
  </si>
  <si>
    <t>&gt; South Australia ;  P16 - People who left, lost or worked multiple jobs last year ;  &gt; Females ;</t>
  </si>
  <si>
    <t>&gt; South Australia ;  P17 - People who left or lost a job last year ;  Persons ;</t>
  </si>
  <si>
    <t>&gt; South Australia ;  P17 - People who left or lost a job last year ;  &gt; Males ;</t>
  </si>
  <si>
    <t>&gt; South Australia ;  P17 - People who left or lost a job last year ;  &gt; Females ;</t>
  </si>
  <si>
    <t>&gt; South Australia ;  P18 - Employed people who left or lost a job last year ;  Persons ;</t>
  </si>
  <si>
    <t>&gt; South Australia ;  P18 - Employed people who left or lost a job last year ;  &gt; Males ;</t>
  </si>
  <si>
    <t>&gt; South Australia ;  P18 - Employed people who left or lost a job last year ;  &gt; Females ;</t>
  </si>
  <si>
    <t>&gt; South Australia ;  P19 - Unemployed people ;  Persons ;</t>
  </si>
  <si>
    <t>&gt; South Australia ;  P19 - Unemployed people ;  &gt; Males ;</t>
  </si>
  <si>
    <t>&gt; South Australia ;  P19 - Unemployed people ;  &gt; Females ;</t>
  </si>
  <si>
    <t>&gt; South Australia ;  P20 - People not in the labour force (PNILF) ;  Persons ;</t>
  </si>
  <si>
    <t>&gt; South Australia ;  P20 - People not in the labour force (PNILF) ;  &gt; Males ;</t>
  </si>
  <si>
    <t>&gt; South Australia ;  P20 - People not in the labour force (PNILF) ;  &gt; Females ;</t>
  </si>
  <si>
    <t>&gt; South Australia ;  P21 - PNILF who wanted to work ;  Persons ;</t>
  </si>
  <si>
    <t>&gt; South Australia ;  P21 - PNILF who wanted to work ;  &gt; Males ;</t>
  </si>
  <si>
    <t>&gt; South Australia ;  P21 - PNILF who wanted to work ;  &gt; Females ;</t>
  </si>
  <si>
    <t>&gt; South Australia ;  P22 - PNILF who looked for work ;  Persons ;</t>
  </si>
  <si>
    <t>&gt; South Australia ;  P22 - PNILF who looked for work ;  &gt; Males ;</t>
  </si>
  <si>
    <t>&gt; South Australia ;  P22 - PNILF who looked for work ;  &gt; Females ;</t>
  </si>
  <si>
    <t>&gt; South Australia ;  P23 - Marginally attached people ;  Persons ;</t>
  </si>
  <si>
    <t>&gt; South Australia ;  P23 - Marginally attached people ;  &gt; Males ;</t>
  </si>
  <si>
    <t>&gt; South Australia ;  P23 - Marginally attached people ;  &gt; Females ;</t>
  </si>
  <si>
    <t>&gt; South Australia ;  P24 - PNILF who had a job to go or return to ;  Persons ;</t>
  </si>
  <si>
    <t>&gt; South Australia ;  P24 - PNILF who had a job to go or return to ;  &gt; Males ;</t>
  </si>
  <si>
    <t>&gt; South Australia ;  P24 - PNILF who had a job to go or return to ;  &gt; Females ;</t>
  </si>
  <si>
    <t>&gt; South Australia ;  P25 - PNILF who wanted work and could start within four weeks ;  Persons ;</t>
  </si>
  <si>
    <t>&gt; South Australia ;  P25 - PNILF who wanted work and could start within four weeks ;  &gt; Males ;</t>
  </si>
  <si>
    <t>&gt; South Australia ;  P25 - PNILF who wanted work and could start within four weeks ;  &gt; Females ;</t>
  </si>
  <si>
    <t>&gt; South Australia ;  P26 - Discouraged job seekers ;  Persons ;</t>
  </si>
  <si>
    <t>&gt; South Australia ;  P26 - Discouraged job seekers ;  &gt; Males ;</t>
  </si>
  <si>
    <t>&gt; South Australia ;  P26 - Discouraged job seekers ;  &gt; Females ;</t>
  </si>
  <si>
    <t>&gt; South Australia ;  P27 - PNILF who wanted work but unavailable within four weeks ;  Persons ;</t>
  </si>
  <si>
    <t>&gt; South Australia ;  P27 - PNILF who wanted work but unavailable within four weeks ;  &gt; Males ;</t>
  </si>
  <si>
    <t>&gt; South Australia ;  P27 - PNILF who wanted work but unavailable within four weeks ;  &gt; Females ;</t>
  </si>
  <si>
    <t>&gt; South Australia ;  P28 - PNILF who wanted work but were caring for children ;  Persons ;</t>
  </si>
  <si>
    <t>&gt; South Australia ;  P28 - PNILF who wanted work but were caring for children ;  &gt; Males ;</t>
  </si>
  <si>
    <t>&gt; South Australia ;  P28 - PNILF who wanted work but were caring for children ;  &gt; Females ;</t>
  </si>
  <si>
    <t>&gt; South Australia ;  P29 - PNILF whose last job was less than 10 years ago ;  Persons ;</t>
  </si>
  <si>
    <t>&gt; South Australia ;  P29 - PNILF whose last job was less than 10 years ago ;  &gt; Males ;</t>
  </si>
  <si>
    <t>&gt; South Australia ;  P29 - PNILF whose last job was less than 10 years ago ;  &gt; Females ;</t>
  </si>
  <si>
    <t>&gt; Western Australia ;  P01 - Civilian population aged 15 years and over ;  Persons ;</t>
  </si>
  <si>
    <t>&gt; Western Australia ;  P01 - Civilian population aged 15 years and over ;  &gt; Males ;</t>
  </si>
  <si>
    <t>&gt; Western Australia ;  P01 - Civilian population aged 15 years and over ;  &gt; Females ;</t>
  </si>
  <si>
    <t>&gt; Western Australia ;  P02 - Employed people ;  Persons ;</t>
  </si>
  <si>
    <t>&gt; Western Australia ;  P02 - Employed people ;  &gt; Males ;</t>
  </si>
  <si>
    <t>&gt; Western Australia ;  P02 - Employed people ;  &gt; Females ;</t>
  </si>
  <si>
    <t>&gt; Western Australia ;  P03 - Employed people who would prefer more hours ;  Persons ;</t>
  </si>
  <si>
    <t>&gt; Western Australia ;  P03 - Employed people who would prefer more hours ;  &gt; Males ;</t>
  </si>
  <si>
    <t>&gt; Western Australia ;  P03 - Employed people who would prefer more hours ;  &gt; Females ;</t>
  </si>
  <si>
    <t>&gt; Western Australia ;  P04 - Part-time workers who would prefer more hours ;  Persons ;</t>
  </si>
  <si>
    <t>&gt; Western Australia ;  P04 - Part-time workers who would prefer more hours ;  &gt; Males ;</t>
  </si>
  <si>
    <t>&gt; Western Australia ;  P04 - Part-time workers who would prefer more hours ;  &gt; Females ;</t>
  </si>
  <si>
    <t>&gt; Western Australia ;  P05 - Part-time workers who would prefer full-time hours ;  Persons ;</t>
  </si>
  <si>
    <t>&gt; Western Australia ;  P05 - Part-time workers who would prefer full-time hours ;  &gt; Males ;</t>
  </si>
  <si>
    <t>&gt; Western Australia ;  P05 - Part-time workers who would prefer full-time hours ;  &gt; Females ;</t>
  </si>
  <si>
    <t>&gt; Western Australia ;  P06 - Underemployed workers ;  Persons ;</t>
  </si>
  <si>
    <t>&gt; Western Australia ;  P06 - Underemployed workers ;  &gt; Males ;</t>
  </si>
  <si>
    <t>&gt; Western Australia ;  P06 - Underemployed workers ;  &gt; Females ;</t>
  </si>
  <si>
    <t>&gt; Western Australia ;  P07 - Underemployed part-time workers ;  Persons ;</t>
  </si>
  <si>
    <t>&gt; Western Australia ;  P07 - Underemployed part-time workers ;  &gt; Males ;</t>
  </si>
  <si>
    <t>&gt; Western Australia ;  P07 - Underemployed part-time workers ;  &gt; Females ;</t>
  </si>
  <si>
    <t>&gt; Western Australia ;  P08 - People who started current job In the last year ;  Persons ;</t>
  </si>
  <si>
    <t>&gt; Western Australia ;  P08 - People who started current job In the last year ;  &gt; Males ;</t>
  </si>
  <si>
    <t>&gt; Western Australia ;  P08 - People who started current job In the last year ;  &gt; Females ;</t>
  </si>
  <si>
    <t>&gt; Western Australia ;  P09 - People employed in current job for a year or more ;  Persons ;</t>
  </si>
  <si>
    <t>&gt; Western Australia ;  P09 - People employed in current job for a year or more ;  &gt; Males ;</t>
  </si>
  <si>
    <t>&gt; Western Australia ;  P09 - People employed in current job for a year or more ;  &gt; Females ;</t>
  </si>
  <si>
    <t>&gt; Western Australia ;  P10 - Employees who started current job In the last year ;  Persons ;</t>
  </si>
  <si>
    <t>&gt; Western Australia ;  P10 - Employees who started current job In the last year ;  &gt; Males ;</t>
  </si>
  <si>
    <t>&gt; Western Australia ;  P10 - Employees who started current job In the last year ;  &gt; Females ;</t>
  </si>
  <si>
    <t>&gt; Western Australia ;  P11 - Employees in current job for a year or more ;  Persons ;</t>
  </si>
  <si>
    <t>&gt; Western Australia ;  P11 - Employees in current job for a year or more ;  &gt; Males ;</t>
  </si>
  <si>
    <t>&gt; Western Australia ;  P11 - Employees in current job for a year or more ;  &gt; Females ;</t>
  </si>
  <si>
    <t>&gt; Western Australia ;  P12 - Looked for work while in current job over the last year ;  Persons ;</t>
  </si>
  <si>
    <t>&gt; Western Australia ;  P12 - Looked for work while in current job over the last year ;  &gt; Males ;</t>
  </si>
  <si>
    <t>&gt; Western Australia ;  P12 - Looked for work while in current job over the last year ;  &gt; Females ;</t>
  </si>
  <si>
    <t>&gt; Western Australia ;  P13 - People who worked at some time during the last year ;  Persons ;</t>
  </si>
  <si>
    <t>&gt; Western Australia ;  P13 - People who worked at some time during the last year ;  &gt; Males ;</t>
  </si>
  <si>
    <t>&gt; Western Australia ;  P13 - People who worked at some time during the last year ;  &gt; Females ;</t>
  </si>
  <si>
    <t>&gt; Western Australia ;  P14 - People who were working 12 months ago ;  Persons ;</t>
  </si>
  <si>
    <t>&gt; Western Australia ;  P14 - People who were working 12 months ago ;  &gt; Males ;</t>
  </si>
  <si>
    <t>&gt; Western Australia ;  P14 - People who were working 12 months ago ;  &gt; Females ;</t>
  </si>
  <si>
    <t>&gt; Western Australia ;  P15 - People currently employed and employed 12 months ago ;  Persons ;</t>
  </si>
  <si>
    <t>&gt; Western Australia ;  P15 - People currently employed and employed 12 months ago ;  &gt; Males ;</t>
  </si>
  <si>
    <t>&gt; Western Australia ;  P15 - People currently employed and employed 12 months ago ;  &gt; Females ;</t>
  </si>
  <si>
    <t>&gt; Western Australia ;  P16 - People who left, lost or worked multiple jobs last year ;  Persons ;</t>
  </si>
  <si>
    <t>&gt; Western Australia ;  P16 - People who left, lost or worked multiple jobs last year ;  &gt; Males ;</t>
  </si>
  <si>
    <t>&gt; Western Australia ;  P16 - People who left, lost or worked multiple jobs last year ;  &gt; Females ;</t>
  </si>
  <si>
    <t>&gt; Western Australia ;  P17 - People who left or lost a job last year ;  Persons ;</t>
  </si>
  <si>
    <t>&gt; Western Australia ;  P17 - People who left or lost a job last year ;  &gt; Males ;</t>
  </si>
  <si>
    <t>&gt; Western Australia ;  P17 - People who left or lost a job last year ;  &gt; Females ;</t>
  </si>
  <si>
    <t>&gt; Western Australia ;  P18 - Employed people who left or lost a job last year ;  Persons ;</t>
  </si>
  <si>
    <t>&gt; Western Australia ;  P18 - Employed people who left or lost a job last year ;  &gt; Males ;</t>
  </si>
  <si>
    <t>&gt; Western Australia ;  P18 - Employed people who left or lost a job last year ;  &gt; Females ;</t>
  </si>
  <si>
    <t>&gt; Western Australia ;  P19 - Unemployed people ;  Persons ;</t>
  </si>
  <si>
    <t>&gt; Western Australia ;  P19 - Unemployed people ;  &gt; Males ;</t>
  </si>
  <si>
    <t>&gt; Western Australia ;  P19 - Unemployed people ;  &gt; Females ;</t>
  </si>
  <si>
    <t>&gt; Western Australia ;  P20 - People not in the labour force (PNILF) ;  Persons ;</t>
  </si>
  <si>
    <t>&gt; Western Australia ;  P20 - People not in the labour force (PNILF) ;  &gt; Males ;</t>
  </si>
  <si>
    <t>&gt; Western Australia ;  P20 - People not in the labour force (PNILF) ;  &gt; Females ;</t>
  </si>
  <si>
    <t>&gt; Western Australia ;  P21 - PNILF who wanted to work ;  Persons ;</t>
  </si>
  <si>
    <t>&gt; Western Australia ;  P21 - PNILF who wanted to work ;  &gt; Males ;</t>
  </si>
  <si>
    <t>&gt; Western Australia ;  P21 - PNILF who wanted to work ;  &gt; Females ;</t>
  </si>
  <si>
    <t>&gt; Western Australia ;  P22 - PNILF who looked for work ;  Persons ;</t>
  </si>
  <si>
    <t>&gt; Western Australia ;  P22 - PNILF who looked for work ;  &gt; Males ;</t>
  </si>
  <si>
    <t>A124826010R</t>
  </si>
  <si>
    <t>A124824966W</t>
  </si>
  <si>
    <t>A124826950R</t>
  </si>
  <si>
    <t>A124825906L</t>
  </si>
  <si>
    <t>A124824862C</t>
  </si>
  <si>
    <t>A124827006T</t>
  </si>
  <si>
    <t>A124825962F</t>
  </si>
  <si>
    <t>A124824918C</t>
  </si>
  <si>
    <t>A124827018A</t>
  </si>
  <si>
    <t>A124825974R</t>
  </si>
  <si>
    <t>A124824930V</t>
  </si>
  <si>
    <t>A124827602L</t>
  </si>
  <si>
    <t>A124826558W</t>
  </si>
  <si>
    <t>A124825514A</t>
  </si>
  <si>
    <t>A124827558R</t>
  </si>
  <si>
    <t>A124826514V</t>
  </si>
  <si>
    <t>A124825470K</t>
  </si>
  <si>
    <t>A124827606W</t>
  </si>
  <si>
    <t>A124826562L</t>
  </si>
  <si>
    <t>A124825518K</t>
  </si>
  <si>
    <t>A124827610L</t>
  </si>
  <si>
    <t>A124826566W</t>
  </si>
  <si>
    <t>A124825522A</t>
  </si>
  <si>
    <t>A124827562F</t>
  </si>
  <si>
    <t>A124826518C</t>
  </si>
  <si>
    <t>A124825474V</t>
  </si>
  <si>
    <t>A124827566R</t>
  </si>
  <si>
    <t>A124826522V</t>
  </si>
  <si>
    <t>A124825478C</t>
  </si>
  <si>
    <t>A124827590R</t>
  </si>
  <si>
    <t>A124826546L</t>
  </si>
  <si>
    <t>A124825502T</t>
  </si>
  <si>
    <t>A124827546F</t>
  </si>
  <si>
    <t>A124826502K</t>
  </si>
  <si>
    <t>A124825458V</t>
  </si>
  <si>
    <t>A124827614W</t>
  </si>
  <si>
    <t>A124826570L</t>
  </si>
  <si>
    <t>A124825526K</t>
  </si>
  <si>
    <t>A124827594X</t>
  </si>
  <si>
    <t>A124826550C</t>
  </si>
  <si>
    <t>A124825506A</t>
  </si>
  <si>
    <t>A124827626F</t>
  </si>
  <si>
    <t>A124826582W</t>
  </si>
  <si>
    <t>A124825538V</t>
  </si>
  <si>
    <t>A124827550W</t>
  </si>
  <si>
    <t>A124826506V</t>
  </si>
  <si>
    <t>A124825462K</t>
  </si>
  <si>
    <t>A124827522L</t>
  </si>
  <si>
    <t>A124826478W</t>
  </si>
  <si>
    <t>A124825434A</t>
  </si>
  <si>
    <t>A124827538F</t>
  </si>
  <si>
    <t>A124826494W</t>
  </si>
  <si>
    <t>A124825450A</t>
  </si>
  <si>
    <t>A124827570F</t>
  </si>
  <si>
    <t>A124826526C</t>
  </si>
  <si>
    <t>A124825482V</t>
  </si>
  <si>
    <t>A124827542W</t>
  </si>
  <si>
    <t>A124826498F</t>
  </si>
  <si>
    <t>A124825454K</t>
  </si>
  <si>
    <t>A124827574R</t>
  </si>
  <si>
    <t>A124826530V</t>
  </si>
  <si>
    <t>A124825486C</t>
  </si>
  <si>
    <t>A124827578X</t>
  </si>
  <si>
    <t>A124826534C</t>
  </si>
  <si>
    <t>A124825490V</t>
  </si>
  <si>
    <t>A124827630W</t>
  </si>
  <si>
    <t>A124826586F</t>
  </si>
  <si>
    <t>A124825542K</t>
  </si>
  <si>
    <t>A124827526W</t>
  </si>
  <si>
    <t>A124826482L</t>
  </si>
  <si>
    <t>A124825438K</t>
  </si>
  <si>
    <t>A124827618F</t>
  </si>
  <si>
    <t>A124826574W</t>
  </si>
  <si>
    <t>A124825530A</t>
  </si>
  <si>
    <t>A124827622W</t>
  </si>
  <si>
    <t>A124826578F</t>
  </si>
  <si>
    <t>A124825534K</t>
  </si>
  <si>
    <t>A124827534W</t>
  </si>
  <si>
    <t>A124826490L</t>
  </si>
  <si>
    <t>A124825446K</t>
  </si>
  <si>
    <t>A124827554F</t>
  </si>
  <si>
    <t>A124826510K</t>
  </si>
  <si>
    <t>A124825466V</t>
  </si>
  <si>
    <t>A124827582R</t>
  </si>
  <si>
    <t>A124826538L</t>
  </si>
  <si>
    <t>A124825494C</t>
  </si>
  <si>
    <t>A124827634F</t>
  </si>
  <si>
    <t>A124826590W</t>
  </si>
  <si>
    <t>A124825546V</t>
  </si>
  <si>
    <t>A124827530L</t>
  </si>
  <si>
    <t>A124826486W</t>
  </si>
  <si>
    <t>A124825442A</t>
  </si>
  <si>
    <t>A124827586X</t>
  </si>
  <si>
    <t>A124826542C</t>
  </si>
  <si>
    <t>A124825498L</t>
  </si>
  <si>
    <t>A124827598J</t>
  </si>
  <si>
    <t>A124826554L</t>
  </si>
  <si>
    <t>A124825510T</t>
  </si>
  <si>
    <t>A124827718R</t>
  </si>
  <si>
    <t>A124826674F</t>
  </si>
  <si>
    <t>A124825630K</t>
  </si>
  <si>
    <t>A124827674X</t>
  </si>
  <si>
    <t>A124826630C</t>
  </si>
  <si>
    <t>A124825586L</t>
  </si>
  <si>
    <t>A124827722F</t>
  </si>
  <si>
    <t>A124826678R</t>
  </si>
  <si>
    <t>A124825634V</t>
  </si>
  <si>
    <t>A124827726R</t>
  </si>
  <si>
    <t>A124826682F</t>
  </si>
  <si>
    <t>A124825638C</t>
  </si>
  <si>
    <t>A124827678J</t>
  </si>
  <si>
    <t>A124826634L</t>
  </si>
  <si>
    <t>A124825590C</t>
  </si>
  <si>
    <t>A124827682X</t>
  </si>
  <si>
    <t>A124826638W</t>
  </si>
  <si>
    <t>A124825594L</t>
  </si>
  <si>
    <t>A124827706F</t>
  </si>
  <si>
    <t>A124826662W</t>
  </si>
  <si>
    <t>A124825618V</t>
  </si>
  <si>
    <t>A124827662R</t>
  </si>
  <si>
    <t>A124826618L</t>
  </si>
  <si>
    <t>A124825574C</t>
  </si>
  <si>
    <t>A124827730F</t>
  </si>
  <si>
    <t>A124826686R</t>
  </si>
  <si>
    <t>A124825642V</t>
  </si>
  <si>
    <t>A124827710W</t>
  </si>
  <si>
    <t>A124826666F</t>
  </si>
  <si>
    <t>A124825622K</t>
  </si>
  <si>
    <t>A124827742R</t>
  </si>
  <si>
    <t>A124826698X</t>
  </si>
  <si>
    <t>A124825654C</t>
  </si>
  <si>
    <t>A124827666X</t>
  </si>
  <si>
    <t>A124826622C</t>
  </si>
  <si>
    <t>A124825578L</t>
  </si>
  <si>
    <t>A124827638R</t>
  </si>
  <si>
    <t>A124826594F</t>
  </si>
  <si>
    <t>A124825550K</t>
  </si>
  <si>
    <t>A124827654R</t>
  </si>
  <si>
    <t>A124826610V</t>
  </si>
  <si>
    <t>A124825566C</t>
  </si>
  <si>
    <t>A124827686J</t>
  </si>
  <si>
    <t>A124826642L</t>
  </si>
  <si>
    <t>A124825598W</t>
  </si>
  <si>
    <t>A124827658X</t>
  </si>
  <si>
    <t>A124826614C</t>
  </si>
  <si>
    <t>A124825570V</t>
  </si>
  <si>
    <t>A124827690X</t>
  </si>
  <si>
    <t>A124826646W</t>
  </si>
  <si>
    <t>A124825602A</t>
  </si>
  <si>
    <t>A124827694J</t>
  </si>
  <si>
    <t>A124826650L</t>
  </si>
  <si>
    <t>A124825606K</t>
  </si>
  <si>
    <t>A124827746X</t>
  </si>
  <si>
    <t>A124826702C</t>
  </si>
  <si>
    <t>A124825658L</t>
  </si>
  <si>
    <t>A124827642F</t>
  </si>
  <si>
    <t>A124826598R</t>
  </si>
  <si>
    <t>A124825554V</t>
  </si>
  <si>
    <t>A124827734R</t>
  </si>
  <si>
    <t>A124826690F</t>
  </si>
  <si>
    <t>A124825646C</t>
  </si>
  <si>
    <t>A124827738X</t>
  </si>
  <si>
    <t>A124826694R</t>
  </si>
  <si>
    <t>A124825650V</t>
  </si>
  <si>
    <t>A124827650F</t>
  </si>
  <si>
    <t>A124826606C</t>
  </si>
  <si>
    <t>A124825562V</t>
  </si>
  <si>
    <t>A124827670R</t>
  </si>
  <si>
    <t>A124826626L</t>
  </si>
  <si>
    <t>A124825582C</t>
  </si>
  <si>
    <t>A124827698T</t>
  </si>
  <si>
    <t>A124826654W</t>
  </si>
  <si>
    <t>A124825610A</t>
  </si>
  <si>
    <t>A124827750R</t>
  </si>
  <si>
    <t>A124826706L</t>
  </si>
  <si>
    <t>A124825662C</t>
  </si>
  <si>
    <t>A124827646R</t>
  </si>
  <si>
    <t>A124826602V</t>
  </si>
  <si>
    <t>A124825558C</t>
  </si>
  <si>
    <t>A124827702W</t>
  </si>
  <si>
    <t>A124826658F</t>
  </si>
  <si>
    <t>A124825614K</t>
  </si>
  <si>
    <t>A124827714F</t>
  </si>
  <si>
    <t>A124826670W</t>
  </si>
  <si>
    <t>A124825626V</t>
  </si>
  <si>
    <t>A124827138V</t>
  </si>
  <si>
    <t>A124826094K</t>
  </si>
  <si>
    <t>A124825050R</t>
  </si>
  <si>
    <t>A124827094C</t>
  </si>
  <si>
    <t>A124826050J</t>
  </si>
  <si>
    <t>A124825006F</t>
  </si>
  <si>
    <t>A124827142K</t>
  </si>
  <si>
    <t>A124826098V</t>
  </si>
  <si>
    <t>A124825054X</t>
  </si>
  <si>
    <t>A124827146V</t>
  </si>
  <si>
    <t>A124826102X</t>
  </si>
  <si>
    <t>A124825058J</t>
  </si>
  <si>
    <t>A124827098L</t>
  </si>
  <si>
    <t>A124826054T</t>
  </si>
  <si>
    <t>A124825010W</t>
  </si>
  <si>
    <t>A124827102T</t>
  </si>
  <si>
    <t>A124826058A</t>
  </si>
  <si>
    <t>A124825014F</t>
  </si>
  <si>
    <t>A124827126K</t>
  </si>
  <si>
    <t>A124826082A</t>
  </si>
  <si>
    <t>A124825038X</t>
  </si>
  <si>
    <t>A124827082V</t>
  </si>
  <si>
    <t>A124826038T</t>
  </si>
  <si>
    <t>A124824994F</t>
  </si>
  <si>
    <t>A124827150K</t>
  </si>
  <si>
    <t>A124826106J</t>
  </si>
  <si>
    <t>A124825062X</t>
  </si>
  <si>
    <t>A124827130A</t>
  </si>
  <si>
    <t>A124826086K</t>
  </si>
  <si>
    <t>A124825042R</t>
  </si>
  <si>
    <t>A124827162V</t>
  </si>
  <si>
    <t>A124826118T</t>
  </si>
  <si>
    <t>A124825074J</t>
  </si>
  <si>
    <t>A124827086C</t>
  </si>
  <si>
    <t>A124826042J</t>
  </si>
  <si>
    <t>A124824998R</t>
  </si>
  <si>
    <t>A124827058V</t>
  </si>
  <si>
    <t>A124826014X</t>
  </si>
  <si>
    <t>A124824970L</t>
  </si>
  <si>
    <t>A124827074V</t>
  </si>
  <si>
    <t>A124826030X</t>
  </si>
  <si>
    <t>A124824986F</t>
  </si>
  <si>
    <t>A124827106A</t>
  </si>
  <si>
    <t>A124826062T</t>
  </si>
  <si>
    <t>A124825018R</t>
  </si>
  <si>
    <t>A124827078C</t>
  </si>
  <si>
    <t>A124826034J</t>
  </si>
  <si>
    <t>A124824990W</t>
  </si>
  <si>
    <t>A124827110T</t>
  </si>
  <si>
    <t>A124826066A</t>
  </si>
  <si>
    <t>A124825022F</t>
  </si>
  <si>
    <t>A124827114A</t>
  </si>
  <si>
    <t>A124826070T</t>
  </si>
  <si>
    <t>A124825026R</t>
  </si>
  <si>
    <t>A124827166C</t>
  </si>
  <si>
    <t>A124826122J</t>
  </si>
  <si>
    <t>A124825078T</t>
  </si>
  <si>
    <t>A124827062K</t>
  </si>
  <si>
    <t>A124826018J</t>
  </si>
  <si>
    <t>A124824974W</t>
  </si>
  <si>
    <t>A124827154V</t>
  </si>
  <si>
    <t>A124826110X</t>
  </si>
  <si>
    <t>A124825066J</t>
  </si>
  <si>
    <t>A124827158C</t>
  </si>
  <si>
    <t>A124826114J</t>
  </si>
  <si>
    <t>&gt; Western Australia ;  P22 - PNILF who looked for work ;  &gt; Females ;</t>
  </si>
  <si>
    <t>&gt; Western Australia ;  P23 - Marginally attached people ;  Persons ;</t>
  </si>
  <si>
    <t>&gt; Western Australia ;  P23 - Marginally attached people ;  &gt; Males ;</t>
  </si>
  <si>
    <t>&gt; Western Australia ;  P23 - Marginally attached people ;  &gt; Females ;</t>
  </si>
  <si>
    <t>&gt; Western Australia ;  P24 - PNILF who had a job to go or return to ;  Persons ;</t>
  </si>
  <si>
    <t>&gt; Western Australia ;  P24 - PNILF who had a job to go or return to ;  &gt; Males ;</t>
  </si>
  <si>
    <t>&gt; Western Australia ;  P24 - PNILF who had a job to go or return to ;  &gt; Females ;</t>
  </si>
  <si>
    <t>&gt; Western Australia ;  P25 - PNILF who wanted work and could start within four weeks ;  Persons ;</t>
  </si>
  <si>
    <t>&gt; Western Australia ;  P25 - PNILF who wanted work and could start within four weeks ;  &gt; Males ;</t>
  </si>
  <si>
    <t>&gt; Western Australia ;  P25 - PNILF who wanted work and could start within four weeks ;  &gt; Females ;</t>
  </si>
  <si>
    <t>&gt; Western Australia ;  P26 - Discouraged job seekers ;  Persons ;</t>
  </si>
  <si>
    <t>&gt; Western Australia ;  P26 - Discouraged job seekers ;  &gt; Males ;</t>
  </si>
  <si>
    <t>&gt; Western Australia ;  P26 - Discouraged job seekers ;  &gt; Females ;</t>
  </si>
  <si>
    <t>&gt; Western Australia ;  P27 - PNILF who wanted work but unavailable within four weeks ;  Persons ;</t>
  </si>
  <si>
    <t>&gt; Western Australia ;  P27 - PNILF who wanted work but unavailable within four weeks ;  &gt; Males ;</t>
  </si>
  <si>
    <t>&gt; Western Australia ;  P27 - PNILF who wanted work but unavailable within four weeks ;  &gt; Females ;</t>
  </si>
  <si>
    <t>&gt; Western Australia ;  P28 - PNILF who wanted work but were caring for children ;  Persons ;</t>
  </si>
  <si>
    <t>&gt; Western Australia ;  P28 - PNILF who wanted work but were caring for children ;  &gt; Males ;</t>
  </si>
  <si>
    <t>&gt; Western Australia ;  P28 - PNILF who wanted work but were caring for children ;  &gt; Females ;</t>
  </si>
  <si>
    <t>&gt; Western Australia ;  P29 - PNILF whose last job was less than 10 years ago ;  Persons ;</t>
  </si>
  <si>
    <t>&gt; Western Australia ;  P29 - PNILF whose last job was less than 10 years ago ;  &gt; Males ;</t>
  </si>
  <si>
    <t>&gt; Western Australia ;  P29 - PNILF whose last job was less than 10 years ago ;  &gt; Females ;</t>
  </si>
  <si>
    <t>&gt; Tasmania ;  P01 - Civilian population aged 15 years and over ;  Persons ;</t>
  </si>
  <si>
    <t>&gt; Tasmania ;  P01 - Civilian population aged 15 years and over ;  &gt; Males ;</t>
  </si>
  <si>
    <t>&gt; Tasmania ;  P01 - Civilian population aged 15 years and over ;  &gt; Females ;</t>
  </si>
  <si>
    <t>&gt; Tasmania ;  P02 - Employed people ;  Persons ;</t>
  </si>
  <si>
    <t>&gt; Tasmania ;  P02 - Employed people ;  &gt; Males ;</t>
  </si>
  <si>
    <t>&gt; Tasmania ;  P02 - Employed people ;  &gt; Females ;</t>
  </si>
  <si>
    <t>&gt; Tasmania ;  P03 - Employed people who would prefer more hours ;  Persons ;</t>
  </si>
  <si>
    <t>&gt; Tasmania ;  P03 - Employed people who would prefer more hours ;  &gt; Males ;</t>
  </si>
  <si>
    <t>&gt; Tasmania ;  P03 - Employed people who would prefer more hours ;  &gt; Females ;</t>
  </si>
  <si>
    <t>&gt; Tasmania ;  P04 - Part-time workers who would prefer more hours ;  Persons ;</t>
  </si>
  <si>
    <t>&gt; Tasmania ;  P04 - Part-time workers who would prefer more hours ;  &gt; Males ;</t>
  </si>
  <si>
    <t>&gt; Tasmania ;  P04 - Part-time workers who would prefer more hours ;  &gt; Females ;</t>
  </si>
  <si>
    <t>&gt; Tasmania ;  P05 - Part-time workers who would prefer full-time hours ;  Persons ;</t>
  </si>
  <si>
    <t>&gt; Tasmania ;  P05 - Part-time workers who would prefer full-time hours ;  &gt; Males ;</t>
  </si>
  <si>
    <t>&gt; Tasmania ;  P05 - Part-time workers who would prefer full-time hours ;  &gt; Females ;</t>
  </si>
  <si>
    <t>&gt; Tasmania ;  P06 - Underemployed workers ;  Persons ;</t>
  </si>
  <si>
    <t>&gt; Tasmania ;  P06 - Underemployed workers ;  &gt; Males ;</t>
  </si>
  <si>
    <t>&gt; Tasmania ;  P06 - Underemployed workers ;  &gt; Females ;</t>
  </si>
  <si>
    <t>&gt; Tasmania ;  P07 - Underemployed part-time workers ;  Persons ;</t>
  </si>
  <si>
    <t>&gt; Tasmania ;  P07 - Underemployed part-time workers ;  &gt; Males ;</t>
  </si>
  <si>
    <t>&gt; Tasmania ;  P07 - Underemployed part-time workers ;  &gt; Females ;</t>
  </si>
  <si>
    <t>&gt; Tasmania ;  P08 - People who started current job In the last year ;  Persons ;</t>
  </si>
  <si>
    <t>&gt; Tasmania ;  P08 - People who started current job In the last year ;  &gt; Males ;</t>
  </si>
  <si>
    <t>&gt; Tasmania ;  P08 - People who started current job In the last year ;  &gt; Females ;</t>
  </si>
  <si>
    <t>&gt; Tasmania ;  P09 - People employed in current job for a year or more ;  Persons ;</t>
  </si>
  <si>
    <t>&gt; Tasmania ;  P09 - People employed in current job for a year or more ;  &gt; Males ;</t>
  </si>
  <si>
    <t>&gt; Tasmania ;  P09 - People employed in current job for a year or more ;  &gt; Females ;</t>
  </si>
  <si>
    <t>&gt; Tasmania ;  P10 - Employees who started current job In the last year ;  Persons ;</t>
  </si>
  <si>
    <t>&gt; Tasmania ;  P10 - Employees who started current job In the last year ;  &gt; Males ;</t>
  </si>
  <si>
    <t>&gt; Tasmania ;  P10 - Employees who started current job In the last year ;  &gt; Females ;</t>
  </si>
  <si>
    <t>&gt; Tasmania ;  P11 - Employees in current job for a year or more ;  Persons ;</t>
  </si>
  <si>
    <t>&gt; Tasmania ;  P11 - Employees in current job for a year or more ;  &gt; Males ;</t>
  </si>
  <si>
    <t>&gt; Tasmania ;  P11 - Employees in current job for a year or more ;  &gt; Females ;</t>
  </si>
  <si>
    <t>&gt; Tasmania ;  P12 - Looked for work while in current job over the last year ;  Persons ;</t>
  </si>
  <si>
    <t>&gt; Tasmania ;  P12 - Looked for work while in current job over the last year ;  &gt; Males ;</t>
  </si>
  <si>
    <t>&gt; Tasmania ;  P12 - Looked for work while in current job over the last year ;  &gt; Females ;</t>
  </si>
  <si>
    <t>&gt; Tasmania ;  P13 - People who worked at some time during the last year ;  Persons ;</t>
  </si>
  <si>
    <t>&gt; Tasmania ;  P13 - People who worked at some time during the last year ;  &gt; Males ;</t>
  </si>
  <si>
    <t>&gt; Tasmania ;  P13 - People who worked at some time during the last year ;  &gt; Females ;</t>
  </si>
  <si>
    <t>&gt; Tasmania ;  P14 - People who were working 12 months ago ;  Persons ;</t>
  </si>
  <si>
    <t>&gt; Tasmania ;  P14 - People who were working 12 months ago ;  &gt; Males ;</t>
  </si>
  <si>
    <t>&gt; Tasmania ;  P14 - People who were working 12 months ago ;  &gt; Females ;</t>
  </si>
  <si>
    <t>&gt; Tasmania ;  P15 - People currently employed and employed 12 months ago ;  Persons ;</t>
  </si>
  <si>
    <t>&gt; Tasmania ;  P15 - People currently employed and employed 12 months ago ;  &gt; Males ;</t>
  </si>
  <si>
    <t>&gt; Tasmania ;  P15 - People currently employed and employed 12 months ago ;  &gt; Females ;</t>
  </si>
  <si>
    <t>&gt; Tasmania ;  P16 - People who left, lost or worked multiple jobs last year ;  Persons ;</t>
  </si>
  <si>
    <t>&gt; Tasmania ;  P16 - People who left, lost or worked multiple jobs last year ;  &gt; Males ;</t>
  </si>
  <si>
    <t>&gt; Tasmania ;  P16 - People who left, lost or worked multiple jobs last year ;  &gt; Females ;</t>
  </si>
  <si>
    <t>&gt; Tasmania ;  P17 - People who left or lost a job last year ;  Persons ;</t>
  </si>
  <si>
    <t>&gt; Tasmania ;  P17 - People who left or lost a job last year ;  &gt; Males ;</t>
  </si>
  <si>
    <t>&gt; Tasmania ;  P17 - People who left or lost a job last year ;  &gt; Females ;</t>
  </si>
  <si>
    <t>&gt; Tasmania ;  P18 - Employed people who left or lost a job last year ;  Persons ;</t>
  </si>
  <si>
    <t>&gt; Tasmania ;  P18 - Employed people who left or lost a job last year ;  &gt; Males ;</t>
  </si>
  <si>
    <t>&gt; Tasmania ;  P18 - Employed people who left or lost a job last year ;  &gt; Females ;</t>
  </si>
  <si>
    <t>&gt; Tasmania ;  P19 - Unemployed people ;  Persons ;</t>
  </si>
  <si>
    <t>&gt; Tasmania ;  P19 - Unemployed people ;  &gt; Males ;</t>
  </si>
  <si>
    <t>&gt; Tasmania ;  P19 - Unemployed people ;  &gt; Females ;</t>
  </si>
  <si>
    <t>&gt; Tasmania ;  P20 - People not in the labour force (PNILF) ;  Persons ;</t>
  </si>
  <si>
    <t>&gt; Tasmania ;  P20 - People not in the labour force (PNILF) ;  &gt; Males ;</t>
  </si>
  <si>
    <t>&gt; Tasmania ;  P20 - People not in the labour force (PNILF) ;  &gt; Females ;</t>
  </si>
  <si>
    <t>&gt; Tasmania ;  P21 - PNILF who wanted to work ;  Persons ;</t>
  </si>
  <si>
    <t>&gt; Tasmania ;  P21 - PNILF who wanted to work ;  &gt; Males ;</t>
  </si>
  <si>
    <t>&gt; Tasmania ;  P21 - PNILF who wanted to work ;  &gt; Females ;</t>
  </si>
  <si>
    <t>&gt; Tasmania ;  P22 - PNILF who looked for work ;  Persons ;</t>
  </si>
  <si>
    <t>&gt; Tasmania ;  P22 - PNILF who looked for work ;  &gt; Males ;</t>
  </si>
  <si>
    <t>&gt; Tasmania ;  P22 - PNILF who looked for work ;  &gt; Females ;</t>
  </si>
  <si>
    <t>&gt; Tasmania ;  P23 - Marginally attached people ;  Persons ;</t>
  </si>
  <si>
    <t>&gt; Tasmania ;  P23 - Marginally attached people ;  &gt; Males ;</t>
  </si>
  <si>
    <t>&gt; Tasmania ;  P23 - Marginally attached people ;  &gt; Females ;</t>
  </si>
  <si>
    <t>&gt; Tasmania ;  P24 - PNILF who had a job to go or return to ;  Persons ;</t>
  </si>
  <si>
    <t>&gt; Tasmania ;  P24 - PNILF who had a job to go or return to ;  &gt; Males ;</t>
  </si>
  <si>
    <t>&gt; Tasmania ;  P24 - PNILF who had a job to go or return to ;  &gt; Females ;</t>
  </si>
  <si>
    <t>&gt; Tasmania ;  P25 - PNILF who wanted work and could start within four weeks ;  Persons ;</t>
  </si>
  <si>
    <t>&gt; Tasmania ;  P25 - PNILF who wanted work and could start within four weeks ;  &gt; Males ;</t>
  </si>
  <si>
    <t>&gt; Tasmania ;  P25 - PNILF who wanted work and could start within four weeks ;  &gt; Females ;</t>
  </si>
  <si>
    <t>&gt; Tasmania ;  P26 - Discouraged job seekers ;  Persons ;</t>
  </si>
  <si>
    <t>&gt; Tasmania ;  P26 - Discouraged job seekers ;  &gt; Males ;</t>
  </si>
  <si>
    <t>&gt; Tasmania ;  P26 - Discouraged job seekers ;  &gt; Females ;</t>
  </si>
  <si>
    <t>&gt; Tasmania ;  P27 - PNILF who wanted work but unavailable within four weeks ;  Persons ;</t>
  </si>
  <si>
    <t>&gt; Tasmania ;  P27 - PNILF who wanted work but unavailable within four weeks ;  &gt; Males ;</t>
  </si>
  <si>
    <t>&gt; Tasmania ;  P27 - PNILF who wanted work but unavailable within four weeks ;  &gt; Females ;</t>
  </si>
  <si>
    <t>&gt; Tasmania ;  P28 - PNILF who wanted work but were caring for children ;  Persons ;</t>
  </si>
  <si>
    <t>&gt; Tasmania ;  P28 - PNILF who wanted work but were caring for children ;  &gt; Males ;</t>
  </si>
  <si>
    <t>&gt; Tasmania ;  P28 - PNILF who wanted work but were caring for children ;  &gt; Females ;</t>
  </si>
  <si>
    <t>&gt; Tasmania ;  P29 - PNILF whose last job was less than 10 years ago ;  Persons ;</t>
  </si>
  <si>
    <t>&gt; Tasmania ;  P29 - PNILF whose last job was less than 10 years ago ;  &gt; Males ;</t>
  </si>
  <si>
    <t>&gt; Tasmania ;  P29 - PNILF whose last job was less than 10 years ago ;  &gt; Females ;</t>
  </si>
  <si>
    <t>&gt; Northern Territory ;  P01 - Civilian population aged 15 years and over ;  Persons ;</t>
  </si>
  <si>
    <t>&gt; Northern Territory ;  P01 - Civilian population aged 15 years and over ;  &gt; Males ;</t>
  </si>
  <si>
    <t>&gt; Northern Territory ;  P01 - Civilian population aged 15 years and over ;  &gt; Females ;</t>
  </si>
  <si>
    <t>&gt; Northern Territory ;  P02 - Employed people ;  Persons ;</t>
  </si>
  <si>
    <t>&gt; Northern Territory ;  P02 - Employed people ;  &gt; Males ;</t>
  </si>
  <si>
    <t>&gt; Northern Territory ;  P02 - Employed people ;  &gt; Females ;</t>
  </si>
  <si>
    <t>&gt; Northern Territory ;  P03 - Employed people who would prefer more hours ;  Persons ;</t>
  </si>
  <si>
    <t>&gt; Northern Territory ;  P03 - Employed people who would prefer more hours ;  &gt; Males ;</t>
  </si>
  <si>
    <t>&gt; Northern Territory ;  P03 - Employed people who would prefer more hours ;  &gt; Females ;</t>
  </si>
  <si>
    <t>&gt; Northern Territory ;  P04 - Part-time workers who would prefer more hours ;  Persons ;</t>
  </si>
  <si>
    <t>&gt; Northern Territory ;  P04 - Part-time workers who would prefer more hours ;  &gt; Males ;</t>
  </si>
  <si>
    <t>&gt; Northern Territory ;  P04 - Part-time workers who would prefer more hours ;  &gt; Females ;</t>
  </si>
  <si>
    <t>&gt; Northern Territory ;  P05 - Part-time workers who would prefer full-time hours ;  Persons ;</t>
  </si>
  <si>
    <t>&gt; Northern Territory ;  P05 - Part-time workers who would prefer full-time hours ;  &gt; Males ;</t>
  </si>
  <si>
    <t>&gt; Northern Territory ;  P05 - Part-time workers who would prefer full-time hours ;  &gt; Females ;</t>
  </si>
  <si>
    <t>&gt; Northern Territory ;  P06 - Underemployed workers ;  Persons ;</t>
  </si>
  <si>
    <t>&gt; Northern Territory ;  P06 - Underemployed workers ;  &gt; Males ;</t>
  </si>
  <si>
    <t>&gt; Northern Territory ;  P06 - Underemployed workers ;  &gt; Females ;</t>
  </si>
  <si>
    <t>&gt; Northern Territory ;  P07 - Underemployed part-time workers ;  Persons ;</t>
  </si>
  <si>
    <t>&gt; Northern Territory ;  P07 - Underemployed part-time workers ;  &gt; Males ;</t>
  </si>
  <si>
    <t>&gt; Northern Territory ;  P07 - Underemployed part-time workers ;  &gt; Females ;</t>
  </si>
  <si>
    <t>&gt; Northern Territory ;  P08 - People who started current job In the last year ;  Persons ;</t>
  </si>
  <si>
    <t>&gt; Northern Territory ;  P08 - People who started current job In the last year ;  &gt; Males ;</t>
  </si>
  <si>
    <t>&gt; Northern Territory ;  P08 - People who started current job In the last year ;  &gt; Females ;</t>
  </si>
  <si>
    <t>&gt; Northern Territory ;  P09 - People employed in current job for a year or more ;  Persons ;</t>
  </si>
  <si>
    <t>&gt; Northern Territory ;  P09 - People employed in current job for a year or more ;  &gt; Males ;</t>
  </si>
  <si>
    <t>&gt; Northern Territory ;  P09 - People employed in current job for a year or more ;  &gt; Females ;</t>
  </si>
  <si>
    <t>&gt; Northern Territory ;  P10 - Employees who started current job In the last year ;  Persons ;</t>
  </si>
  <si>
    <t>&gt; Northern Territory ;  P10 - Employees who started current job In the last year ;  &gt; Males ;</t>
  </si>
  <si>
    <t>&gt; Northern Territory ;  P10 - Employees who started current job In the last year ;  &gt; Females ;</t>
  </si>
  <si>
    <t>&gt; Northern Territory ;  P11 - Employees in current job for a year or more ;  Persons ;</t>
  </si>
  <si>
    <t>&gt; Northern Territory ;  P11 - Employees in current job for a year or more ;  &gt; Males ;</t>
  </si>
  <si>
    <t>&gt; Northern Territory ;  P11 - Employees in current job for a year or more ;  &gt; Females ;</t>
  </si>
  <si>
    <t>&gt; Northern Territory ;  P12 - Looked for work while in current job over the last year ;  Persons ;</t>
  </si>
  <si>
    <t>&gt; Northern Territory ;  P12 - Looked for work while in current job over the last year ;  &gt; Males ;</t>
  </si>
  <si>
    <t>&gt; Northern Territory ;  P12 - Looked for work while in current job over the last year ;  &gt; Females ;</t>
  </si>
  <si>
    <t>&gt; Northern Territory ;  P13 - People who worked at some time during the last year ;  Persons ;</t>
  </si>
  <si>
    <t>&gt; Northern Territory ;  P13 - People who worked at some time during the last year ;  &gt; Males ;</t>
  </si>
  <si>
    <t>&gt; Northern Territory ;  P13 - People who worked at some time during the last year ;  &gt; Females ;</t>
  </si>
  <si>
    <t>&gt; Northern Territory ;  P14 - People who were working 12 months ago ;  Persons ;</t>
  </si>
  <si>
    <t>&gt; Northern Territory ;  P14 - People who were working 12 months ago ;  &gt; Males ;</t>
  </si>
  <si>
    <t>&gt; Northern Territory ;  P14 - People who were working 12 months ago ;  &gt; Females ;</t>
  </si>
  <si>
    <t>&gt; Northern Territory ;  P15 - People currently employed and employed 12 months ago ;  Persons ;</t>
  </si>
  <si>
    <t>&gt; Northern Territory ;  P15 - People currently employed and employed 12 months ago ;  &gt; Males ;</t>
  </si>
  <si>
    <t>&gt; Northern Territory ;  P15 - People currently employed and employed 12 months ago ;  &gt; Females ;</t>
  </si>
  <si>
    <t>&gt; Northern Territory ;  P16 - People who left, lost or worked multiple jobs last year ;  Persons ;</t>
  </si>
  <si>
    <t>&gt; Northern Territory ;  P16 - People who left, lost or worked multiple jobs last year ;  &gt; Males ;</t>
  </si>
  <si>
    <t>&gt; Northern Territory ;  P16 - People who left, lost or worked multiple jobs last year ;  &gt; Females ;</t>
  </si>
  <si>
    <t>&gt; Northern Territory ;  P17 - People who left or lost a job last year ;  Persons ;</t>
  </si>
  <si>
    <t>&gt; Northern Territory ;  P17 - People who left or lost a job last year ;  &gt; Males ;</t>
  </si>
  <si>
    <t>&gt; Northern Territory ;  P17 - People who left or lost a job last year ;  &gt; Females ;</t>
  </si>
  <si>
    <t>&gt; Northern Territory ;  P18 - Employed people who left or lost a job last year ;  Persons ;</t>
  </si>
  <si>
    <t>&gt; Northern Territory ;  P18 - Employed people who left or lost a job last year ;  &gt; Males ;</t>
  </si>
  <si>
    <t>&gt; Northern Territory ;  P18 - Employed people who left or lost a job last year ;  &gt; Females ;</t>
  </si>
  <si>
    <t>&gt; Northern Territory ;  P19 - Unemployed people ;  Persons ;</t>
  </si>
  <si>
    <t>&gt; Northern Territory ;  P19 - Unemployed people ;  &gt; Males ;</t>
  </si>
  <si>
    <t>&gt; Northern Territory ;  P19 - Unemployed people ;  &gt; Females ;</t>
  </si>
  <si>
    <t>&gt; Northern Territory ;  P20 - People not in the labour force (PNILF) ;  Persons ;</t>
  </si>
  <si>
    <t>&gt; Northern Territory ;  P20 - People not in the labour force (PNILF) ;  &gt; Males ;</t>
  </si>
  <si>
    <t>&gt; Northern Territory ;  P20 - People not in the labour force (PNILF) ;  &gt; Females ;</t>
  </si>
  <si>
    <t>&gt; Northern Territory ;  P21 - PNILF who wanted to work ;  Persons ;</t>
  </si>
  <si>
    <t>&gt; Northern Territory ;  P21 - PNILF who wanted to work ;  &gt; Males ;</t>
  </si>
  <si>
    <t>&gt; Northern Territory ;  P21 - PNILF who wanted to work ;  &gt; Females ;</t>
  </si>
  <si>
    <t>&gt; Northern Territory ;  P22 - PNILF who looked for work ;  Persons ;</t>
  </si>
  <si>
    <t>&gt; Northern Territory ;  P22 - PNILF who looked for work ;  &gt; Males ;</t>
  </si>
  <si>
    <t>&gt; Northern Territory ;  P22 - PNILF who looked for work ;  &gt; Females ;</t>
  </si>
  <si>
    <t>&gt; Northern Territory ;  P23 - Marginally attached people ;  Persons ;</t>
  </si>
  <si>
    <t>&gt; Northern Territory ;  P23 - Marginally attached people ;  &gt; Males ;</t>
  </si>
  <si>
    <t>&gt; Northern Territory ;  P23 - Marginally attached people ;  &gt; Females ;</t>
  </si>
  <si>
    <t>&gt; Northern Territory ;  P24 - PNILF who had a job to go or return to ;  Persons ;</t>
  </si>
  <si>
    <t>&gt; Northern Territory ;  P24 - PNILF who had a job to go or return to ;  &gt; Males ;</t>
  </si>
  <si>
    <t>&gt; Northern Territory ;  P24 - PNILF who had a job to go or return to ;  &gt; Females ;</t>
  </si>
  <si>
    <t>&gt; Northern Territory ;  P25 - PNILF who wanted work and could start within four weeks ;  Persons ;</t>
  </si>
  <si>
    <t>&gt; Northern Territory ;  P25 - PNILF who wanted work and could start within four weeks ;  &gt; Males ;</t>
  </si>
  <si>
    <t>&gt; Northern Territory ;  P25 - PNILF who wanted work and could start within four weeks ;  &gt; Females ;</t>
  </si>
  <si>
    <t>&gt; Northern Territory ;  P26 - Discouraged job seekers ;  Persons ;</t>
  </si>
  <si>
    <t>&gt; Northern Territory ;  P26 - Discouraged job seekers ;  &gt; Males ;</t>
  </si>
  <si>
    <t>&gt; Northern Territory ;  P26 - Discouraged job seekers ;  &gt; Females ;</t>
  </si>
  <si>
    <t>&gt; Northern Territory ;  P27 - PNILF who wanted work but unavailable within four weeks ;  Persons ;</t>
  </si>
  <si>
    <t>&gt; Northern Territory ;  P27 - PNILF who wanted work but unavailable within four weeks ;  &gt; Males ;</t>
  </si>
  <si>
    <t>&gt; Northern Territory ;  P27 - PNILF who wanted work but unavailable within four weeks ;  &gt; Females ;</t>
  </si>
  <si>
    <t>&gt; Northern Territory ;  P28 - PNILF who wanted work but were caring for children ;  Persons ;</t>
  </si>
  <si>
    <t>&gt; Northern Territory ;  P28 - PNILF who wanted work but were caring for children ;  &gt; Males ;</t>
  </si>
  <si>
    <t>&gt; Northern Territory ;  P28 - PNILF who wanted work but were caring for children ;  &gt; Females ;</t>
  </si>
  <si>
    <t>&gt; Northern Territory ;  P29 - PNILF whose last job was less than 10 years ago ;  Persons ;</t>
  </si>
  <si>
    <t>&gt; Northern Territory ;  P29 - PNILF whose last job was less than 10 years ago ;  &gt; Males ;</t>
  </si>
  <si>
    <t>&gt; Northern Territory ;  P29 - PNILF whose last job was less than 10 years ago ;  &gt; Females ;</t>
  </si>
  <si>
    <t>&gt; Australian Capital Territory ;  P01 - Civilian population aged 15 years and over ;  Persons ;</t>
  </si>
  <si>
    <t>&gt; Australian Capital Territory ;  P01 - Civilian population aged 15 years and over ;  &gt; Males ;</t>
  </si>
  <si>
    <t>&gt; Australian Capital Territory ;  P01 - Civilian population aged 15 years and over ;  &gt; Females ;</t>
  </si>
  <si>
    <t>&gt; Australian Capital Territory ;  P02 - Employed people ;  Persons ;</t>
  </si>
  <si>
    <t>&gt; Australian Capital Territory ;  P02 - Employed people ;  &gt; Males ;</t>
  </si>
  <si>
    <t>&gt; Australian Capital Territory ;  P02 - Employed people ;  &gt; Females ;</t>
  </si>
  <si>
    <t>&gt; Australian Capital Territory ;  P03 - Employed people who would prefer more hours ;  Persons ;</t>
  </si>
  <si>
    <t>&gt; Australian Capital Territory ;  P03 - Employed people who would prefer more hours ;  &gt; Males ;</t>
  </si>
  <si>
    <t>&gt; Australian Capital Territory ;  P03 - Employed people who would prefer more hours ;  &gt; Females ;</t>
  </si>
  <si>
    <t>&gt; Australian Capital Territory ;  P04 - Part-time workers who would prefer more hours ;  Persons ;</t>
  </si>
  <si>
    <t>&gt; Australian Capital Territory ;  P04 - Part-time workers who would prefer more hours ;  &gt; Males ;</t>
  </si>
  <si>
    <t>&gt; Australian Capital Territory ;  P04 - Part-time workers who would prefer more hours ;  &gt; Females ;</t>
  </si>
  <si>
    <t>&gt; Australian Capital Territory ;  P05 - Part-time workers who would prefer full-time hours ;  Persons ;</t>
  </si>
  <si>
    <t>&gt; Australian Capital Territory ;  P05 - Part-time workers who would prefer full-time hours ;  &gt; Males ;</t>
  </si>
  <si>
    <t>&gt; Australian Capital Territory ;  P05 - Part-time workers who would prefer full-time hours ;  &gt; Females ;</t>
  </si>
  <si>
    <t>&gt; Australian Capital Territory ;  P06 - Underemployed workers ;  Persons ;</t>
  </si>
  <si>
    <t>&gt; Australian Capital Territory ;  P06 - Underemployed workers ;  &gt; Males ;</t>
  </si>
  <si>
    <t>&gt; Australian Capital Territory ;  P06 - Underemployed workers ;  &gt; Females ;</t>
  </si>
  <si>
    <t>&gt; Australian Capital Territory ;  P07 - Underemployed part-time workers ;  Persons ;</t>
  </si>
  <si>
    <t>&gt; Australian Capital Territory ;  P07 - Underemployed part-time workers ;  &gt; Males ;</t>
  </si>
  <si>
    <t>&gt; Australian Capital Territory ;  P07 - Underemployed part-time workers ;  &gt; Females ;</t>
  </si>
  <si>
    <t>&gt; Australian Capital Territory ;  P08 - People who started current job In the last year ;  Persons ;</t>
  </si>
  <si>
    <t>&gt; Australian Capital Territory ;  P08 - People who started current job In the last year ;  &gt; Males ;</t>
  </si>
  <si>
    <t>&gt; Australian Capital Territory ;  P08 - People who started current job In the last year ;  &gt; Females ;</t>
  </si>
  <si>
    <t>&gt; Australian Capital Territory ;  P09 - People employed in current job for a year or more ;  Persons ;</t>
  </si>
  <si>
    <t>&gt; Australian Capital Territory ;  P09 - People employed in current job for a year or more ;  &gt; Males ;</t>
  </si>
  <si>
    <t>&gt; Australian Capital Territory ;  P09 - People employed in current job for a year or more ;  &gt; Females ;</t>
  </si>
  <si>
    <t>&gt; Australian Capital Territory ;  P10 - Employees who started current job In the last year ;  Persons ;</t>
  </si>
  <si>
    <t>&gt; Australian Capital Territory ;  P10 - Employees who started current job In the last year ;  &gt; Males ;</t>
  </si>
  <si>
    <t>&gt; Australian Capital Territory ;  P10 - Employees who started current job In the last year ;  &gt; Females ;</t>
  </si>
  <si>
    <t>&gt; Australian Capital Territory ;  P11 - Employees in current job for a year or more ;  Persons ;</t>
  </si>
  <si>
    <t>&gt; Australian Capital Territory ;  P11 - Employees in current job for a year or more ;  &gt; Males ;</t>
  </si>
  <si>
    <t>&gt; Australian Capital Territory ;  P11 - Employees in current job for a year or more ;  &gt; Females ;</t>
  </si>
  <si>
    <t>&gt; Australian Capital Territory ;  P12 - Looked for work while in current job over the last year ;  Persons ;</t>
  </si>
  <si>
    <t>&gt; Australian Capital Territory ;  P12 - Looked for work while in current job over the last year ;  &gt; Males ;</t>
  </si>
  <si>
    <t>&gt; Australian Capital Territory ;  P12 - Looked for work while in current job over the last year ;  &gt; Females ;</t>
  </si>
  <si>
    <t>&gt; Australian Capital Territory ;  P13 - People who worked at some time during the last year ;  Persons ;</t>
  </si>
  <si>
    <t>&gt; Australian Capital Territory ;  P13 - People who worked at some time during the last year ;  &gt; Males ;</t>
  </si>
  <si>
    <t>&gt; Australian Capital Territory ;  P13 - People who worked at some time during the last year ;  &gt; Females ;</t>
  </si>
  <si>
    <t>&gt; Australian Capital Territory ;  P14 - People who were working 12 months ago ;  Persons ;</t>
  </si>
  <si>
    <t>&gt; Australian Capital Territory ;  P14 - People who were working 12 months ago ;  &gt; Males ;</t>
  </si>
  <si>
    <t>&gt; Australian Capital Territory ;  P14 - People who were working 12 months ago ;  &gt; Females ;</t>
  </si>
  <si>
    <t>&gt; Australian Capital Territory ;  P15 - People currently employed and employed 12 months ago ;  Persons ;</t>
  </si>
  <si>
    <t>&gt; Australian Capital Territory ;  P15 - People currently employed and employed 12 months ago ;  &gt; Males ;</t>
  </si>
  <si>
    <t>&gt; Australian Capital Territory ;  P15 - People currently employed and employed 12 months ago ;  &gt; Females ;</t>
  </si>
  <si>
    <t>&gt; Australian Capital Territory ;  P16 - People who left, lost or worked multiple jobs last year ;  Persons ;</t>
  </si>
  <si>
    <t>&gt; Australian Capital Territory ;  P16 - People who left, lost or worked multiple jobs last year ;  &gt; Males ;</t>
  </si>
  <si>
    <t>&gt; Australian Capital Territory ;  P16 - People who left, lost or worked multiple jobs last year ;  &gt; Females ;</t>
  </si>
  <si>
    <t>&gt; Australian Capital Territory ;  P17 - People who left or lost a job last year ;  Persons ;</t>
  </si>
  <si>
    <t>&gt; Australian Capital Territory ;  P17 - People who left or lost a job last year ;  &gt; Males ;</t>
  </si>
  <si>
    <t>&gt; Australian Capital Territory ;  P17 - People who left or lost a job last year ;  &gt; Females ;</t>
  </si>
  <si>
    <t>&gt; Australian Capital Territory ;  P18 - Employed people who left or lost a job last year ;  Persons ;</t>
  </si>
  <si>
    <t>&gt; Australian Capital Territory ;  P18 - Employed people who left or lost a job last year ;  &gt; Males ;</t>
  </si>
  <si>
    <t>&gt; Australian Capital Territory ;  P18 - Employed people who left or lost a job last year ;  &gt; Females ;</t>
  </si>
  <si>
    <t>A124825070X</t>
  </si>
  <si>
    <t>A124827070K</t>
  </si>
  <si>
    <t>A124826026J</t>
  </si>
  <si>
    <t>A124824982W</t>
  </si>
  <si>
    <t>A124827090V</t>
  </si>
  <si>
    <t>A124826046T</t>
  </si>
  <si>
    <t>A124825002W</t>
  </si>
  <si>
    <t>A124827118K</t>
  </si>
  <si>
    <t>A124826074A</t>
  </si>
  <si>
    <t>A124825030F</t>
  </si>
  <si>
    <t>A124827170V</t>
  </si>
  <si>
    <t>A124826126T</t>
  </si>
  <si>
    <t>A124825082J</t>
  </si>
  <si>
    <t>A124827066V</t>
  </si>
  <si>
    <t>A124826022X</t>
  </si>
  <si>
    <t>A124824978F</t>
  </si>
  <si>
    <t>A124827122A</t>
  </si>
  <si>
    <t>A124826078K</t>
  </si>
  <si>
    <t>A124825034R</t>
  </si>
  <si>
    <t>A124827134K</t>
  </si>
  <si>
    <t>A124826090A</t>
  </si>
  <si>
    <t>A124825046X</t>
  </si>
  <si>
    <t>A124827254C</t>
  </si>
  <si>
    <t>A124826210J</t>
  </si>
  <si>
    <t>A124825166T</t>
  </si>
  <si>
    <t>A124827210A</t>
  </si>
  <si>
    <t>A124826166K</t>
  </si>
  <si>
    <t>A124825122R</t>
  </si>
  <si>
    <t>A124827258L</t>
  </si>
  <si>
    <t>A124826214T</t>
  </si>
  <si>
    <t>A124825170J</t>
  </si>
  <si>
    <t>A124827262C</t>
  </si>
  <si>
    <t>A124826218A</t>
  </si>
  <si>
    <t>A124825174T</t>
  </si>
  <si>
    <t>A124827214K</t>
  </si>
  <si>
    <t>A124826170A</t>
  </si>
  <si>
    <t>A124825126X</t>
  </si>
  <si>
    <t>A124827218V</t>
  </si>
  <si>
    <t>A124826174K</t>
  </si>
  <si>
    <t>A124825130R</t>
  </si>
  <si>
    <t>A124827242V</t>
  </si>
  <si>
    <t>A124826198C</t>
  </si>
  <si>
    <t>A124825154J</t>
  </si>
  <si>
    <t>A124827198W</t>
  </si>
  <si>
    <t>A124826154A</t>
  </si>
  <si>
    <t>A124825110F</t>
  </si>
  <si>
    <t>A124827266L</t>
  </si>
  <si>
    <t>A124826222T</t>
  </si>
  <si>
    <t>A124825178A</t>
  </si>
  <si>
    <t>A124827246C</t>
  </si>
  <si>
    <t>A124826202J</t>
  </si>
  <si>
    <t>A124825158T</t>
  </si>
  <si>
    <t>A124827278W</t>
  </si>
  <si>
    <t>A124826234A</t>
  </si>
  <si>
    <t>A124825190T</t>
  </si>
  <si>
    <t>A124827202A</t>
  </si>
  <si>
    <t>A124826158K</t>
  </si>
  <si>
    <t>A124825114R</t>
  </si>
  <si>
    <t>A124827174C</t>
  </si>
  <si>
    <t>A124826130J</t>
  </si>
  <si>
    <t>A124825086T</t>
  </si>
  <si>
    <t>A124827190C</t>
  </si>
  <si>
    <t>A124826146A</t>
  </si>
  <si>
    <t>A124825102F</t>
  </si>
  <si>
    <t>A124827222K</t>
  </si>
  <si>
    <t>A124826178V</t>
  </si>
  <si>
    <t>A124825134X</t>
  </si>
  <si>
    <t>A124827194L</t>
  </si>
  <si>
    <t>A124826150T</t>
  </si>
  <si>
    <t>A124825106R</t>
  </si>
  <si>
    <t>A124827226V</t>
  </si>
  <si>
    <t>A124826182K</t>
  </si>
  <si>
    <t>A124825138J</t>
  </si>
  <si>
    <t>A124827230K</t>
  </si>
  <si>
    <t>A124826186V</t>
  </si>
  <si>
    <t>A124825142X</t>
  </si>
  <si>
    <t>A124827282L</t>
  </si>
  <si>
    <t>A124826238K</t>
  </si>
  <si>
    <t>A124825194A</t>
  </si>
  <si>
    <t>A124827178L</t>
  </si>
  <si>
    <t>A124826134T</t>
  </si>
  <si>
    <t>A124825090J</t>
  </si>
  <si>
    <t>A124827270C</t>
  </si>
  <si>
    <t>A124826226A</t>
  </si>
  <si>
    <t>A124825182T</t>
  </si>
  <si>
    <t>A124827274L</t>
  </si>
  <si>
    <t>A124826230T</t>
  </si>
  <si>
    <t>A124825186A</t>
  </si>
  <si>
    <t>A124827186L</t>
  </si>
  <si>
    <t>A124826142T</t>
  </si>
  <si>
    <t>A124825098A</t>
  </si>
  <si>
    <t>A124827206K</t>
  </si>
  <si>
    <t>A124826162A</t>
  </si>
  <si>
    <t>A124825118X</t>
  </si>
  <si>
    <t>A124827234V</t>
  </si>
  <si>
    <t>A124826190K</t>
  </si>
  <si>
    <t>A124825146J</t>
  </si>
  <si>
    <t>A124827286W</t>
  </si>
  <si>
    <t>A124826242A</t>
  </si>
  <si>
    <t>A124825198K</t>
  </si>
  <si>
    <t>A124827182C</t>
  </si>
  <si>
    <t>A124826138A</t>
  </si>
  <si>
    <t>A124825094T</t>
  </si>
  <si>
    <t>A124827238C</t>
  </si>
  <si>
    <t>A124826194V</t>
  </si>
  <si>
    <t>A124825150X</t>
  </si>
  <si>
    <t>A124827250V</t>
  </si>
  <si>
    <t>A124826206T</t>
  </si>
  <si>
    <t>A124825162J</t>
  </si>
  <si>
    <t>A124827370L</t>
  </si>
  <si>
    <t>A124826326K</t>
  </si>
  <si>
    <t>A124825282A</t>
  </si>
  <si>
    <t>A124827326C</t>
  </si>
  <si>
    <t>A124826282V</t>
  </si>
  <si>
    <t>A124825238T</t>
  </si>
  <si>
    <t>A124827374W</t>
  </si>
  <si>
    <t>A124826330A</t>
  </si>
  <si>
    <t>A124825286K</t>
  </si>
  <si>
    <t>A124827378F</t>
  </si>
  <si>
    <t>A124826334K</t>
  </si>
  <si>
    <t>A124825290A</t>
  </si>
  <si>
    <t>A124827330V</t>
  </si>
  <si>
    <t>A124826286C</t>
  </si>
  <si>
    <t>A124825242J</t>
  </si>
  <si>
    <t>A124827334C</t>
  </si>
  <si>
    <t>A124826290V</t>
  </si>
  <si>
    <t>A124825246T</t>
  </si>
  <si>
    <t>A124827358W</t>
  </si>
  <si>
    <t>A124826314A</t>
  </si>
  <si>
    <t>A124825270T</t>
  </si>
  <si>
    <t>A124827314V</t>
  </si>
  <si>
    <t>A124826270K</t>
  </si>
  <si>
    <t>A124825226J</t>
  </si>
  <si>
    <t>A124827382W</t>
  </si>
  <si>
    <t>A124826338V</t>
  </si>
  <si>
    <t>A124825294K</t>
  </si>
  <si>
    <t>A124827362L</t>
  </si>
  <si>
    <t>A124826318K</t>
  </si>
  <si>
    <t>A124825274A</t>
  </si>
  <si>
    <t>A124827394F</t>
  </si>
  <si>
    <t>A124826350K</t>
  </si>
  <si>
    <t>A124825306J</t>
  </si>
  <si>
    <t>A124827318C</t>
  </si>
  <si>
    <t>A124826274V</t>
  </si>
  <si>
    <t>A124825230X</t>
  </si>
  <si>
    <t>A124827290L</t>
  </si>
  <si>
    <t>A124826246K</t>
  </si>
  <si>
    <t>A124825202R</t>
  </si>
  <si>
    <t>A124827306V</t>
  </si>
  <si>
    <t>A124826262K</t>
  </si>
  <si>
    <t>A124825218J</t>
  </si>
  <si>
    <t>A124827338L</t>
  </si>
  <si>
    <t>A124826294C</t>
  </si>
  <si>
    <t>A124825250J</t>
  </si>
  <si>
    <t>A124827310K</t>
  </si>
  <si>
    <t>A124826266V</t>
  </si>
  <si>
    <t>A124825222X</t>
  </si>
  <si>
    <t>A124827342C</t>
  </si>
  <si>
    <t>A124826298L</t>
  </si>
  <si>
    <t>A124825254T</t>
  </si>
  <si>
    <t>A124827346L</t>
  </si>
  <si>
    <t>A124826302T</t>
  </si>
  <si>
    <t>A124825258A</t>
  </si>
  <si>
    <t>A124827398R</t>
  </si>
  <si>
    <t>A124826354V</t>
  </si>
  <si>
    <t>A124825310X</t>
  </si>
  <si>
    <t>A124827294W</t>
  </si>
  <si>
    <t>A124826250A</t>
  </si>
  <si>
    <t>A124825206X</t>
  </si>
  <si>
    <t>A124827386F</t>
  </si>
  <si>
    <t>A124826342K</t>
  </si>
  <si>
    <t>A124825298V</t>
  </si>
  <si>
    <t>A124827390W</t>
  </si>
  <si>
    <t>A124826346V</t>
  </si>
  <si>
    <t>A124825302X</t>
  </si>
  <si>
    <t>A124827302K</t>
  </si>
  <si>
    <t>A124826258V</t>
  </si>
  <si>
    <t>A124825214X</t>
  </si>
  <si>
    <t>A124827322V</t>
  </si>
  <si>
    <t>A124826278C</t>
  </si>
  <si>
    <t>A124825234J</t>
  </si>
  <si>
    <t>A124827350C</t>
  </si>
  <si>
    <t>A124826306A</t>
  </si>
  <si>
    <t>A124825262T</t>
  </si>
  <si>
    <t>A124827402V</t>
  </si>
  <si>
    <t>A124826358C</t>
  </si>
  <si>
    <t>A124825314J</t>
  </si>
  <si>
    <t>A124827298F</t>
  </si>
  <si>
    <t>A124826254K</t>
  </si>
  <si>
    <t>A124825210R</t>
  </si>
  <si>
    <t>A124827354L</t>
  </si>
  <si>
    <t>A124826310T</t>
  </si>
  <si>
    <t>A124825266A</t>
  </si>
  <si>
    <t>A124827366W</t>
  </si>
  <si>
    <t>A124826322A</t>
  </si>
  <si>
    <t>A124825278K</t>
  </si>
  <si>
    <t>A124826906F</t>
  </si>
  <si>
    <t>A124825862W</t>
  </si>
  <si>
    <t>A124824818V</t>
  </si>
  <si>
    <t>A124826862R</t>
  </si>
  <si>
    <t>A124825818L</t>
  </si>
  <si>
    <t>A124824774C</t>
  </si>
  <si>
    <t>A124826910W</t>
  </si>
  <si>
    <t>A124825866F</t>
  </si>
  <si>
    <t>A124824822K</t>
  </si>
  <si>
    <t>A124826914F</t>
  </si>
  <si>
    <t>A124825870W</t>
  </si>
  <si>
    <t>A124824826V</t>
  </si>
  <si>
    <t>A124826866X</t>
  </si>
  <si>
    <t>A124825822C</t>
  </si>
  <si>
    <t>A124824778L</t>
  </si>
  <si>
    <t>A124826870R</t>
  </si>
  <si>
    <t>A124825826L</t>
  </si>
  <si>
    <t>A124824782C</t>
  </si>
  <si>
    <t>A124826894J</t>
  </si>
  <si>
    <t>A124825850L</t>
  </si>
  <si>
    <t>A124824806K</t>
  </si>
  <si>
    <t>A124826850F</t>
  </si>
  <si>
    <t>A124825806C</t>
  </si>
  <si>
    <t>A124824762V</t>
  </si>
  <si>
    <t>A124826918R</t>
  </si>
  <si>
    <t>A124825874F</t>
  </si>
  <si>
    <t>A124824830K</t>
  </si>
  <si>
    <t>A124826898T</t>
  </si>
  <si>
    <t>A124825854W</t>
  </si>
  <si>
    <t>A124824810A</t>
  </si>
  <si>
    <t>A124826930F</t>
  </si>
  <si>
    <t>A124825886R</t>
  </si>
  <si>
    <t>A124824842V</t>
  </si>
  <si>
    <t>A124826854R</t>
  </si>
  <si>
    <t>A124825810V</t>
  </si>
  <si>
    <t>A124824766C</t>
  </si>
  <si>
    <t>A124826826F</t>
  </si>
  <si>
    <t>A124825782W</t>
  </si>
  <si>
    <t>A124824738V</t>
  </si>
  <si>
    <t>A124826842F</t>
  </si>
  <si>
    <t>A124825798R</t>
  </si>
  <si>
    <t>A124824754V</t>
  </si>
  <si>
    <t>A124826874X</t>
  </si>
  <si>
    <t>A124825830C</t>
  </si>
  <si>
    <t>A124824786L</t>
  </si>
  <si>
    <t>A124826846R</t>
  </si>
  <si>
    <t>A124825802V</t>
  </si>
  <si>
    <t>A124824758C</t>
  </si>
  <si>
    <t>A124826878J</t>
  </si>
  <si>
    <t>A124825834L</t>
  </si>
  <si>
    <t>A124824790C</t>
  </si>
  <si>
    <t>A124826882X</t>
  </si>
  <si>
    <t>A124825838W</t>
  </si>
  <si>
    <t>A124824794L</t>
  </si>
  <si>
    <t>&gt; Australian Capital Territory ;  P19 - Unemployed people ;  Persons ;</t>
  </si>
  <si>
    <t>&gt; Australian Capital Territory ;  P19 - Unemployed people ;  &gt; Males ;</t>
  </si>
  <si>
    <t>&gt; Australian Capital Territory ;  P19 - Unemployed people ;  &gt; Females ;</t>
  </si>
  <si>
    <t>&gt; Australian Capital Territory ;  P20 - People not in the labour force (PNILF) ;  Persons ;</t>
  </si>
  <si>
    <t>&gt; Australian Capital Territory ;  P20 - People not in the labour force (PNILF) ;  &gt; Males ;</t>
  </si>
  <si>
    <t>&gt; Australian Capital Territory ;  P20 - People not in the labour force (PNILF) ;  &gt; Females ;</t>
  </si>
  <si>
    <t>&gt; Australian Capital Territory ;  P21 - PNILF who wanted to work ;  Persons ;</t>
  </si>
  <si>
    <t>&gt; Australian Capital Territory ;  P21 - PNILF who wanted to work ;  &gt; Males ;</t>
  </si>
  <si>
    <t>&gt; Australian Capital Territory ;  P21 - PNILF who wanted to work ;  &gt; Females ;</t>
  </si>
  <si>
    <t>&gt; Australian Capital Territory ;  P22 - PNILF who looked for work ;  Persons ;</t>
  </si>
  <si>
    <t>&gt; Australian Capital Territory ;  P22 - PNILF who looked for work ;  &gt; Males ;</t>
  </si>
  <si>
    <t>&gt; Australian Capital Territory ;  P22 - PNILF who looked for work ;  &gt; Females ;</t>
  </si>
  <si>
    <t>&gt; Australian Capital Territory ;  P23 - Marginally attached people ;  Persons ;</t>
  </si>
  <si>
    <t>&gt; Australian Capital Territory ;  P23 - Marginally attached people ;  &gt; Males ;</t>
  </si>
  <si>
    <t>&gt; Australian Capital Territory ;  P23 - Marginally attached people ;  &gt; Females ;</t>
  </si>
  <si>
    <t>&gt; Australian Capital Territory ;  P24 - PNILF who had a job to go or return to ;  Persons ;</t>
  </si>
  <si>
    <t>&gt; Australian Capital Territory ;  P24 - PNILF who had a job to go or return to ;  &gt; Males ;</t>
  </si>
  <si>
    <t>&gt; Australian Capital Territory ;  P24 - PNILF who had a job to go or return to ;  &gt; Females ;</t>
  </si>
  <si>
    <t>&gt; Australian Capital Territory ;  P25 - PNILF who wanted work and could start within four weeks ;  Persons ;</t>
  </si>
  <si>
    <t>&gt; Australian Capital Territory ;  P25 - PNILF who wanted work and could start within four weeks ;  &gt; Males ;</t>
  </si>
  <si>
    <t>&gt; Australian Capital Territory ;  P25 - PNILF who wanted work and could start within four weeks ;  &gt; Females ;</t>
  </si>
  <si>
    <t>&gt; Australian Capital Territory ;  P26 - Discouraged job seekers ;  Persons ;</t>
  </si>
  <si>
    <t>&gt; Australian Capital Territory ;  P26 - Discouraged job seekers ;  &gt; Males ;</t>
  </si>
  <si>
    <t>&gt; Australian Capital Territory ;  P26 - Discouraged job seekers ;  &gt; Females ;</t>
  </si>
  <si>
    <t>&gt; Australian Capital Territory ;  P27 - PNILF who wanted work but unavailable within four weeks ;  Persons ;</t>
  </si>
  <si>
    <t>&gt; Australian Capital Territory ;  P27 - PNILF who wanted work but unavailable within four weeks ;  &gt; Males ;</t>
  </si>
  <si>
    <t>&gt; Australian Capital Territory ;  P27 - PNILF who wanted work but unavailable within four weeks ;  &gt; Females ;</t>
  </si>
  <si>
    <t>&gt; Australian Capital Territory ;  P28 - PNILF who wanted work but were caring for children ;  Persons ;</t>
  </si>
  <si>
    <t>&gt; Australian Capital Territory ;  P28 - PNILF who wanted work but were caring for children ;  &gt; Males ;</t>
  </si>
  <si>
    <t>&gt; Australian Capital Territory ;  P28 - PNILF who wanted work but were caring for children ;  &gt; Females ;</t>
  </si>
  <si>
    <t>&gt; Australian Capital Territory ;  P29 - PNILF whose last job was less than 10 years ago ;  Persons ;</t>
  </si>
  <si>
    <t>&gt; Australian Capital Territory ;  P29 - PNILF whose last job was less than 10 years ago ;  &gt; Males ;</t>
  </si>
  <si>
    <t>&gt; Australian Capital Territory ;  P29 - PNILF whose last job was less than 10 years ago ;  &gt; Females ;</t>
  </si>
  <si>
    <t>A124826934R</t>
  </si>
  <si>
    <t>A124825890F</t>
  </si>
  <si>
    <t>A124824846C</t>
  </si>
  <si>
    <t>A124826830W</t>
  </si>
  <si>
    <t>A124825786F</t>
  </si>
  <si>
    <t>A124824742K</t>
  </si>
  <si>
    <t>A124826922F</t>
  </si>
  <si>
    <t>A124825878R</t>
  </si>
  <si>
    <t>A124824834V</t>
  </si>
  <si>
    <t>A124826926R</t>
  </si>
  <si>
    <t>A124825882F</t>
  </si>
  <si>
    <t>A124824838C</t>
  </si>
  <si>
    <t>A124826838R</t>
  </si>
  <si>
    <t>A124825794F</t>
  </si>
  <si>
    <t>A124824750K</t>
  </si>
  <si>
    <t>A124826858X</t>
  </si>
  <si>
    <t>A124825814C</t>
  </si>
  <si>
    <t>A124824770V</t>
  </si>
  <si>
    <t>A124826886J</t>
  </si>
  <si>
    <t>A124825842L</t>
  </si>
  <si>
    <t>A124824798W</t>
  </si>
  <si>
    <t>A124826938X</t>
  </si>
  <si>
    <t>A124825894R</t>
  </si>
  <si>
    <t>A124824850V</t>
  </si>
  <si>
    <t>A124826834F</t>
  </si>
  <si>
    <t>A124825790W</t>
  </si>
  <si>
    <t>A124824746V</t>
  </si>
  <si>
    <t>A124826890X</t>
  </si>
  <si>
    <t>A124825846W</t>
  </si>
  <si>
    <t>A124824802A</t>
  </si>
  <si>
    <t>A124826902W</t>
  </si>
  <si>
    <t>A124825858F</t>
  </si>
  <si>
    <t>A124824814K</t>
  </si>
  <si>
    <t>Time Series Workbook</t>
  </si>
  <si>
    <t>6226.0 Participation, Job Search and Mobility, Australia</t>
  </si>
  <si>
    <t>Table 21. Populations by state or territory of usual residence</t>
  </si>
  <si>
    <t>I N Q U I R I E S</t>
  </si>
  <si>
    <t>Inquiries</t>
  </si>
  <si>
    <t>Data Item Description</t>
  </si>
  <si>
    <t>No. Obs.</t>
  </si>
  <si>
    <t>Freq.</t>
  </si>
  <si>
    <t>© Commonwealth of Australia  2021</t>
  </si>
  <si>
    <t>Annual</t>
  </si>
  <si>
    <t>Released at 11:30 am (Canberra time) Wed 7 Jul 2021</t>
  </si>
  <si>
    <t>Contents</t>
  </si>
  <si>
    <t>Tables</t>
  </si>
  <si>
    <t>Table 21.1 - February 2021</t>
  </si>
  <si>
    <t>Table 21.2 - Time Series IDs</t>
  </si>
  <si>
    <t>Index</t>
  </si>
  <si>
    <t>Time Series Index</t>
  </si>
  <si>
    <r>
      <t xml:space="preserve">More information available from the </t>
    </r>
    <r>
      <rPr>
        <b/>
        <sz val="12"/>
        <color indexed="12"/>
        <rFont val="Arial"/>
        <family val="2"/>
      </rPr>
      <t>ABS website</t>
    </r>
  </si>
  <si>
    <t>Participation, Job Search and Mobility, Australia, February 2021</t>
  </si>
  <si>
    <t>Summary</t>
  </si>
  <si>
    <t>Methodology</t>
  </si>
  <si>
    <r>
      <t xml:space="preserve">For further information about these and related statistics visit </t>
    </r>
    <r>
      <rPr>
        <sz val="8"/>
        <color rgb="FF0000FF"/>
        <rFont val="Arial"/>
        <family val="2"/>
      </rPr>
      <t>www.abs.gov.au/about/contact-us</t>
    </r>
  </si>
  <si>
    <r>
      <t xml:space="preserve">or contact the Labour Surveys Branch at </t>
    </r>
    <r>
      <rPr>
        <sz val="8"/>
        <color rgb="FF0000FF"/>
        <rFont val="Arial"/>
        <family val="2"/>
      </rPr>
      <t>labour.statistics@abs.gov.au</t>
    </r>
    <r>
      <rPr>
        <sz val="8"/>
        <color theme="1"/>
        <rFont val="Arial"/>
        <family val="2"/>
      </rPr>
      <t>.</t>
    </r>
  </si>
  <si>
    <t>State or territory of usual residence</t>
  </si>
  <si>
    <t>New South Wales</t>
  </si>
  <si>
    <t>Victoria</t>
  </si>
  <si>
    <t>Queensland</t>
  </si>
  <si>
    <t>South Australia</t>
  </si>
  <si>
    <t>Western Australia</t>
  </si>
  <si>
    <t>Tasmania</t>
  </si>
  <si>
    <t>Northern Territory</t>
  </si>
  <si>
    <t>Australian Capital Territory</t>
  </si>
  <si>
    <t>Australia</t>
  </si>
  <si>
    <t>'000</t>
  </si>
  <si>
    <t>Persons</t>
  </si>
  <si>
    <t>P01 - Civilian population aged 15 years and over</t>
  </si>
  <si>
    <t>P02 - Employed people</t>
  </si>
  <si>
    <t>P03 - Employed people who would prefer more hours</t>
  </si>
  <si>
    <t>P04 - Part-time workers who would prefer more hours</t>
  </si>
  <si>
    <t>P05 - Part-time workers who would prefer full-time hours</t>
  </si>
  <si>
    <t>P06 - Underemployed workers</t>
  </si>
  <si>
    <t>P07 - Underemployed part-time workers</t>
  </si>
  <si>
    <t>P08 - People who started current job In the last year</t>
  </si>
  <si>
    <t>P09 - People employed in current job for a year or more</t>
  </si>
  <si>
    <t xml:space="preserve">P10 - Employees who started current job In the last year </t>
  </si>
  <si>
    <t xml:space="preserve">P11 - Employees in current job for a year or more </t>
  </si>
  <si>
    <t xml:space="preserve">P12 - Looked for work while in current job over the last year </t>
  </si>
  <si>
    <t xml:space="preserve">P13 - People who worked at some time during the last year </t>
  </si>
  <si>
    <t>P14 - People who were working 12 months ago</t>
  </si>
  <si>
    <t>P15 - People currently employed and employed 12 months ago</t>
  </si>
  <si>
    <t xml:space="preserve">P16 - People who left, lost or worked multiple jobs last year </t>
  </si>
  <si>
    <t xml:space="preserve">P17 - People who left or lost a job last year </t>
  </si>
  <si>
    <t xml:space="preserve">P18 - Employed people who left or lost a job last year </t>
  </si>
  <si>
    <t xml:space="preserve">P19 - Unemployed people </t>
  </si>
  <si>
    <t>P20 - People not in the labour force (PNILF)</t>
  </si>
  <si>
    <t xml:space="preserve">P21 - PNILF who wanted to work </t>
  </si>
  <si>
    <t xml:space="preserve">P22 - PNILF who looked for work </t>
  </si>
  <si>
    <t xml:space="preserve">P23 - Marginally attached people </t>
  </si>
  <si>
    <t xml:space="preserve">P24 - PNILF who had a job to go or return to </t>
  </si>
  <si>
    <t xml:space="preserve">P25 - PNILF who wanted work and could start within four weeks </t>
  </si>
  <si>
    <t xml:space="preserve">P26 - Discouraged job seekers </t>
  </si>
  <si>
    <t xml:space="preserve">P27 - PNILF who wanted work but unavailable within four weeks </t>
  </si>
  <si>
    <t xml:space="preserve">P28 - PNILF who wanted work but were caring for children </t>
  </si>
  <si>
    <t xml:space="preserve">P29 - PNILF whose last job was less than 10 years ago </t>
  </si>
  <si>
    <t>Males</t>
  </si>
  <si>
    <t>Females</t>
  </si>
  <si>
    <t>© Commonwealth of Australia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</si>
</sst>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yyyy"/>
    <numFmt numFmtId="165" formatCode="0.0;\-0.0;0.0;@"/>
    <numFmt numFmtId="166" formatCode="#,##0.0"/>
  </numFmts>
  <fonts count="31">
    <font>
      <sz val="11"/>
      <color theme="1"/>
      <name val="Calibri"/>
      <family val="2"/>
      <scheme val="minor"/>
    </font>
    <font>
      <sz val="9"/>
      <color indexed="81"/>
      <name val="Tahoma"/>
      <family val="2"/>
    </font>
    <font>
      <sz val="8"/>
      <color theme="1"/>
      <name val="Arial"/>
      <family val="2"/>
    </font>
    <font>
      <b/>
      <sz val="8"/>
      <color theme="1"/>
      <name val="Arial"/>
      <family val="2"/>
    </font>
    <font>
      <b/>
      <sz val="10"/>
      <color rgb="FFFFFFFF"/>
      <name val="Arial"/>
      <family val="2"/>
    </font>
    <font>
      <b/>
      <sz val="12"/>
      <color theme="1"/>
      <name val="Arial"/>
      <family val="2"/>
    </font>
    <font>
      <b/>
      <sz val="10"/>
      <color theme="1"/>
      <name val="Arial"/>
      <family val="2"/>
    </font>
    <font>
      <u/>
      <sz val="11"/>
      <color theme="10"/>
      <name val="Calibri"/>
      <family val="2"/>
      <scheme val="minor"/>
    </font>
    <font>
      <u/>
      <sz val="8"/>
      <color theme="10"/>
      <name val="Calibri"/>
      <family val="2"/>
      <scheme val="minor"/>
    </font>
    <font>
      <sz val="8"/>
      <name val="Arial"/>
      <family val="2"/>
    </font>
    <font>
      <sz val="10"/>
      <name val="Arial"/>
      <family val="2"/>
    </font>
    <font>
      <sz val="10"/>
      <name val="Tahoma"/>
      <family val="2"/>
    </font>
    <font>
      <sz val="11"/>
      <color theme="1"/>
      <name val="Arial"/>
      <family val="2"/>
    </font>
    <font>
      <b/>
      <sz val="12"/>
      <color rgb="FF000000"/>
      <name val="Arial"/>
      <family val="2"/>
    </font>
    <font>
      <b/>
      <sz val="8"/>
      <color rgb="FF000000"/>
      <name val="Arial"/>
      <family val="2"/>
    </font>
    <font>
      <u/>
      <sz val="10"/>
      <color indexed="12"/>
      <name val="Tahoma"/>
      <family val="2"/>
    </font>
    <font>
      <sz val="8"/>
      <color indexed="12"/>
      <name val="Arial"/>
      <family val="2"/>
    </font>
    <font>
      <sz val="8"/>
      <color rgb="FF000000"/>
      <name val="Arial"/>
      <family val="2"/>
    </font>
    <font>
      <sz val="12"/>
      <color rgb="FF000000"/>
      <name val="Arial"/>
      <family val="2"/>
    </font>
    <font>
      <b/>
      <sz val="12"/>
      <color indexed="12"/>
      <name val="Arial"/>
      <family val="2"/>
    </font>
    <font>
      <b/>
      <sz val="10"/>
      <color rgb="FF000000"/>
      <name val="Arial"/>
      <family val="2"/>
    </font>
    <font>
      <sz val="8"/>
      <color rgb="FF0000FF"/>
      <name val="Arial"/>
      <family val="2"/>
    </font>
    <font>
      <i/>
      <sz val="8"/>
      <name val="FrnkGothITC Bk BT"/>
      <family val="2"/>
    </font>
    <font>
      <b/>
      <sz val="10"/>
      <name val="Arial"/>
      <family val="2"/>
    </font>
    <font>
      <b/>
      <sz val="10"/>
      <color rgb="FFFF0000"/>
      <name val="Arial"/>
      <family val="2"/>
    </font>
    <font>
      <sz val="8"/>
      <name val="Microsoft Sans Serif"/>
      <family val="2"/>
    </font>
    <font>
      <b/>
      <sz val="8"/>
      <name val="Arial"/>
      <family val="2"/>
    </font>
    <font>
      <b/>
      <sz val="8"/>
      <color rgb="FFFF0000"/>
      <name val="Arial"/>
      <family val="2"/>
    </font>
    <font>
      <sz val="8"/>
      <color indexed="81"/>
      <name val="Arial"/>
      <family val="2"/>
    </font>
    <font>
      <u/>
      <sz val="8"/>
      <color theme="10"/>
      <name val="Calibri"/>
      <family val="2"/>
    </font>
    <font>
      <sz val="8"/>
      <name val="Calibri"/>
      <family val="2"/>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5">
    <border>
      <left/>
      <right/>
      <top/>
      <bottom/>
      <diagonal/>
    </border>
    <border>
      <left/>
      <right/>
      <top/>
      <bottom style="thin">
        <color indexed="64"/>
      </bottom>
      <diagonal/>
    </border>
    <border>
      <left/>
      <right/>
      <top style="thin">
        <color rgb="FF000000"/>
      </top>
      <bottom/>
      <diagonal/>
    </border>
    <border>
      <left/>
      <right/>
      <top style="thin">
        <color indexed="64"/>
      </top>
      <bottom/>
      <diagonal/>
    </border>
    <border>
      <left/>
      <right/>
      <top style="thin">
        <color indexed="64"/>
      </top>
      <bottom style="thin">
        <color indexed="64"/>
      </bottom>
      <diagonal/>
    </border>
  </borders>
  <cellStyleXfs count="12">
    <xf numFmtId="0" fontId="0" fillId="0" borderId="0"/>
    <xf numFmtId="0" fontId="7" fillId="0" borderId="0" applyNumberFormat="0" applyFill="0" applyBorder="0" applyAlignment="0" applyProtection="0"/>
    <xf numFmtId="0" fontId="9" fillId="0" borderId="0"/>
    <xf numFmtId="0" fontId="11" fillId="0" borderId="0"/>
    <xf numFmtId="0" fontId="12" fillId="0" borderId="0"/>
    <xf numFmtId="0" fontId="15" fillId="0" borderId="0"/>
    <xf numFmtId="0" fontId="22" fillId="0" borderId="0">
      <alignment horizontal="left"/>
    </xf>
    <xf numFmtId="0" fontId="11" fillId="0" borderId="0"/>
    <xf numFmtId="0" fontId="25" fillId="0" borderId="0">
      <alignment horizontal="center"/>
    </xf>
    <xf numFmtId="0" fontId="25" fillId="0" borderId="0">
      <alignment horizontal="center" vertical="center" wrapText="1"/>
    </xf>
    <xf numFmtId="0" fontId="9" fillId="0" borderId="0">
      <alignment horizontal="left" vertical="center" wrapText="1"/>
    </xf>
    <xf numFmtId="0" fontId="2" fillId="0" borderId="0"/>
  </cellStyleXfs>
  <cellXfs count="62">
    <xf numFmtId="0" fontId="0" fillId="0" borderId="0" xfId="0"/>
    <xf numFmtId="0" fontId="2" fillId="0" borderId="0" xfId="0" applyFont="1" applyAlignment="1"/>
    <xf numFmtId="0" fontId="2" fillId="0" borderId="0" xfId="0" applyFont="1" applyAlignment="1">
      <alignment wrapText="1"/>
    </xf>
    <xf numFmtId="0" fontId="2" fillId="0" borderId="0" xfId="0" applyFont="1" applyAlignment="1">
      <alignment horizontal="right" wrapText="1"/>
    </xf>
    <xf numFmtId="0" fontId="3" fillId="0" borderId="0" xfId="0" applyFont="1" applyAlignment="1"/>
    <xf numFmtId="164" fontId="3" fillId="0" borderId="0" xfId="0" applyNumberFormat="1" applyFont="1" applyAlignment="1"/>
    <xf numFmtId="164" fontId="2" fillId="0" borderId="0" xfId="0" applyNumberFormat="1" applyFont="1" applyAlignment="1"/>
    <xf numFmtId="0" fontId="2" fillId="0" borderId="0" xfId="0" quotePrefix="1" applyFont="1" applyAlignment="1">
      <alignment horizontal="right"/>
    </xf>
    <xf numFmtId="0" fontId="2" fillId="0" borderId="0" xfId="0" applyFont="1" applyAlignment="1">
      <alignment horizontal="right"/>
    </xf>
    <xf numFmtId="165" fontId="2" fillId="0" borderId="0" xfId="0" applyNumberFormat="1" applyFont="1" applyAlignment="1"/>
    <xf numFmtId="164" fontId="2" fillId="0" borderId="0" xfId="0" applyNumberFormat="1" applyFont="1" applyAlignment="1">
      <alignment horizontal="left"/>
    </xf>
    <xf numFmtId="0" fontId="2" fillId="0" borderId="0" xfId="0" applyFont="1" applyAlignment="1">
      <alignment horizontal="left"/>
    </xf>
    <xf numFmtId="0" fontId="2" fillId="2" borderId="0" xfId="0" applyFont="1" applyFill="1" applyAlignment="1">
      <alignment horizontal="left"/>
    </xf>
    <xf numFmtId="0" fontId="4" fillId="2" borderId="0" xfId="0" applyFont="1" applyFill="1" applyAlignment="1">
      <alignment horizontal="left"/>
    </xf>
    <xf numFmtId="49" fontId="5" fillId="0" borderId="0" xfId="0" applyNumberFormat="1" applyFont="1" applyAlignment="1">
      <alignment horizontal="left"/>
    </xf>
    <xf numFmtId="0" fontId="6" fillId="0" borderId="0" xfId="0" applyFont="1" applyAlignment="1">
      <alignment horizontal="left"/>
    </xf>
    <xf numFmtId="0" fontId="7" fillId="0" borderId="0" xfId="1" applyAlignment="1">
      <alignment horizontal="left"/>
    </xf>
    <xf numFmtId="0" fontId="2" fillId="0" borderId="1" xfId="0" applyFont="1" applyBorder="1" applyAlignment="1">
      <alignment horizontal="left"/>
    </xf>
    <xf numFmtId="0" fontId="3" fillId="0" borderId="0" xfId="0" applyFont="1" applyAlignment="1">
      <alignment horizontal="left" wrapText="1"/>
    </xf>
    <xf numFmtId="0" fontId="8" fillId="0" borderId="0" xfId="1" applyFont="1" applyAlignment="1">
      <alignment horizontal="left"/>
    </xf>
    <xf numFmtId="0" fontId="2" fillId="0" borderId="0" xfId="0" quotePrefix="1" applyFont="1" applyAlignment="1">
      <alignment horizontal="left"/>
    </xf>
    <xf numFmtId="0" fontId="2" fillId="0" borderId="0" xfId="0" applyFont="1" applyAlignment="1">
      <alignment horizontal="left"/>
    </xf>
    <xf numFmtId="0" fontId="10" fillId="0" borderId="0" xfId="2" applyFont="1" applyAlignment="1">
      <alignment horizontal="left" vertical="center"/>
    </xf>
    <xf numFmtId="0" fontId="11" fillId="0" borderId="0" xfId="3"/>
    <xf numFmtId="0" fontId="12" fillId="0" borderId="0" xfId="4"/>
    <xf numFmtId="0" fontId="13" fillId="0" borderId="0" xfId="4" applyFont="1" applyAlignment="1">
      <alignment horizontal="left"/>
    </xf>
    <xf numFmtId="0" fontId="14" fillId="0" borderId="0" xfId="4" applyFont="1" applyAlignment="1">
      <alignment horizontal="left"/>
    </xf>
    <xf numFmtId="0" fontId="16" fillId="0" borderId="0" xfId="5" applyFont="1" applyAlignment="1">
      <alignment horizontal="center"/>
    </xf>
    <xf numFmtId="0" fontId="17" fillId="0" borderId="0" xfId="4" applyFont="1" applyAlignment="1">
      <alignment horizontal="left"/>
    </xf>
    <xf numFmtId="0" fontId="20" fillId="0" borderId="0" xfId="4" applyFont="1" applyAlignment="1">
      <alignment horizontal="left"/>
    </xf>
    <xf numFmtId="0" fontId="21" fillId="0" borderId="0" xfId="4" applyFont="1" applyAlignment="1">
      <alignment horizontal="left"/>
    </xf>
    <xf numFmtId="0" fontId="2" fillId="3" borderId="0" xfId="0" applyFont="1" applyFill="1" applyAlignment="1">
      <alignment horizontal="left"/>
    </xf>
    <xf numFmtId="0" fontId="4" fillId="2" borderId="0" xfId="0" applyFont="1" applyFill="1" applyAlignment="1">
      <alignment horizontal="left" indent="11"/>
    </xf>
    <xf numFmtId="49" fontId="5" fillId="3" borderId="0" xfId="0" applyNumberFormat="1" applyFont="1" applyFill="1" applyAlignment="1">
      <alignment horizontal="left" indent="11"/>
    </xf>
    <xf numFmtId="0" fontId="10" fillId="3" borderId="0" xfId="2" applyFont="1" applyFill="1" applyAlignment="1">
      <alignment horizontal="left" vertical="center" indent="11"/>
    </xf>
    <xf numFmtId="1" fontId="24" fillId="3" borderId="1" xfId="6" applyNumberFormat="1" applyFont="1" applyFill="1" applyBorder="1" applyAlignment="1">
      <alignment horizontal="center" vertical="center" wrapText="1"/>
    </xf>
    <xf numFmtId="0" fontId="23" fillId="3" borderId="1" xfId="6" applyFont="1" applyFill="1" applyBorder="1" applyAlignment="1">
      <alignment vertical="center"/>
    </xf>
    <xf numFmtId="0" fontId="23" fillId="3" borderId="1" xfId="7" applyFont="1" applyFill="1" applyBorder="1" applyAlignment="1">
      <alignment vertical="center"/>
    </xf>
    <xf numFmtId="0" fontId="9" fillId="0" borderId="0" xfId="8" applyFont="1">
      <alignment horizontal="center"/>
    </xf>
    <xf numFmtId="17" fontId="26" fillId="0" borderId="0" xfId="9" quotePrefix="1" applyNumberFormat="1" applyFont="1" applyAlignment="1">
      <alignment horizontal="right" wrapText="1"/>
    </xf>
    <xf numFmtId="165" fontId="2" fillId="0" borderId="0" xfId="0" applyNumberFormat="1" applyFont="1"/>
    <xf numFmtId="0" fontId="9" fillId="0" borderId="0" xfId="3" applyFont="1" applyAlignment="1">
      <alignment horizontal="right"/>
    </xf>
    <xf numFmtId="0" fontId="9" fillId="0" borderId="0" xfId="7" applyFont="1"/>
    <xf numFmtId="166" fontId="26" fillId="0" borderId="4" xfId="10" applyNumberFormat="1" applyFont="1" applyBorder="1" applyAlignment="1">
      <alignment horizontal="left" vertical="center"/>
    </xf>
    <xf numFmtId="0" fontId="26" fillId="0" borderId="4" xfId="7" applyFont="1" applyBorder="1"/>
    <xf numFmtId="166" fontId="17" fillId="0" borderId="4" xfId="7" applyNumberFormat="1" applyFont="1" applyBorder="1"/>
    <xf numFmtId="166" fontId="14" fillId="0" borderId="4" xfId="7" applyNumberFormat="1" applyFont="1" applyBorder="1"/>
    <xf numFmtId="1" fontId="27" fillId="0" borderId="4" xfId="11" applyNumberFormat="1" applyFont="1" applyBorder="1" applyAlignment="1">
      <alignment horizontal="center"/>
    </xf>
    <xf numFmtId="0" fontId="9" fillId="0" borderId="4" xfId="7" applyFont="1" applyBorder="1"/>
    <xf numFmtId="166" fontId="26" fillId="0" borderId="0" xfId="10" applyNumberFormat="1" applyFont="1" applyAlignment="1">
      <alignment horizontal="left" vertical="center"/>
    </xf>
    <xf numFmtId="165" fontId="2" fillId="0" borderId="4" xfId="0" applyNumberFormat="1" applyFont="1" applyBorder="1"/>
    <xf numFmtId="0" fontId="26" fillId="0" borderId="0" xfId="7" applyFont="1"/>
    <xf numFmtId="0" fontId="29" fillId="0" borderId="0" xfId="1" applyFont="1" applyAlignment="1">
      <alignment horizontal="left"/>
    </xf>
    <xf numFmtId="0" fontId="30" fillId="0" borderId="4" xfId="7" applyFont="1" applyBorder="1"/>
    <xf numFmtId="0" fontId="2" fillId="0" borderId="0" xfId="0" applyFont="1" applyAlignment="1">
      <alignment horizontal="left"/>
    </xf>
    <xf numFmtId="0" fontId="5" fillId="0" borderId="0" xfId="0" applyFont="1" applyAlignment="1">
      <alignment horizontal="left" vertical="top" wrapText="1"/>
    </xf>
    <xf numFmtId="0" fontId="18" fillId="0" borderId="2" xfId="4" applyFont="1" applyBorder="1" applyAlignment="1">
      <alignment horizontal="left"/>
    </xf>
    <xf numFmtId="0" fontId="13" fillId="0" borderId="0" xfId="4" applyFont="1" applyAlignment="1">
      <alignment horizontal="left"/>
    </xf>
    <xf numFmtId="0" fontId="16" fillId="0" borderId="0" xfId="5" applyFont="1"/>
    <xf numFmtId="0" fontId="5" fillId="3" borderId="0" xfId="0" applyFont="1" applyFill="1" applyAlignment="1">
      <alignment horizontal="left" vertical="top" wrapText="1" indent="11"/>
    </xf>
    <xf numFmtId="0" fontId="23" fillId="3" borderId="1" xfId="6" applyFont="1" applyFill="1" applyBorder="1" applyAlignment="1">
      <alignment horizontal="left" vertical="center" indent="13"/>
    </xf>
    <xf numFmtId="17" fontId="26" fillId="0" borderId="3" xfId="9" quotePrefix="1" applyNumberFormat="1" applyFont="1" applyBorder="1" applyAlignment="1">
      <alignment horizontal="center" wrapText="1"/>
    </xf>
  </cellXfs>
  <cellStyles count="12">
    <cellStyle name="Hyperlink" xfId="1" builtinId="8"/>
    <cellStyle name="Hyperlink 2" xfId="5" xr:uid="{4287A272-4637-4769-A0CA-38D3370ED5DE}"/>
    <cellStyle name="Normal" xfId="0" builtinId="0"/>
    <cellStyle name="Normal 10" xfId="3" xr:uid="{6C10AD74-EE5A-4814-A21E-C74C4DAFE957}"/>
    <cellStyle name="Normal 2" xfId="7" xr:uid="{9445F3FA-79CF-4A4F-BE7D-46900C31C0D7}"/>
    <cellStyle name="Normal 2 4" xfId="4" xr:uid="{AC6EE66A-252C-4D13-9298-1B83E3C4D36E}"/>
    <cellStyle name="Normal 3 5 4" xfId="2" xr:uid="{700FEBC8-D6A6-468D-936B-63EBBB9244DD}"/>
    <cellStyle name="Normal 30" xfId="11" xr:uid="{AEADE81B-8123-4146-819A-BE876978F64F}"/>
    <cellStyle name="Style1" xfId="6" xr:uid="{7AFDA1A0-679D-4C39-8F58-EA217FD92EC5}"/>
    <cellStyle name="Style4" xfId="8" xr:uid="{724FB586-0E10-4EBA-9107-702FFAD174BA}"/>
    <cellStyle name="Style5" xfId="9" xr:uid="{CDEF6F35-CF1F-44C2-8DD1-FBE67B12EAB9}"/>
    <cellStyle name="Style9" xfId="10" xr:uid="{4888CF39-EBF7-4624-A517-FAFB0DE88E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1171575</xdr:colOff>
      <xdr:row>5</xdr:row>
      <xdr:rowOff>95250</xdr:rowOff>
    </xdr:to>
    <xdr:pic>
      <xdr:nvPicPr>
        <xdr:cNvPr id="2" name="Picture 1">
          <a:extLst>
            <a:ext uri="{FF2B5EF4-FFF2-40B4-BE49-F238E27FC236}">
              <a16:creationId xmlns:a16="http://schemas.microsoft.com/office/drawing/2014/main" id="{4A261C89-7B69-43EA-96B0-711AD52F471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1430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971550</xdr:colOff>
      <xdr:row>5</xdr:row>
      <xdr:rowOff>190500</xdr:rowOff>
    </xdr:to>
    <xdr:pic>
      <xdr:nvPicPr>
        <xdr:cNvPr id="2" name="Picture 1">
          <a:extLst>
            <a:ext uri="{FF2B5EF4-FFF2-40B4-BE49-F238E27FC236}">
              <a16:creationId xmlns:a16="http://schemas.microsoft.com/office/drawing/2014/main" id="{51BD0507-4320-4949-B5C5-574F6A95A4D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1430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971550</xdr:colOff>
      <xdr:row>5</xdr:row>
      <xdr:rowOff>190500</xdr:rowOff>
    </xdr:to>
    <xdr:pic>
      <xdr:nvPicPr>
        <xdr:cNvPr id="2" name="Picture 1">
          <a:extLst>
            <a:ext uri="{FF2B5EF4-FFF2-40B4-BE49-F238E27FC236}">
              <a16:creationId xmlns:a16="http://schemas.microsoft.com/office/drawing/2014/main" id="{D196668D-C5AC-41AC-A7B4-DA3CA55EC11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1430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1171575</xdr:colOff>
      <xdr:row>6</xdr:row>
      <xdr:rowOff>28575</xdr:rowOff>
    </xdr:to>
    <xdr:pic>
      <xdr:nvPicPr>
        <xdr:cNvPr id="6146" name="Picture 1">
          <a:extLst>
            <a:ext uri="{FF2B5EF4-FFF2-40B4-BE49-F238E27FC236}">
              <a16:creationId xmlns:a16="http://schemas.microsoft.com/office/drawing/2014/main" id="{98555944-2375-4974-B529-AC79B3FF372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1430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bs.gov.au/about/contact-us" TargetMode="External"/><Relationship Id="rId3" Type="http://schemas.openxmlformats.org/officeDocument/2006/relationships/hyperlink" Target="http://www.abs.gov.au/ausstats/abs@.nsf/exnote/6333.0" TargetMode="External"/><Relationship Id="rId7" Type="http://schemas.openxmlformats.org/officeDocument/2006/relationships/hyperlink" Target="mailto:labour.statistics@abs.gov.au"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participation-job-search-and-mobility-australia-methodology/feb-2021" TargetMode="External"/><Relationship Id="rId5" Type="http://schemas.openxmlformats.org/officeDocument/2006/relationships/hyperlink" Target="https://www.abs.gov.au/statistics/labour/employment-and-unemployment/participation-job-search-and-mobility-australia/latest-release" TargetMode="External"/><Relationship Id="rId10" Type="http://schemas.openxmlformats.org/officeDocument/2006/relationships/drawing" Target="../drawings/drawing1.xml"/><Relationship Id="rId4" Type="http://schemas.openxmlformats.org/officeDocument/2006/relationships/hyperlink" Target="http://www.abs.gov.au/ausstats/abs@.nsf/mf/6333.0"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AF07-08AD-4AD5-BB51-EDCF97F63624}">
  <dimension ref="A1:E26"/>
  <sheetViews>
    <sheetView showGridLines="0" tabSelected="1" workbookViewId="0">
      <pane ySplit="7" topLeftCell="A8" activePane="bottomLeft" state="frozen"/>
      <selection activeCell="Z1" sqref="Z1"/>
      <selection pane="bottomLeft"/>
    </sheetView>
  </sheetViews>
  <sheetFormatPr defaultColWidth="7.7109375" defaultRowHeight="15" customHeight="1"/>
  <cols>
    <col min="1" max="1" width="17.85546875" customWidth="1"/>
    <col min="2" max="2" width="9.140625" customWidth="1"/>
    <col min="3" max="3" width="98.85546875" customWidth="1"/>
    <col min="5" max="5" width="11" bestFit="1" customWidth="1"/>
    <col min="12" max="12" width="7.7109375" customWidth="1"/>
    <col min="26" max="26" width="7.7109375" customWidth="1"/>
  </cols>
  <sheetData>
    <row r="1" spans="1:5">
      <c r="A1" s="21"/>
      <c r="B1" s="21"/>
      <c r="C1" s="21"/>
      <c r="D1" s="21"/>
      <c r="E1" s="21"/>
    </row>
    <row r="2" spans="1:5">
      <c r="A2" s="21"/>
      <c r="B2" s="13" t="s">
        <v>1578</v>
      </c>
      <c r="C2" s="12"/>
      <c r="D2" s="12"/>
      <c r="E2" s="12"/>
    </row>
    <row r="3" spans="1:5" ht="12" customHeight="1">
      <c r="A3" s="21"/>
      <c r="B3" s="12"/>
      <c r="C3" s="12"/>
      <c r="D3" s="12"/>
      <c r="E3" s="12"/>
    </row>
    <row r="4" spans="1:5">
      <c r="A4" s="21"/>
      <c r="B4" s="12"/>
      <c r="C4" s="12"/>
      <c r="D4" s="12"/>
      <c r="E4" s="12"/>
    </row>
    <row r="5" spans="1:5" ht="15.75">
      <c r="A5" s="21"/>
      <c r="B5" s="14" t="s">
        <v>1579</v>
      </c>
      <c r="C5" s="21"/>
      <c r="D5" s="21"/>
      <c r="E5" s="21"/>
    </row>
    <row r="6" spans="1:5" ht="15.75" customHeight="1">
      <c r="A6" s="21"/>
      <c r="B6" s="55" t="s">
        <v>1580</v>
      </c>
      <c r="C6" s="55"/>
      <c r="D6" s="55"/>
      <c r="E6" s="55"/>
    </row>
    <row r="7" spans="1:5" ht="15.75" customHeight="1">
      <c r="A7" s="21"/>
      <c r="B7" s="22" t="s">
        <v>1588</v>
      </c>
      <c r="C7" s="21"/>
      <c r="D7" s="21"/>
      <c r="E7" s="21"/>
    </row>
    <row r="8" spans="1:5">
      <c r="A8" s="23"/>
      <c r="B8" s="23"/>
      <c r="C8" s="23"/>
      <c r="D8" s="21"/>
      <c r="E8" s="21"/>
    </row>
    <row r="9" spans="1:5" ht="15.75">
      <c r="A9" s="24"/>
      <c r="B9" s="25" t="s">
        <v>1589</v>
      </c>
      <c r="C9" s="24"/>
      <c r="D9" s="21"/>
      <c r="E9" s="21"/>
    </row>
    <row r="10" spans="1:5">
      <c r="A10" s="24"/>
      <c r="B10" s="26" t="s">
        <v>1590</v>
      </c>
      <c r="C10" s="24"/>
      <c r="D10" s="21"/>
      <c r="E10" s="21"/>
    </row>
    <row r="11" spans="1:5">
      <c r="A11" s="24"/>
      <c r="B11" s="27">
        <v>21.1</v>
      </c>
      <c r="C11" s="28" t="s">
        <v>1591</v>
      </c>
      <c r="D11" s="21"/>
      <c r="E11" s="21"/>
    </row>
    <row r="12" spans="1:5">
      <c r="A12" s="24"/>
      <c r="B12" s="27">
        <v>21.2</v>
      </c>
      <c r="C12" s="28" t="s">
        <v>1592</v>
      </c>
      <c r="D12" s="21"/>
      <c r="E12" s="21"/>
    </row>
    <row r="13" spans="1:5">
      <c r="A13" s="24"/>
      <c r="B13" s="27" t="s">
        <v>1593</v>
      </c>
      <c r="C13" s="28" t="s">
        <v>1594</v>
      </c>
      <c r="D13" s="21"/>
      <c r="E13" s="21"/>
    </row>
    <row r="14" spans="1:5">
      <c r="A14" s="23"/>
      <c r="B14" s="23"/>
      <c r="C14" s="23"/>
      <c r="D14" s="21"/>
      <c r="E14" s="21"/>
    </row>
    <row r="15" spans="1:5" ht="15.75">
      <c r="A15" s="24"/>
      <c r="B15" s="56"/>
      <c r="C15" s="56"/>
      <c r="D15" s="21"/>
      <c r="E15" s="21"/>
    </row>
    <row r="16" spans="1:5" ht="15.75">
      <c r="A16" s="24"/>
      <c r="B16" s="57" t="s">
        <v>1595</v>
      </c>
      <c r="C16" s="57"/>
      <c r="D16" s="21"/>
      <c r="E16" s="21"/>
    </row>
    <row r="17" spans="1:5">
      <c r="A17" s="23"/>
      <c r="B17" s="23"/>
      <c r="C17" s="23"/>
      <c r="D17" s="21"/>
      <c r="E17" s="21"/>
    </row>
    <row r="18" spans="1:5">
      <c r="A18" s="24"/>
      <c r="B18" s="29" t="s">
        <v>1596</v>
      </c>
      <c r="C18" s="24"/>
      <c r="D18" s="21"/>
      <c r="E18" s="21"/>
    </row>
    <row r="19" spans="1:5">
      <c r="A19" s="24"/>
      <c r="B19" s="58" t="s">
        <v>1597</v>
      </c>
      <c r="C19" s="58"/>
      <c r="D19" s="21"/>
      <c r="E19" s="21"/>
    </row>
    <row r="20" spans="1:5">
      <c r="A20" s="24"/>
      <c r="B20" s="58" t="s">
        <v>1598</v>
      </c>
      <c r="C20" s="58"/>
      <c r="D20" s="21"/>
      <c r="E20" s="21"/>
    </row>
    <row r="21" spans="1:5">
      <c r="A21" s="23"/>
      <c r="B21" s="23"/>
      <c r="C21" s="23"/>
      <c r="D21" s="21"/>
      <c r="E21" s="21"/>
    </row>
    <row r="22" spans="1:5">
      <c r="A22" s="23"/>
      <c r="B22" s="15" t="s">
        <v>1581</v>
      </c>
      <c r="C22" s="21"/>
      <c r="D22" s="21"/>
      <c r="E22" s="21"/>
    </row>
    <row r="23" spans="1:5">
      <c r="A23" s="23"/>
      <c r="B23" s="54" t="s">
        <v>1599</v>
      </c>
      <c r="C23" s="54"/>
      <c r="D23" s="54"/>
      <c r="E23" s="54"/>
    </row>
    <row r="24" spans="1:5">
      <c r="A24" s="23"/>
      <c r="B24" s="54" t="s">
        <v>1600</v>
      </c>
      <c r="C24" s="54"/>
      <c r="D24" s="54"/>
      <c r="E24" s="54"/>
    </row>
    <row r="25" spans="1:5">
      <c r="A25" s="23"/>
      <c r="B25" s="23"/>
      <c r="C25" s="23"/>
      <c r="D25" s="21"/>
      <c r="E25" s="21"/>
    </row>
    <row r="26" spans="1:5">
      <c r="A26" s="23"/>
      <c r="B26" s="30" t="str">
        <f ca="1">"© Commonwealth of Australia "&amp;YEAR(TODAY())</f>
        <v>© Commonwealth of Australia 2021</v>
      </c>
      <c r="C26" s="24"/>
      <c r="D26" s="21"/>
      <c r="E26" s="21"/>
    </row>
  </sheetData>
  <mergeCells count="7">
    <mergeCell ref="B24:E24"/>
    <mergeCell ref="B6:E6"/>
    <mergeCell ref="B15:C15"/>
    <mergeCell ref="B16:C16"/>
    <mergeCell ref="B19:C19"/>
    <mergeCell ref="B20:C20"/>
    <mergeCell ref="B23:E23"/>
  </mergeCells>
  <hyperlinks>
    <hyperlink ref="B16" r:id="rId1" xr:uid="{4C62A15F-0DCB-43A0-B717-5A7FAA78D85B}"/>
    <hyperlink ref="B13" location="Index!A12" display="Index" xr:uid="{5C7B1437-8AEB-4596-B66A-108619146663}"/>
    <hyperlink ref="B26" r:id="rId2" display="© Commonwealth of Australia 2015" xr:uid="{A8B76189-AF63-44B3-B417-F614458F1F0F}"/>
    <hyperlink ref="B20" r:id="rId3" display="Explanatory Notes" xr:uid="{4C220EB8-D765-49E3-B83A-EA1F055DD157}"/>
    <hyperlink ref="B19" r:id="rId4" xr:uid="{962D78F5-2F7F-435C-BCBA-83FF862BDF32}"/>
    <hyperlink ref="B19:C19" r:id="rId5" display="Summary - link to be updated for 2021" xr:uid="{FC091FA9-427A-453E-9284-22E09B8F603D}"/>
    <hyperlink ref="B20:C20" r:id="rId6" display="Methodology" xr:uid="{B560D42E-9D12-4FF3-94A2-C5F1EBDB944E}"/>
    <hyperlink ref="B11" location="'Table 21.1'!C13" display="'Table 21.1'!C13" xr:uid="{E06AD6C8-0D38-4988-8AF5-3AFD7E7D4149}"/>
    <hyperlink ref="B12" location="'Table 21.2'!C13" display="'Table 21.2'!C13" xr:uid="{AD5B0928-C670-4662-A1F4-BC21E33159EF}"/>
    <hyperlink ref="B24" r:id="rId7" display="or the Labour Surveys Branch at labour.statistics@abs.gov.au." xr:uid="{FCD5520E-340D-4EBC-9322-FB909A729CCE}"/>
    <hyperlink ref="B23:E23" r:id="rId8" display="For further information about these and related statistics visit www.abs.gov.au/about/contact-us" xr:uid="{D0826A50-D671-49F2-858E-A7302CB3CB87}"/>
  </hyperlinks>
  <pageMargins left="0.7" right="0.7" top="0.75" bottom="0.75" header="0.3" footer="0.3"/>
  <pageSetup paperSize="9" orientation="portrait" r:id="rId9"/>
  <headerFooter>
    <oddHeader>&amp;C&amp;"Calibri"&amp;10&amp;KFF0000OFFICIAL: Census and Statistics Act&amp;1#</oddHeader>
    <oddFooter>&amp;C&amp;1#&amp;"Calibri"&amp;10&amp;KFF0000OFFICIAL: Census and Statistics Act</oddFooter>
  </headerFooter>
  <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74811-ABBA-48BA-965C-A813C20B60FA}">
  <sheetPr>
    <pageSetUpPr fitToPage="1"/>
  </sheetPr>
  <dimension ref="A1:L104"/>
  <sheetViews>
    <sheetView zoomScaleNormal="100" workbookViewId="0">
      <pane xSplit="2" ySplit="11" topLeftCell="C12" activePane="bottomRight" state="frozen"/>
      <selection pane="topRight" activeCell="C1" sqref="C1"/>
      <selection pane="bottomLeft" activeCell="A15" sqref="A15"/>
      <selection pane="bottomRight" activeCell="C13" sqref="C13"/>
    </sheetView>
  </sheetViews>
  <sheetFormatPr defaultRowHeight="15" customHeight="1"/>
  <cols>
    <col min="1" max="1" width="3" customWidth="1"/>
    <col min="2" max="2" width="64.28515625" customWidth="1"/>
    <col min="3" max="10" width="12.5703125" customWidth="1"/>
    <col min="11" max="11" width="13.7109375" customWidth="1"/>
    <col min="12" max="12" width="13.42578125" customWidth="1"/>
    <col min="233" max="244" width="9.140625" customWidth="1"/>
    <col min="248" max="248" width="9.140625" customWidth="1"/>
    <col min="489" max="500" width="9.140625" customWidth="1"/>
    <col min="504" max="504" width="9.140625" customWidth="1"/>
    <col min="745" max="756" width="9.140625" customWidth="1"/>
    <col min="760" max="760" width="9.140625" customWidth="1"/>
    <col min="1001" max="1012" width="9.140625" customWidth="1"/>
    <col min="1016" max="1016" width="9.140625" customWidth="1"/>
    <col min="1257" max="1268" width="9.140625" customWidth="1"/>
    <col min="1272" max="1272" width="9.140625" customWidth="1"/>
    <col min="1513" max="1524" width="9.140625" customWidth="1"/>
    <col min="1528" max="1528" width="9.140625" customWidth="1"/>
    <col min="1769" max="1780" width="9.140625" customWidth="1"/>
    <col min="1784" max="1784" width="9.140625" customWidth="1"/>
    <col min="2025" max="2036" width="9.140625" customWidth="1"/>
    <col min="2040" max="2040" width="9.140625" customWidth="1"/>
    <col min="2281" max="2292" width="9.140625" customWidth="1"/>
    <col min="2296" max="2296" width="9.140625" customWidth="1"/>
    <col min="2537" max="2548" width="9.140625" customWidth="1"/>
    <col min="2552" max="2552" width="9.140625" customWidth="1"/>
    <col min="2793" max="2804" width="9.140625" customWidth="1"/>
    <col min="2808" max="2808" width="9.140625" customWidth="1"/>
    <col min="3049" max="3060" width="9.140625" customWidth="1"/>
    <col min="3064" max="3064" width="9.140625" customWidth="1"/>
    <col min="3305" max="3316" width="9.140625" customWidth="1"/>
    <col min="3320" max="3320" width="9.140625" customWidth="1"/>
    <col min="3561" max="3572" width="9.140625" customWidth="1"/>
    <col min="3576" max="3576" width="9.140625" customWidth="1"/>
    <col min="3817" max="3828" width="9.140625" customWidth="1"/>
    <col min="3832" max="3832" width="9.140625" customWidth="1"/>
    <col min="4073" max="4084" width="9.140625" customWidth="1"/>
    <col min="4088" max="4088" width="9.140625" customWidth="1"/>
    <col min="4329" max="4340" width="9.140625" customWidth="1"/>
    <col min="4344" max="4344" width="9.140625" customWidth="1"/>
    <col min="4585" max="4596" width="9.140625" customWidth="1"/>
    <col min="4600" max="4600" width="9.140625" customWidth="1"/>
    <col min="4841" max="4852" width="9.140625" customWidth="1"/>
    <col min="4856" max="4856" width="9.140625" customWidth="1"/>
    <col min="5097" max="5108" width="9.140625" customWidth="1"/>
    <col min="5112" max="5112" width="9.140625" customWidth="1"/>
    <col min="5353" max="5364" width="9.140625" customWidth="1"/>
    <col min="5368" max="5368" width="9.140625" customWidth="1"/>
    <col min="5609" max="5620" width="9.140625" customWidth="1"/>
    <col min="5624" max="5624" width="9.140625" customWidth="1"/>
    <col min="5865" max="5876" width="9.140625" customWidth="1"/>
    <col min="5880" max="5880" width="9.140625" customWidth="1"/>
    <col min="6121" max="6132" width="9.140625" customWidth="1"/>
    <col min="6136" max="6136" width="9.140625" customWidth="1"/>
    <col min="6377" max="6388" width="9.140625" customWidth="1"/>
    <col min="6392" max="6392" width="9.140625" customWidth="1"/>
    <col min="6633" max="6644" width="9.140625" customWidth="1"/>
    <col min="6648" max="6648" width="9.140625" customWidth="1"/>
    <col min="6889" max="6900" width="9.140625" customWidth="1"/>
    <col min="6904" max="6904" width="9.140625" customWidth="1"/>
    <col min="7145" max="7156" width="9.140625" customWidth="1"/>
    <col min="7160" max="7160" width="9.140625" customWidth="1"/>
    <col min="7401" max="7412" width="9.140625" customWidth="1"/>
    <col min="7416" max="7416" width="9.140625" customWidth="1"/>
    <col min="7657" max="7668" width="9.140625" customWidth="1"/>
    <col min="7672" max="7672" width="9.140625" customWidth="1"/>
    <col min="7913" max="7924" width="9.140625" customWidth="1"/>
    <col min="7928" max="7928" width="9.140625" customWidth="1"/>
    <col min="8169" max="8180" width="9.140625" customWidth="1"/>
    <col min="8184" max="8184" width="9.140625" customWidth="1"/>
    <col min="8425" max="8436" width="9.140625" customWidth="1"/>
    <col min="8440" max="8440" width="9.140625" customWidth="1"/>
    <col min="8681" max="8692" width="9.140625" customWidth="1"/>
    <col min="8696" max="8696" width="9.140625" customWidth="1"/>
    <col min="8937" max="8948" width="9.140625" customWidth="1"/>
    <col min="8952" max="8952" width="9.140625" customWidth="1"/>
    <col min="9193" max="9204" width="9.140625" customWidth="1"/>
    <col min="9208" max="9208" width="9.140625" customWidth="1"/>
    <col min="9449" max="9460" width="9.140625" customWidth="1"/>
    <col min="9464" max="9464" width="9.140625" customWidth="1"/>
    <col min="9705" max="9716" width="9.140625" customWidth="1"/>
    <col min="9720" max="9720" width="9.140625" customWidth="1"/>
    <col min="9961" max="9972" width="9.140625" customWidth="1"/>
    <col min="9976" max="9976" width="9.140625" customWidth="1"/>
    <col min="10217" max="10228" width="9.140625" customWidth="1"/>
    <col min="10232" max="10232" width="9.140625" customWidth="1"/>
    <col min="10473" max="10484" width="9.140625" customWidth="1"/>
    <col min="10488" max="10488" width="9.140625" customWidth="1"/>
    <col min="10729" max="10740" width="9.140625" customWidth="1"/>
    <col min="10744" max="10744" width="9.140625" customWidth="1"/>
    <col min="10985" max="10996" width="9.140625" customWidth="1"/>
    <col min="11000" max="11000" width="9.140625" customWidth="1"/>
    <col min="11241" max="11252" width="9.140625" customWidth="1"/>
    <col min="11256" max="11256" width="9.140625" customWidth="1"/>
    <col min="11497" max="11508" width="9.140625" customWidth="1"/>
    <col min="11512" max="11512" width="9.140625" customWidth="1"/>
    <col min="11753" max="11764" width="9.140625" customWidth="1"/>
    <col min="11768" max="11768" width="9.140625" customWidth="1"/>
    <col min="12009" max="12020" width="9.140625" customWidth="1"/>
    <col min="12024" max="12024" width="9.140625" customWidth="1"/>
    <col min="12265" max="12276" width="9.140625" customWidth="1"/>
    <col min="12280" max="12280" width="9.140625" customWidth="1"/>
    <col min="12521" max="12532" width="9.140625" customWidth="1"/>
    <col min="12536" max="12536" width="9.140625" customWidth="1"/>
    <col min="12777" max="12788" width="9.140625" customWidth="1"/>
    <col min="12792" max="12792" width="9.140625" customWidth="1"/>
    <col min="13033" max="13044" width="9.140625" customWidth="1"/>
    <col min="13048" max="13048" width="9.140625" customWidth="1"/>
    <col min="13289" max="13300" width="9.140625" customWidth="1"/>
    <col min="13304" max="13304" width="9.140625" customWidth="1"/>
    <col min="13545" max="13556" width="9.140625" customWidth="1"/>
    <col min="13560" max="13560" width="9.140625" customWidth="1"/>
    <col min="13801" max="13812" width="9.140625" customWidth="1"/>
    <col min="13816" max="13816" width="9.140625" customWidth="1"/>
    <col min="14057" max="14068" width="9.140625" customWidth="1"/>
    <col min="14072" max="14072" width="9.140625" customWidth="1"/>
    <col min="14313" max="14324" width="9.140625" customWidth="1"/>
    <col min="14328" max="14328" width="9.140625" customWidth="1"/>
    <col min="14569" max="14580" width="9.140625" customWidth="1"/>
    <col min="14584" max="14584" width="9.140625" customWidth="1"/>
    <col min="14825" max="14836" width="9.140625" customWidth="1"/>
    <col min="14840" max="14840" width="9.140625" customWidth="1"/>
    <col min="15081" max="15092" width="9.140625" customWidth="1"/>
    <col min="15096" max="15096" width="9.140625" customWidth="1"/>
    <col min="15337" max="15348" width="9.140625" customWidth="1"/>
    <col min="15352" max="15352" width="9.140625" customWidth="1"/>
    <col min="15593" max="15604" width="9.140625" customWidth="1"/>
    <col min="15608" max="15608" width="9.140625" customWidth="1"/>
    <col min="15849" max="15860" width="9.140625" customWidth="1"/>
    <col min="15864" max="15864" width="9.140625" customWidth="1"/>
    <col min="16105" max="16116" width="9.140625" customWidth="1"/>
    <col min="16120" max="16120" width="9.140625" customWidth="1"/>
  </cols>
  <sheetData>
    <row r="1" spans="1:12" ht="11.25" customHeight="1">
      <c r="A1" s="31"/>
      <c r="B1" s="31"/>
      <c r="C1" s="31"/>
      <c r="D1" s="31"/>
      <c r="E1" s="31"/>
      <c r="F1" s="31"/>
      <c r="G1" s="31"/>
      <c r="H1" s="31"/>
      <c r="I1" s="31"/>
      <c r="J1" s="31"/>
      <c r="K1" s="31"/>
      <c r="L1" s="31"/>
    </row>
    <row r="2" spans="1:12" ht="15.95" customHeight="1">
      <c r="A2" s="21"/>
      <c r="B2" s="32" t="s">
        <v>1578</v>
      </c>
      <c r="C2" s="12"/>
      <c r="D2" s="12"/>
      <c r="E2" s="12"/>
      <c r="F2" s="12"/>
      <c r="G2" s="12"/>
      <c r="H2" s="12"/>
      <c r="I2" s="12"/>
      <c r="J2" s="12"/>
      <c r="K2" s="12"/>
      <c r="L2" s="12"/>
    </row>
    <row r="3" spans="1:12" ht="11.25" customHeight="1">
      <c r="A3" s="21"/>
      <c r="B3" s="12"/>
      <c r="C3" s="12"/>
      <c r="D3" s="12"/>
      <c r="E3" s="12"/>
      <c r="F3" s="12"/>
      <c r="G3" s="12"/>
      <c r="H3" s="12"/>
      <c r="I3" s="12"/>
      <c r="J3" s="12"/>
      <c r="K3" s="12"/>
      <c r="L3" s="12"/>
    </row>
    <row r="4" spans="1:12" ht="11.25" customHeight="1">
      <c r="A4" s="21"/>
      <c r="B4" s="12"/>
      <c r="C4" s="12"/>
      <c r="D4" s="12"/>
      <c r="E4" s="12"/>
      <c r="F4" s="12"/>
      <c r="G4" s="12"/>
      <c r="H4" s="12"/>
      <c r="I4" s="12"/>
      <c r="J4" s="12"/>
      <c r="K4" s="12"/>
      <c r="L4" s="12"/>
    </row>
    <row r="5" spans="1:12" ht="15.95" customHeight="1">
      <c r="A5" s="31"/>
      <c r="B5" s="33" t="s">
        <v>1579</v>
      </c>
      <c r="C5" s="31"/>
      <c r="D5" s="31"/>
      <c r="E5" s="31"/>
      <c r="F5" s="31"/>
      <c r="G5" s="31"/>
      <c r="H5" s="31"/>
      <c r="I5" s="31"/>
      <c r="J5" s="31"/>
      <c r="K5" s="31"/>
      <c r="L5" s="31"/>
    </row>
    <row r="6" spans="1:12" ht="15.95" customHeight="1">
      <c r="A6" s="31"/>
      <c r="B6" s="59" t="str">
        <f>Contents!B6</f>
        <v>Table 21. Populations by state or territory of usual residence</v>
      </c>
      <c r="C6" s="59"/>
      <c r="D6" s="59"/>
      <c r="E6" s="59"/>
      <c r="F6" s="59"/>
      <c r="G6" s="59"/>
      <c r="H6" s="59"/>
      <c r="I6" s="59"/>
      <c r="J6" s="59"/>
      <c r="K6" s="59"/>
      <c r="L6" s="59"/>
    </row>
    <row r="7" spans="1:12" ht="15.95" customHeight="1">
      <c r="A7" s="31"/>
      <c r="B7" s="34" t="str">
        <f>Contents!B7</f>
        <v>Released at 11:30 am (Canberra time) Wed 7 Jul 2021</v>
      </c>
      <c r="C7" s="31"/>
      <c r="D7" s="31"/>
      <c r="E7" s="31"/>
      <c r="F7" s="31"/>
      <c r="G7" s="31"/>
      <c r="H7" s="31"/>
      <c r="I7" s="31"/>
      <c r="J7" s="31"/>
      <c r="K7" s="31"/>
      <c r="L7" s="31"/>
    </row>
    <row r="8" spans="1:12" ht="15.75" customHeight="1">
      <c r="A8" s="60" t="str">
        <f>Contents!C12</f>
        <v>Table 21.2 - Time Series IDs</v>
      </c>
      <c r="B8" s="60"/>
      <c r="C8" s="60"/>
      <c r="D8" s="60"/>
      <c r="E8" s="60"/>
      <c r="F8" s="60"/>
      <c r="G8" s="60"/>
      <c r="H8" s="60"/>
      <c r="I8" s="35"/>
      <c r="J8" s="36"/>
      <c r="K8" s="37"/>
      <c r="L8" s="37"/>
    </row>
    <row r="9" spans="1:12">
      <c r="A9" s="38"/>
      <c r="B9" s="38"/>
      <c r="C9" s="61" t="s">
        <v>1601</v>
      </c>
      <c r="D9" s="61"/>
      <c r="E9" s="61"/>
      <c r="F9" s="61"/>
      <c r="G9" s="61"/>
      <c r="H9" s="61"/>
      <c r="I9" s="61"/>
      <c r="J9" s="61"/>
      <c r="K9" s="61"/>
      <c r="L9" s="39"/>
    </row>
    <row r="10" spans="1:12" ht="34.5">
      <c r="A10" s="38"/>
      <c r="B10" s="38"/>
      <c r="C10" s="39" t="s">
        <v>1602</v>
      </c>
      <c r="D10" s="39" t="s">
        <v>1603</v>
      </c>
      <c r="E10" s="39" t="s">
        <v>1604</v>
      </c>
      <c r="F10" s="39" t="s">
        <v>1605</v>
      </c>
      <c r="G10" s="39" t="s">
        <v>1606</v>
      </c>
      <c r="H10" s="39" t="s">
        <v>1607</v>
      </c>
      <c r="I10" s="39" t="s">
        <v>1608</v>
      </c>
      <c r="J10" s="39" t="s">
        <v>1609</v>
      </c>
      <c r="K10" s="39" t="s">
        <v>1610</v>
      </c>
      <c r="L10" s="39"/>
    </row>
    <row r="11" spans="1:12">
      <c r="A11" s="38"/>
      <c r="B11" s="40"/>
      <c r="C11" s="41" t="s">
        <v>1611</v>
      </c>
      <c r="D11" s="41" t="s">
        <v>1611</v>
      </c>
      <c r="E11" s="41" t="s">
        <v>1611</v>
      </c>
      <c r="F11" s="41" t="s">
        <v>1611</v>
      </c>
      <c r="G11" s="41" t="s">
        <v>1611</v>
      </c>
      <c r="H11" s="41" t="s">
        <v>1611</v>
      </c>
      <c r="I11" s="41" t="s">
        <v>1611</v>
      </c>
      <c r="J11" s="41" t="s">
        <v>1611</v>
      </c>
      <c r="K11" s="41" t="s">
        <v>1611</v>
      </c>
      <c r="L11" s="42"/>
    </row>
    <row r="12" spans="1:12">
      <c r="A12" s="43" t="s">
        <v>1612</v>
      </c>
      <c r="B12" s="44"/>
      <c r="C12" s="45"/>
      <c r="D12" s="45"/>
      <c r="E12" s="45"/>
      <c r="F12" s="45"/>
      <c r="G12" s="45"/>
      <c r="H12" s="46"/>
      <c r="I12" s="47"/>
      <c r="J12" s="48"/>
      <c r="K12" s="48"/>
      <c r="L12" s="42"/>
    </row>
    <row r="13" spans="1:12">
      <c r="A13" s="49"/>
      <c r="B13" s="42" t="s">
        <v>1613</v>
      </c>
      <c r="C13" s="40">
        <f>A124827486R_Latest</f>
        <v>6566.9629999999997</v>
      </c>
      <c r="D13" s="40">
        <f>A124827022T_Latest</f>
        <v>5437.5630000000001</v>
      </c>
      <c r="E13" s="40">
        <f>A124827602L_Latest</f>
        <v>4138.4110000000001</v>
      </c>
      <c r="F13" s="40">
        <f>A124827718R_Latest</f>
        <v>1450.144</v>
      </c>
      <c r="G13" s="40">
        <f>A124827138V_Latest</f>
        <v>2124.5549999999998</v>
      </c>
      <c r="H13" s="40">
        <f>A124827254C_Latest</f>
        <v>444.21699999999998</v>
      </c>
      <c r="I13" s="40">
        <f>A124827370L_Latest</f>
        <v>155.523</v>
      </c>
      <c r="J13" s="40">
        <f>A124826906F_Latest</f>
        <v>343.16899999999998</v>
      </c>
      <c r="K13" s="40">
        <f>A124827834X_Latest</f>
        <v>20660.544999999998</v>
      </c>
      <c r="L13" s="42"/>
    </row>
    <row r="14" spans="1:12">
      <c r="A14" s="49"/>
      <c r="B14" s="42" t="s">
        <v>1614</v>
      </c>
      <c r="C14" s="40">
        <f>A124827442L_Latest</f>
        <v>4112.3609999999999</v>
      </c>
      <c r="D14" s="40">
        <f>A124826978T_Latest</f>
        <v>3433.134</v>
      </c>
      <c r="E14" s="40">
        <f>A124827558R_Latest</f>
        <v>2596.2280000000001</v>
      </c>
      <c r="F14" s="40">
        <f>A124827674X_Latest</f>
        <v>847.40700000000004</v>
      </c>
      <c r="G14" s="40">
        <f>A124827094C_Latest</f>
        <v>1362.9369999999999</v>
      </c>
      <c r="H14" s="40">
        <f>A124827210A_Latest</f>
        <v>260.80599999999998</v>
      </c>
      <c r="I14" s="40">
        <f>A124827326C_Latest</f>
        <v>115.923</v>
      </c>
      <c r="J14" s="40">
        <f>A124826862R_Latest</f>
        <v>235.82900000000001</v>
      </c>
      <c r="K14" s="40">
        <f>A124827790J_Latest</f>
        <v>12964.626</v>
      </c>
      <c r="L14" s="42"/>
    </row>
    <row r="15" spans="1:12">
      <c r="A15" s="49"/>
      <c r="B15" s="42" t="s">
        <v>1615</v>
      </c>
      <c r="C15" s="40">
        <f>A124827490F_Latest</f>
        <v>529.20299999999997</v>
      </c>
      <c r="D15" s="40">
        <f>A124827026A_Latest</f>
        <v>462.423</v>
      </c>
      <c r="E15" s="40">
        <f>A124827606W_Latest</f>
        <v>335.52699999999999</v>
      </c>
      <c r="F15" s="40">
        <f>A124827722F_Latest</f>
        <v>112.72199999999999</v>
      </c>
      <c r="G15" s="40">
        <f>A124827142K_Latest</f>
        <v>161.43700000000001</v>
      </c>
      <c r="H15" s="40">
        <f>A124827258L_Latest</f>
        <v>36.994</v>
      </c>
      <c r="I15" s="40">
        <f>A124827374W_Latest</f>
        <v>11.308</v>
      </c>
      <c r="J15" s="40">
        <f>A124826910W_Latest</f>
        <v>19.786999999999999</v>
      </c>
      <c r="K15" s="40">
        <f>A124827838J_Latest</f>
        <v>1669.4010000000001</v>
      </c>
      <c r="L15" s="42"/>
    </row>
    <row r="16" spans="1:12">
      <c r="A16" s="49"/>
      <c r="B16" s="42" t="s">
        <v>1616</v>
      </c>
      <c r="C16" s="40">
        <f>A124827494R_Latest</f>
        <v>330.04599999999999</v>
      </c>
      <c r="D16" s="40">
        <f>A124827030T_Latest</f>
        <v>286.09300000000002</v>
      </c>
      <c r="E16" s="40">
        <f>A124827610L_Latest</f>
        <v>223.06399999999999</v>
      </c>
      <c r="F16" s="40">
        <f>A124827726R_Latest</f>
        <v>77.427999999999997</v>
      </c>
      <c r="G16" s="40">
        <f>A124827146V_Latest</f>
        <v>106.119</v>
      </c>
      <c r="H16" s="40">
        <f>A124827262C_Latest</f>
        <v>25.39</v>
      </c>
      <c r="I16" s="40">
        <f>A124827378F_Latest</f>
        <v>5.1740000000000004</v>
      </c>
      <c r="J16" s="40">
        <f>A124826914F_Latest</f>
        <v>13.186</v>
      </c>
      <c r="K16" s="40">
        <f>A124827842X_Latest</f>
        <v>1066.499</v>
      </c>
      <c r="L16" s="42"/>
    </row>
    <row r="17" spans="1:12">
      <c r="A17" s="49"/>
      <c r="B17" s="42" t="s">
        <v>1617</v>
      </c>
      <c r="C17" s="40">
        <f>A124827446W_Latest</f>
        <v>180.79</v>
      </c>
      <c r="D17" s="40">
        <f>A124826982J_Latest</f>
        <v>154.91900000000001</v>
      </c>
      <c r="E17" s="40">
        <f>A124827562F_Latest</f>
        <v>118.392</v>
      </c>
      <c r="F17" s="40">
        <f>A124827678J_Latest</f>
        <v>39.972000000000001</v>
      </c>
      <c r="G17" s="40">
        <f>A124827098L_Latest</f>
        <v>54.152999999999999</v>
      </c>
      <c r="H17" s="40">
        <f>A124827214K_Latest</f>
        <v>14.282</v>
      </c>
      <c r="I17" s="40">
        <f>A124827330V_Latest</f>
        <v>3.577</v>
      </c>
      <c r="J17" s="40">
        <f>A124826866X_Latest</f>
        <v>7.5250000000000004</v>
      </c>
      <c r="K17" s="40">
        <f>A124827794T_Latest</f>
        <v>573.61099999999999</v>
      </c>
      <c r="L17" s="42"/>
    </row>
    <row r="18" spans="1:12">
      <c r="A18" s="49"/>
      <c r="B18" s="42" t="s">
        <v>1618</v>
      </c>
      <c r="C18" s="40">
        <f>A124827450L_Latest</f>
        <v>358.16</v>
      </c>
      <c r="D18" s="40">
        <f>A124826986T_Latest</f>
        <v>330.30200000000002</v>
      </c>
      <c r="E18" s="40">
        <f>A124827566R_Latest</f>
        <v>233.7</v>
      </c>
      <c r="F18" s="40">
        <f>A124827682X_Latest</f>
        <v>79.763999999999996</v>
      </c>
      <c r="G18" s="40">
        <f>A124827102T_Latest</f>
        <v>124.453</v>
      </c>
      <c r="H18" s="40">
        <f>A124827218V_Latest</f>
        <v>25.428999999999998</v>
      </c>
      <c r="I18" s="40">
        <f>A124827334C_Latest</f>
        <v>5.2510000000000003</v>
      </c>
      <c r="J18" s="40">
        <f>A124826870R_Latest</f>
        <v>12.553000000000001</v>
      </c>
      <c r="K18" s="40">
        <f>A124827798A_Latest</f>
        <v>1169.6120000000001</v>
      </c>
      <c r="L18" s="42"/>
    </row>
    <row r="19" spans="1:12">
      <c r="A19" s="49"/>
      <c r="B19" s="42" t="s">
        <v>1619</v>
      </c>
      <c r="C19" s="40">
        <f>A124827474F_Latest</f>
        <v>311.351</v>
      </c>
      <c r="D19" s="40">
        <f>A124827010J_Latest</f>
        <v>271.29899999999998</v>
      </c>
      <c r="E19" s="40">
        <f>A124827590R_Latest</f>
        <v>215.495</v>
      </c>
      <c r="F19" s="40">
        <f>A124827706F_Latest</f>
        <v>72.507999999999996</v>
      </c>
      <c r="G19" s="40">
        <f>A124827126K_Latest</f>
        <v>101.276</v>
      </c>
      <c r="H19" s="40">
        <f>A124827242V_Latest</f>
        <v>23.971</v>
      </c>
      <c r="I19" s="40">
        <f>A124827358W_Latest</f>
        <v>4.7590000000000003</v>
      </c>
      <c r="J19" s="40">
        <f>A124826894J_Latest</f>
        <v>11.592000000000001</v>
      </c>
      <c r="K19" s="40">
        <f>A124827822R_Latest</f>
        <v>1012.251</v>
      </c>
      <c r="L19" s="42"/>
    </row>
    <row r="20" spans="1:12">
      <c r="A20" s="49"/>
      <c r="B20" s="42" t="s">
        <v>1620</v>
      </c>
      <c r="C20" s="40">
        <f>A124827430C_Latest</f>
        <v>708.22400000000005</v>
      </c>
      <c r="D20" s="40">
        <f>A124826966J_Latest</f>
        <v>573.31399999999996</v>
      </c>
      <c r="E20" s="40">
        <f>A124827546F_Latest</f>
        <v>491.08199999999999</v>
      </c>
      <c r="F20" s="40">
        <f>A124827662R_Latest</f>
        <v>125.967</v>
      </c>
      <c r="G20" s="40">
        <f>A124827082V_Latest</f>
        <v>266.64</v>
      </c>
      <c r="H20" s="40">
        <f>A124827198W_Latest</f>
        <v>47.594000000000001</v>
      </c>
      <c r="I20" s="40">
        <f>A124827314V_Latest</f>
        <v>21.802</v>
      </c>
      <c r="J20" s="40">
        <f>A124826850F_Latest</f>
        <v>46.274999999999999</v>
      </c>
      <c r="K20" s="40">
        <f>A124827778T_Latest</f>
        <v>2280.9</v>
      </c>
      <c r="L20" s="42"/>
    </row>
    <row r="21" spans="1:12">
      <c r="A21" s="49"/>
      <c r="B21" s="42" t="s">
        <v>1621</v>
      </c>
      <c r="C21" s="40">
        <f>A124827498X_Latest</f>
        <v>3404.1370000000002</v>
      </c>
      <c r="D21" s="40">
        <f>A124827034A_Latest</f>
        <v>2859.82</v>
      </c>
      <c r="E21" s="40">
        <f>A124827614W_Latest</f>
        <v>2105.1460000000002</v>
      </c>
      <c r="F21" s="40">
        <f>A124827730F_Latest</f>
        <v>721.44</v>
      </c>
      <c r="G21" s="40">
        <f>A124827150K_Latest</f>
        <v>1096.296</v>
      </c>
      <c r="H21" s="40">
        <f>A124827266L_Latest</f>
        <v>213.21100000000001</v>
      </c>
      <c r="I21" s="40">
        <f>A124827382W_Latest</f>
        <v>94.120999999999995</v>
      </c>
      <c r="J21" s="40">
        <f>A124826918R_Latest</f>
        <v>189.554</v>
      </c>
      <c r="K21" s="40">
        <f>A124827846J_Latest</f>
        <v>10683.726000000001</v>
      </c>
      <c r="L21" s="42"/>
    </row>
    <row r="22" spans="1:12">
      <c r="A22" s="49"/>
      <c r="B22" s="42" t="s">
        <v>1622</v>
      </c>
      <c r="C22" s="40">
        <f>A124827478R_Latest</f>
        <v>649.65899999999999</v>
      </c>
      <c r="D22" s="40">
        <f>A124827014T_Latest</f>
        <v>530.72400000000005</v>
      </c>
      <c r="E22" s="40">
        <f>A124827594X_Latest</f>
        <v>449.15300000000002</v>
      </c>
      <c r="F22" s="40">
        <f>A124827710W_Latest</f>
        <v>116.098</v>
      </c>
      <c r="G22" s="40">
        <f>A124827130A_Latest</f>
        <v>249.39400000000001</v>
      </c>
      <c r="H22" s="40">
        <f>A124827246C_Latest</f>
        <v>43.706000000000003</v>
      </c>
      <c r="I22" s="40">
        <f>A124827362L_Latest</f>
        <v>20.401</v>
      </c>
      <c r="J22" s="40">
        <f>A124826898T_Latest</f>
        <v>41.69</v>
      </c>
      <c r="K22" s="40">
        <f>A124827826X_Latest</f>
        <v>2100.826</v>
      </c>
      <c r="L22" s="42"/>
    </row>
    <row r="23" spans="1:12">
      <c r="A23" s="49"/>
      <c r="B23" s="42" t="s">
        <v>1623</v>
      </c>
      <c r="C23" s="40">
        <f>A124827510C_Latest</f>
        <v>2757.6509999999998</v>
      </c>
      <c r="D23" s="40">
        <f>A124827046K_Latest</f>
        <v>2310.6590000000001</v>
      </c>
      <c r="E23" s="40">
        <f>A124827626F_Latest</f>
        <v>1687.954</v>
      </c>
      <c r="F23" s="40">
        <f>A124827742R_Latest</f>
        <v>599.76400000000001</v>
      </c>
      <c r="G23" s="40">
        <f>A124827162V_Latest</f>
        <v>897.28399999999999</v>
      </c>
      <c r="H23" s="40">
        <f>A124827278W_Latest</f>
        <v>173.148</v>
      </c>
      <c r="I23" s="40">
        <f>A124827394F_Latest</f>
        <v>79.781999999999996</v>
      </c>
      <c r="J23" s="40">
        <f>A124826930F_Latest</f>
        <v>166.352</v>
      </c>
      <c r="K23" s="40">
        <f>A124827858T_Latest</f>
        <v>8672.5939999999991</v>
      </c>
      <c r="L23" s="42"/>
    </row>
    <row r="24" spans="1:12">
      <c r="A24" s="49"/>
      <c r="B24" s="42" t="s">
        <v>1624</v>
      </c>
      <c r="C24" s="40">
        <f>A124827434L_Latest</f>
        <v>305.69600000000003</v>
      </c>
      <c r="D24" s="40">
        <f>A124826970X_Latest</f>
        <v>316.10899999999998</v>
      </c>
      <c r="E24" s="40">
        <f>A124827550W_Latest</f>
        <v>202.39599999999999</v>
      </c>
      <c r="F24" s="40">
        <f>A124827666X_Latest</f>
        <v>63.884999999999998</v>
      </c>
      <c r="G24" s="40">
        <f>A124827086C_Latest</f>
        <v>100.232</v>
      </c>
      <c r="H24" s="40">
        <f>A124827202A_Latest</f>
        <v>20.285</v>
      </c>
      <c r="I24" s="40">
        <f>A124827318C_Latest</f>
        <v>6.5780000000000003</v>
      </c>
      <c r="J24" s="40">
        <f>A124826854R_Latest</f>
        <v>17.114999999999998</v>
      </c>
      <c r="K24" s="40">
        <f>A124827782J_Latest</f>
        <v>1032.297</v>
      </c>
      <c r="L24" s="42"/>
    </row>
    <row r="25" spans="1:12">
      <c r="A25" s="49"/>
      <c r="B25" s="42" t="s">
        <v>1625</v>
      </c>
      <c r="C25" s="40">
        <f>A124827406C_Latest</f>
        <v>4360.8620000000001</v>
      </c>
      <c r="D25" s="40">
        <f>A124826942R_Latest</f>
        <v>3654.7669999999998</v>
      </c>
      <c r="E25" s="40">
        <f>A124827522L_Latest</f>
        <v>2757.364</v>
      </c>
      <c r="F25" s="40">
        <f>A124827638R_Latest</f>
        <v>897.55799999999999</v>
      </c>
      <c r="G25" s="40">
        <f>A124827058V_Latest</f>
        <v>1479.501</v>
      </c>
      <c r="H25" s="40">
        <f>A124827174C_Latest</f>
        <v>278.41300000000001</v>
      </c>
      <c r="I25" s="40">
        <f>A124827290L_Latest</f>
        <v>122.449</v>
      </c>
      <c r="J25" s="40">
        <f>A124826826F_Latest</f>
        <v>251.17099999999999</v>
      </c>
      <c r="K25" s="40">
        <f>A124827754X_Latest</f>
        <v>13802.084999999999</v>
      </c>
      <c r="L25" s="42"/>
    </row>
    <row r="26" spans="1:12">
      <c r="A26" s="49"/>
      <c r="B26" s="42" t="s">
        <v>1626</v>
      </c>
      <c r="C26" s="40">
        <f>A124827422C_Latest</f>
        <v>3942.1709999999998</v>
      </c>
      <c r="D26" s="40">
        <f>A124826958J_Latest</f>
        <v>3346.7809999999999</v>
      </c>
      <c r="E26" s="40">
        <f>A124827538F_Latest</f>
        <v>2458.232</v>
      </c>
      <c r="F26" s="40">
        <f>A124827654R_Latest</f>
        <v>825.702</v>
      </c>
      <c r="G26" s="40">
        <f>A124827074V_Latest</f>
        <v>1321.9760000000001</v>
      </c>
      <c r="H26" s="40">
        <f>A124827190C_Latest</f>
        <v>250.05099999999999</v>
      </c>
      <c r="I26" s="40">
        <f>A124827306V_Latest</f>
        <v>109.119</v>
      </c>
      <c r="J26" s="40">
        <f>A124826842F_Latest</f>
        <v>229.233</v>
      </c>
      <c r="K26" s="40">
        <f>A124827770X_Latest</f>
        <v>12483.263999999999</v>
      </c>
      <c r="L26" s="42"/>
    </row>
    <row r="27" spans="1:12">
      <c r="A27" s="49"/>
      <c r="B27" s="42" t="s">
        <v>1627</v>
      </c>
      <c r="C27" s="40">
        <f>A124827454W_Latest</f>
        <v>3693.0369999999998</v>
      </c>
      <c r="D27" s="40">
        <f>A124826990J_Latest</f>
        <v>3119.277</v>
      </c>
      <c r="E27" s="40">
        <f>A124827570F_Latest</f>
        <v>2305.4830000000002</v>
      </c>
      <c r="F27" s="40">
        <f>A124827686J_Latest</f>
        <v>777.03399999999999</v>
      </c>
      <c r="G27" s="40">
        <f>A124827106A_Latest</f>
        <v>1223.768</v>
      </c>
      <c r="H27" s="40">
        <f>A124827222K_Latest</f>
        <v>235.857</v>
      </c>
      <c r="I27" s="40">
        <f>A124827338L_Latest</f>
        <v>103.419</v>
      </c>
      <c r="J27" s="40">
        <f>A124826874X_Latest</f>
        <v>214.00899999999999</v>
      </c>
      <c r="K27" s="40">
        <f>A124827802F_Latest</f>
        <v>11671.885</v>
      </c>
      <c r="L27" s="42"/>
    </row>
    <row r="28" spans="1:12">
      <c r="A28" s="49"/>
      <c r="B28" s="42" t="s">
        <v>1628</v>
      </c>
      <c r="C28" s="40">
        <f>A124827426L_Latest</f>
        <v>938.19799999999998</v>
      </c>
      <c r="D28" s="40">
        <f>A124826962X_Latest</f>
        <v>828.48199999999997</v>
      </c>
      <c r="E28" s="40">
        <f>A124827542W_Latest</f>
        <v>586.40899999999999</v>
      </c>
      <c r="F28" s="40">
        <f>A124827658X_Latest</f>
        <v>190.58</v>
      </c>
      <c r="G28" s="40">
        <f>A124827078C_Latest</f>
        <v>388.19900000000001</v>
      </c>
      <c r="H28" s="40">
        <f>A124827194L_Latest</f>
        <v>68.507000000000005</v>
      </c>
      <c r="I28" s="40">
        <f>A124827310K_Latest</f>
        <v>28.393999999999998</v>
      </c>
      <c r="J28" s="40">
        <f>A124826846R_Latest</f>
        <v>64.338999999999999</v>
      </c>
      <c r="K28" s="40">
        <f>A124827774J_Latest</f>
        <v>3093.1060000000002</v>
      </c>
      <c r="L28" s="42"/>
    </row>
    <row r="29" spans="1:12">
      <c r="A29" s="49"/>
      <c r="B29" s="42" t="s">
        <v>1629</v>
      </c>
      <c r="C29" s="40">
        <f>A124827458F_Latest</f>
        <v>532.32399999999996</v>
      </c>
      <c r="D29" s="40">
        <f>A124826994T_Latest</f>
        <v>468.71600000000001</v>
      </c>
      <c r="E29" s="40">
        <f>A124827574R_Latest</f>
        <v>364.07900000000001</v>
      </c>
      <c r="F29" s="40">
        <f>A124827690X_Latest</f>
        <v>108.09399999999999</v>
      </c>
      <c r="G29" s="40">
        <f>A124827110T_Latest</f>
        <v>243.828</v>
      </c>
      <c r="H29" s="40">
        <f>A124827226V_Latest</f>
        <v>39.999000000000002</v>
      </c>
      <c r="I29" s="40">
        <f>A124827342C_Latest</f>
        <v>16.373999999999999</v>
      </c>
      <c r="J29" s="40">
        <f>A124826878J_Latest</f>
        <v>38.713999999999999</v>
      </c>
      <c r="K29" s="40">
        <f>A124827806R_Latest</f>
        <v>1812.1279999999999</v>
      </c>
      <c r="L29" s="42"/>
    </row>
    <row r="30" spans="1:12">
      <c r="A30" s="49"/>
      <c r="B30" s="42" t="s">
        <v>1630</v>
      </c>
      <c r="C30" s="40">
        <f>A124827462W_Latest</f>
        <v>283.82400000000001</v>
      </c>
      <c r="D30" s="40">
        <f>A124826998A_Latest</f>
        <v>247.083</v>
      </c>
      <c r="E30" s="40">
        <f>A124827578X_Latest</f>
        <v>202.94300000000001</v>
      </c>
      <c r="F30" s="40">
        <f>A124827694J_Latest</f>
        <v>57.942</v>
      </c>
      <c r="G30" s="40">
        <f>A124827114A_Latest</f>
        <v>127.264</v>
      </c>
      <c r="H30" s="40">
        <f>A124827230K_Latest</f>
        <v>22.390999999999998</v>
      </c>
      <c r="I30" s="40">
        <f>A124827346L_Latest</f>
        <v>9.8480000000000008</v>
      </c>
      <c r="J30" s="40">
        <f>A124826882X_Latest</f>
        <v>23.373000000000001</v>
      </c>
      <c r="K30" s="40">
        <f>A124827810F_Latest</f>
        <v>974.66899999999998</v>
      </c>
      <c r="L30" s="42"/>
    </row>
    <row r="31" spans="1:12">
      <c r="A31" s="49"/>
      <c r="B31" s="42" t="s">
        <v>1631</v>
      </c>
      <c r="C31" s="40">
        <f>A124827514L_Latest</f>
        <v>246.18100000000001</v>
      </c>
      <c r="D31" s="40">
        <f>A124827050A_Latest</f>
        <v>209.38200000000001</v>
      </c>
      <c r="E31" s="40">
        <f>A124827630W_Latest</f>
        <v>170.39099999999999</v>
      </c>
      <c r="F31" s="40">
        <f>A124827746X_Latest</f>
        <v>61.23</v>
      </c>
      <c r="G31" s="40">
        <f>A124827166C_Latest</f>
        <v>88.813999999999993</v>
      </c>
      <c r="H31" s="40">
        <f>A124827282L_Latest</f>
        <v>15.917999999999999</v>
      </c>
      <c r="I31" s="40">
        <f>A124827398R_Latest</f>
        <v>5.5030000000000001</v>
      </c>
      <c r="J31" s="40">
        <f>A124826934R_Latest</f>
        <v>10.223000000000001</v>
      </c>
      <c r="K31" s="40">
        <f>A124827862J_Latest</f>
        <v>807.64200000000005</v>
      </c>
      <c r="L31" s="42"/>
    </row>
    <row r="32" spans="1:12">
      <c r="A32" s="49"/>
      <c r="B32" s="42" t="s">
        <v>1632</v>
      </c>
      <c r="C32" s="40">
        <f>A124827410V_Latest</f>
        <v>2208.42</v>
      </c>
      <c r="D32" s="40">
        <f>A124826946X_Latest</f>
        <v>1795.047</v>
      </c>
      <c r="E32" s="40">
        <f>A124827526W_Latest</f>
        <v>1371.7909999999999</v>
      </c>
      <c r="F32" s="40">
        <f>A124827642F_Latest</f>
        <v>541.50699999999995</v>
      </c>
      <c r="G32" s="40">
        <f>A124827062K_Latest</f>
        <v>672.80399999999997</v>
      </c>
      <c r="H32" s="40">
        <f>A124827178L_Latest</f>
        <v>167.49299999999999</v>
      </c>
      <c r="I32" s="40">
        <f>A124827294W_Latest</f>
        <v>34.097000000000001</v>
      </c>
      <c r="J32" s="40">
        <f>A124826830W_Latest</f>
        <v>97.117000000000004</v>
      </c>
      <c r="K32" s="40">
        <f>A124827758J_Latest</f>
        <v>6888.277</v>
      </c>
      <c r="L32" s="42"/>
    </row>
    <row r="33" spans="1:12">
      <c r="A33" s="49"/>
      <c r="B33" s="42" t="s">
        <v>1633</v>
      </c>
      <c r="C33" s="40">
        <f>A124827502C_Latest</f>
        <v>438.62</v>
      </c>
      <c r="D33" s="40">
        <f>A124827038K_Latest</f>
        <v>384.56</v>
      </c>
      <c r="E33" s="40">
        <f>A124827618F_Latest</f>
        <v>256.38099999999997</v>
      </c>
      <c r="F33" s="40">
        <f>A124827734R_Latest</f>
        <v>88.031000000000006</v>
      </c>
      <c r="G33" s="40">
        <f>A124827154V_Latest</f>
        <v>142.059</v>
      </c>
      <c r="H33" s="40">
        <f>A124827270C_Latest</f>
        <v>30.091000000000001</v>
      </c>
      <c r="I33" s="40">
        <f>A124827386F_Latest</f>
        <v>7.9880000000000004</v>
      </c>
      <c r="J33" s="40">
        <f>A124826922F_Latest</f>
        <v>20.038</v>
      </c>
      <c r="K33" s="40">
        <f>A124827850X_Latest</f>
        <v>1367.768</v>
      </c>
      <c r="L33" s="42"/>
    </row>
    <row r="34" spans="1:12">
      <c r="A34" s="49"/>
      <c r="B34" s="42" t="s">
        <v>1634</v>
      </c>
      <c r="C34" s="40">
        <f>A124827506L_Latest</f>
        <v>133.94300000000001</v>
      </c>
      <c r="D34" s="40">
        <f>A124827042A_Latest</f>
        <v>108.935</v>
      </c>
      <c r="E34" s="40">
        <f>A124827622W_Latest</f>
        <v>70.873000000000005</v>
      </c>
      <c r="F34" s="40">
        <f>A124827738X_Latest</f>
        <v>28.183</v>
      </c>
      <c r="G34" s="40">
        <f>A124827158C_Latest</f>
        <v>48.073999999999998</v>
      </c>
      <c r="H34" s="40">
        <f>A124827274L_Latest</f>
        <v>8.7880000000000003</v>
      </c>
      <c r="I34" s="40">
        <f>A124827390W_Latest</f>
        <v>1.669</v>
      </c>
      <c r="J34" s="40">
        <f>A124826926R_Latest</f>
        <v>5.423</v>
      </c>
      <c r="K34" s="40">
        <f>A124827854J_Latest</f>
        <v>405.88799999999998</v>
      </c>
      <c r="L34" s="42"/>
    </row>
    <row r="35" spans="1:12">
      <c r="A35" s="49"/>
      <c r="B35" s="42" t="s">
        <v>1635</v>
      </c>
      <c r="C35" s="40">
        <f>A124827418L_Latest</f>
        <v>369.74</v>
      </c>
      <c r="D35" s="40">
        <f>A124826954X_Latest</f>
        <v>317.45299999999997</v>
      </c>
      <c r="E35" s="40">
        <f>A124827534W_Latest</f>
        <v>222.071</v>
      </c>
      <c r="F35" s="40">
        <f>A124827650F_Latest</f>
        <v>75.600999999999999</v>
      </c>
      <c r="G35" s="40">
        <f>A124827070K_Latest</f>
        <v>122.17700000000001</v>
      </c>
      <c r="H35" s="40">
        <f>A124827186L_Latest</f>
        <v>25.581</v>
      </c>
      <c r="I35" s="40">
        <f>A124827302K_Latest</f>
        <v>6.92</v>
      </c>
      <c r="J35" s="40">
        <f>A124826838R_Latest</f>
        <v>17.827000000000002</v>
      </c>
      <c r="K35" s="40">
        <f>A124827766J_Latest</f>
        <v>1157.3710000000001</v>
      </c>
      <c r="L35" s="42"/>
    </row>
    <row r="36" spans="1:12">
      <c r="A36" s="49"/>
      <c r="B36" s="42" t="s">
        <v>1636</v>
      </c>
      <c r="C36" s="40">
        <f>A124827438W_Latest</f>
        <v>75.006</v>
      </c>
      <c r="D36" s="40">
        <f>A124826974J_Latest</f>
        <v>55.052</v>
      </c>
      <c r="E36" s="40">
        <f>A124827554F_Latest</f>
        <v>45.235999999999997</v>
      </c>
      <c r="F36" s="40">
        <f>A124827670R_Latest</f>
        <v>13.856999999999999</v>
      </c>
      <c r="G36" s="40">
        <f>A124827090V_Latest</f>
        <v>22.626999999999999</v>
      </c>
      <c r="H36" s="40">
        <f>A124827206K_Latest</f>
        <v>4.0570000000000004</v>
      </c>
      <c r="I36" s="40">
        <f>A124827322V_Latest</f>
        <v>1.849</v>
      </c>
      <c r="J36" s="40">
        <f>A124826858X_Latest</f>
        <v>2.6739999999999999</v>
      </c>
      <c r="K36" s="40">
        <f>A124827786T_Latest</f>
        <v>220.357</v>
      </c>
      <c r="L36" s="42"/>
    </row>
    <row r="37" spans="1:12">
      <c r="A37" s="49"/>
      <c r="B37" s="42" t="s">
        <v>1637</v>
      </c>
      <c r="C37" s="40">
        <f>A124827466F_Latest</f>
        <v>265.82499999999999</v>
      </c>
      <c r="D37" s="40">
        <f>A124827002J_Latest</f>
        <v>241.761</v>
      </c>
      <c r="E37" s="40">
        <f>A124827582R_Latest</f>
        <v>167.54900000000001</v>
      </c>
      <c r="F37" s="40">
        <f>A124827698T_Latest</f>
        <v>57.100999999999999</v>
      </c>
      <c r="G37" s="40">
        <f>A124827118K_Latest</f>
        <v>90.406000000000006</v>
      </c>
      <c r="H37" s="40">
        <f>A124827234V_Latest</f>
        <v>20.241</v>
      </c>
      <c r="I37" s="40">
        <f>A124827350C_Latest</f>
        <v>4.6390000000000002</v>
      </c>
      <c r="J37" s="40">
        <f>A124826886J_Latest</f>
        <v>14.71</v>
      </c>
      <c r="K37" s="40">
        <f>A124827814R_Latest</f>
        <v>862.23199999999997</v>
      </c>
      <c r="L37" s="42"/>
    </row>
    <row r="38" spans="1:12">
      <c r="A38" s="49"/>
      <c r="B38" s="42" t="s">
        <v>1638</v>
      </c>
      <c r="C38" s="40">
        <f>A124827518W_Latest</f>
        <v>35.701000000000001</v>
      </c>
      <c r="D38" s="40">
        <f>A124827054K_Latest</f>
        <v>34.167999999999999</v>
      </c>
      <c r="E38" s="40">
        <f>A124827634F_Latest</f>
        <v>22.664000000000001</v>
      </c>
      <c r="F38" s="40">
        <f>A124827750R_Latest</f>
        <v>5.165</v>
      </c>
      <c r="G38" s="40">
        <f>A124827170V_Latest</f>
        <v>10.904999999999999</v>
      </c>
      <c r="H38" s="40">
        <f>A124827286W_Latest</f>
        <v>2.4430000000000001</v>
      </c>
      <c r="I38" s="40">
        <f>A124827402V_Latest</f>
        <v>0.308</v>
      </c>
      <c r="J38" s="40">
        <f>A124826938X_Latest</f>
        <v>1.6519999999999999</v>
      </c>
      <c r="K38" s="40">
        <f>A124827866T_Latest</f>
        <v>113.006</v>
      </c>
      <c r="L38" s="42"/>
    </row>
    <row r="39" spans="1:12">
      <c r="A39" s="49"/>
      <c r="B39" s="42" t="s">
        <v>1639</v>
      </c>
      <c r="C39" s="40">
        <f>A124827414C_Latest</f>
        <v>70.555999999999997</v>
      </c>
      <c r="D39" s="40">
        <f>A124826950R_Latest</f>
        <v>70.004000000000005</v>
      </c>
      <c r="E39" s="40">
        <f>A124827530L_Latest</f>
        <v>35.701000000000001</v>
      </c>
      <c r="F39" s="40">
        <f>A124827646R_Latest</f>
        <v>12.939</v>
      </c>
      <c r="G39" s="40">
        <f>A124827066V_Latest</f>
        <v>21.492000000000001</v>
      </c>
      <c r="H39" s="40">
        <f>A124827182C_Latest</f>
        <v>4.51</v>
      </c>
      <c r="I39" s="40">
        <f>A124827298F_Latest</f>
        <v>1.0669999999999999</v>
      </c>
      <c r="J39" s="40">
        <f>A124826834F_Latest</f>
        <v>2.3809999999999998</v>
      </c>
      <c r="K39" s="40">
        <f>A124827762X_Latest</f>
        <v>218.649</v>
      </c>
      <c r="L39" s="42"/>
    </row>
    <row r="40" spans="1:12">
      <c r="A40" s="49"/>
      <c r="B40" s="42" t="s">
        <v>1640</v>
      </c>
      <c r="C40" s="40">
        <f>A124827470W_Latest</f>
        <v>76.992000000000004</v>
      </c>
      <c r="D40" s="40">
        <f>A124827006T_Latest</f>
        <v>60.249000000000002</v>
      </c>
      <c r="E40" s="40">
        <f>A124827586X_Latest</f>
        <v>46.167999999999999</v>
      </c>
      <c r="F40" s="40">
        <f>A124827702W_Latest</f>
        <v>14.366</v>
      </c>
      <c r="G40" s="40">
        <f>A124827122A_Latest</f>
        <v>31.347000000000001</v>
      </c>
      <c r="H40" s="40">
        <f>A124827238C_Latest</f>
        <v>6.1</v>
      </c>
      <c r="I40" s="40">
        <f>A124827354L_Latest</f>
        <v>1.7370000000000001</v>
      </c>
      <c r="J40" s="40">
        <f>A124826890X_Latest</f>
        <v>3.9089999999999998</v>
      </c>
      <c r="K40" s="40">
        <f>A124827818X_Latest</f>
        <v>240.86699999999999</v>
      </c>
      <c r="L40" s="42"/>
    </row>
    <row r="41" spans="1:12">
      <c r="A41" s="49"/>
      <c r="B41" s="42" t="s">
        <v>1641</v>
      </c>
      <c r="C41" s="40">
        <f>A124827482F_Latest</f>
        <v>891.74800000000005</v>
      </c>
      <c r="D41" s="40">
        <f>A124827018A_Latest</f>
        <v>732.49099999999999</v>
      </c>
      <c r="E41" s="40">
        <f>A124827598J_Latest</f>
        <v>588.42100000000005</v>
      </c>
      <c r="F41" s="40">
        <f>A124827714F_Latest</f>
        <v>223.51900000000001</v>
      </c>
      <c r="G41" s="40">
        <f>A124827134K_Latest</f>
        <v>325.11399999999998</v>
      </c>
      <c r="H41" s="40">
        <f>A124827250V_Latest</f>
        <v>70.069999999999993</v>
      </c>
      <c r="I41" s="40">
        <f>A124827366W_Latest</f>
        <v>16.478999999999999</v>
      </c>
      <c r="J41" s="40">
        <f>A124826902W_Latest</f>
        <v>43.89</v>
      </c>
      <c r="K41" s="40">
        <f>A124827830R_Latest</f>
        <v>2891.732</v>
      </c>
      <c r="L41" s="42"/>
    </row>
    <row r="42" spans="1:12">
      <c r="A42" s="43" t="s">
        <v>1642</v>
      </c>
      <c r="B42" s="44"/>
      <c r="C42" s="50"/>
      <c r="D42" s="50"/>
      <c r="E42" s="50"/>
      <c r="F42" s="50"/>
      <c r="G42" s="50"/>
      <c r="H42" s="50"/>
      <c r="I42" s="50"/>
      <c r="J42" s="50"/>
      <c r="K42" s="50"/>
      <c r="L42" s="42"/>
    </row>
    <row r="43" spans="1:12">
      <c r="A43" s="49"/>
      <c r="B43" s="42" t="s">
        <v>1613</v>
      </c>
      <c r="C43" s="40">
        <f>A124826442V_Latest</f>
        <v>3224.0880000000002</v>
      </c>
      <c r="D43" s="40">
        <f>A124825978X_Latest</f>
        <v>2669.7620000000002</v>
      </c>
      <c r="E43" s="40">
        <f>A124826558W_Latest</f>
        <v>2017.854</v>
      </c>
      <c r="F43" s="40">
        <f>A124826674F_Latest</f>
        <v>708.81600000000003</v>
      </c>
      <c r="G43" s="40">
        <f>A124826094K_Latest</f>
        <v>1054.6099999999999</v>
      </c>
      <c r="H43" s="40">
        <f>A124826210J_Latest</f>
        <v>218.607</v>
      </c>
      <c r="I43" s="40">
        <f>A124826326K_Latest</f>
        <v>77.566000000000003</v>
      </c>
      <c r="J43" s="40">
        <f>A124825862W_Latest</f>
        <v>166.077</v>
      </c>
      <c r="K43" s="40">
        <f>A124826790R_Latest</f>
        <v>10137.379000000001</v>
      </c>
      <c r="L43" s="42"/>
    </row>
    <row r="44" spans="1:12">
      <c r="A44" s="49"/>
      <c r="B44" s="42" t="s">
        <v>1614</v>
      </c>
      <c r="C44" s="40">
        <f>A124826398W_Latest</f>
        <v>2163.1060000000002</v>
      </c>
      <c r="D44" s="40">
        <f>A124825934W_Latest</f>
        <v>1813.91</v>
      </c>
      <c r="E44" s="40">
        <f>A124826514V_Latest</f>
        <v>1340.952</v>
      </c>
      <c r="F44" s="40">
        <f>A124826630C_Latest</f>
        <v>443.35700000000003</v>
      </c>
      <c r="G44" s="40">
        <f>A124826050J_Latest</f>
        <v>729.18700000000001</v>
      </c>
      <c r="H44" s="40">
        <f>A124826166K_Latest</f>
        <v>136.42099999999999</v>
      </c>
      <c r="I44" s="40">
        <f>A124826282V_Latest</f>
        <v>61.021000000000001</v>
      </c>
      <c r="J44" s="40">
        <f>A124825818L_Latest</f>
        <v>119.005</v>
      </c>
      <c r="K44" s="40">
        <f>A124826746F_Latest</f>
        <v>6806.9579999999996</v>
      </c>
      <c r="L44" s="42"/>
    </row>
    <row r="45" spans="1:12">
      <c r="A45" s="49"/>
      <c r="B45" s="42" t="s">
        <v>1615</v>
      </c>
      <c r="C45" s="40">
        <f>A124826446C_Latest</f>
        <v>290.35000000000002</v>
      </c>
      <c r="D45" s="40">
        <f>A124825982R_Latest</f>
        <v>260.19600000000003</v>
      </c>
      <c r="E45" s="40">
        <f>A124826562L_Latest</f>
        <v>165.51</v>
      </c>
      <c r="F45" s="40">
        <f>A124826678R_Latest</f>
        <v>58.534999999999997</v>
      </c>
      <c r="G45" s="40">
        <f>A124826098V_Latest</f>
        <v>80.784000000000006</v>
      </c>
      <c r="H45" s="40">
        <f>A124826214T_Latest</f>
        <v>18.823</v>
      </c>
      <c r="I45" s="40">
        <f>A124826330A_Latest</f>
        <v>7.0570000000000004</v>
      </c>
      <c r="J45" s="40">
        <f>A124825866F_Latest</f>
        <v>11.863</v>
      </c>
      <c r="K45" s="40">
        <f>A124826794X_Latest</f>
        <v>893.11900000000003</v>
      </c>
      <c r="L45" s="42"/>
    </row>
    <row r="46" spans="1:12">
      <c r="A46" s="49"/>
      <c r="B46" s="42" t="s">
        <v>1616</v>
      </c>
      <c r="C46" s="40">
        <f>A124826450V_Latest</f>
        <v>138.61199999999999</v>
      </c>
      <c r="D46" s="40">
        <f>A124825986X_Latest</f>
        <v>122.96</v>
      </c>
      <c r="E46" s="40">
        <f>A124826566W_Latest</f>
        <v>87.918999999999997</v>
      </c>
      <c r="F46" s="40">
        <f>A124826682F_Latest</f>
        <v>32.451999999999998</v>
      </c>
      <c r="G46" s="40">
        <f>A124826102X_Latest</f>
        <v>34.606999999999999</v>
      </c>
      <c r="H46" s="40">
        <f>A124826218A_Latest</f>
        <v>11.01</v>
      </c>
      <c r="I46" s="40">
        <f>A124826334K_Latest</f>
        <v>2.306</v>
      </c>
      <c r="J46" s="40">
        <f>A124825870W_Latest</f>
        <v>7.2030000000000003</v>
      </c>
      <c r="K46" s="40">
        <f>A124826798J_Latest</f>
        <v>437.06900000000002</v>
      </c>
      <c r="L46" s="42"/>
    </row>
    <row r="47" spans="1:12">
      <c r="A47" s="49"/>
      <c r="B47" s="42" t="s">
        <v>1617</v>
      </c>
      <c r="C47" s="40">
        <f>A124826402A_Latest</f>
        <v>94.725999999999999</v>
      </c>
      <c r="D47" s="40">
        <f>A124825938F_Latest</f>
        <v>75.908000000000001</v>
      </c>
      <c r="E47" s="40">
        <f>A124826518C_Latest</f>
        <v>56.948999999999998</v>
      </c>
      <c r="F47" s="40">
        <f>A124826634L_Latest</f>
        <v>21.541</v>
      </c>
      <c r="G47" s="40">
        <f>A124826054T_Latest</f>
        <v>23.405000000000001</v>
      </c>
      <c r="H47" s="40">
        <f>A124826170A_Latest</f>
        <v>7.7469999999999999</v>
      </c>
      <c r="I47" s="40">
        <f>A124826286C_Latest</f>
        <v>1.7749999999999999</v>
      </c>
      <c r="J47" s="40">
        <f>A124825822C_Latest</f>
        <v>4.9080000000000004</v>
      </c>
      <c r="K47" s="40">
        <f>A124826750W_Latest</f>
        <v>286.95999999999998</v>
      </c>
      <c r="L47" s="42"/>
    </row>
    <row r="48" spans="1:12">
      <c r="A48" s="49"/>
      <c r="B48" s="42" t="s">
        <v>1618</v>
      </c>
      <c r="C48" s="40">
        <f>A124826406K_Latest</f>
        <v>172.578</v>
      </c>
      <c r="D48" s="40">
        <f>A124825942W_Latest</f>
        <v>160.45599999999999</v>
      </c>
      <c r="E48" s="40">
        <f>A124826522V_Latest</f>
        <v>97.736000000000004</v>
      </c>
      <c r="F48" s="40">
        <f>A124826638W_Latest</f>
        <v>34.548000000000002</v>
      </c>
      <c r="G48" s="40">
        <f>A124826058A_Latest</f>
        <v>48.698999999999998</v>
      </c>
      <c r="H48" s="40">
        <f>A124826174K_Latest</f>
        <v>11.77</v>
      </c>
      <c r="I48" s="40">
        <f>A124826290V_Latest</f>
        <v>2.46</v>
      </c>
      <c r="J48" s="40">
        <f>A124825826L_Latest</f>
        <v>6.7530000000000001</v>
      </c>
      <c r="K48" s="40">
        <f>A124826754F_Latest</f>
        <v>534.99900000000002</v>
      </c>
      <c r="L48" s="42"/>
    </row>
    <row r="49" spans="1:12">
      <c r="A49" s="49"/>
      <c r="B49" s="42" t="s">
        <v>1619</v>
      </c>
      <c r="C49" s="40">
        <f>A124826430K_Latest</f>
        <v>135.11799999999999</v>
      </c>
      <c r="D49" s="40">
        <f>A124825966R_Latest</f>
        <v>120.262</v>
      </c>
      <c r="E49" s="40">
        <f>A124826546L_Latest</f>
        <v>85.19</v>
      </c>
      <c r="F49" s="40">
        <f>A124826662W_Latest</f>
        <v>29.367000000000001</v>
      </c>
      <c r="G49" s="40">
        <f>A124826082A_Latest</f>
        <v>33.113</v>
      </c>
      <c r="H49" s="40">
        <f>A124826198C_Latest</f>
        <v>10.638999999999999</v>
      </c>
      <c r="I49" s="40">
        <f>A124826314A_Latest</f>
        <v>2.1869999999999998</v>
      </c>
      <c r="J49" s="40">
        <f>A124825850L_Latest</f>
        <v>6.2949999999999999</v>
      </c>
      <c r="K49" s="40">
        <f>A124826778X_Latest</f>
        <v>422.17099999999999</v>
      </c>
      <c r="L49" s="42"/>
    </row>
    <row r="50" spans="1:12">
      <c r="A50" s="49"/>
      <c r="B50" s="42" t="s">
        <v>1620</v>
      </c>
      <c r="C50" s="40">
        <f>A124826386L_Latest</f>
        <v>364.75</v>
      </c>
      <c r="D50" s="40">
        <f>A124825922L_Latest</f>
        <v>281.06200000000001</v>
      </c>
      <c r="E50" s="40">
        <f>A124826502K_Latest</f>
        <v>242.215</v>
      </c>
      <c r="F50" s="40">
        <f>A124826618L_Latest</f>
        <v>65.813999999999993</v>
      </c>
      <c r="G50" s="40">
        <f>A124826038T_Latest</f>
        <v>136.756</v>
      </c>
      <c r="H50" s="40">
        <f>A124826154A_Latest</f>
        <v>24.446000000000002</v>
      </c>
      <c r="I50" s="40">
        <f>A124826270K_Latest</f>
        <v>11.605</v>
      </c>
      <c r="J50" s="40">
        <f>A124825806C_Latest</f>
        <v>20.814</v>
      </c>
      <c r="K50" s="40">
        <f>A124826734W_Latest</f>
        <v>1147.461</v>
      </c>
      <c r="L50" s="42"/>
    </row>
    <row r="51" spans="1:12">
      <c r="A51" s="49"/>
      <c r="B51" s="42" t="s">
        <v>1621</v>
      </c>
      <c r="C51" s="40">
        <f>A124826454C_Latest</f>
        <v>1798.356</v>
      </c>
      <c r="D51" s="40">
        <f>A124825990R_Latest</f>
        <v>1532.848</v>
      </c>
      <c r="E51" s="40">
        <f>A124826570L_Latest</f>
        <v>1098.7370000000001</v>
      </c>
      <c r="F51" s="40">
        <f>A124826686R_Latest</f>
        <v>377.54300000000001</v>
      </c>
      <c r="G51" s="40">
        <f>A124826106J_Latest</f>
        <v>592.43100000000004</v>
      </c>
      <c r="H51" s="40">
        <f>A124826222T_Latest</f>
        <v>111.974</v>
      </c>
      <c r="I51" s="40">
        <f>A124826338V_Latest</f>
        <v>49.415999999999997</v>
      </c>
      <c r="J51" s="40">
        <f>A124825874F_Latest</f>
        <v>98.191000000000003</v>
      </c>
      <c r="K51" s="40">
        <f>A124826802L_Latest</f>
        <v>5659.4970000000003</v>
      </c>
      <c r="L51" s="42"/>
    </row>
    <row r="52" spans="1:12">
      <c r="A52" s="49"/>
      <c r="B52" s="42" t="s">
        <v>1622</v>
      </c>
      <c r="C52" s="40">
        <f>A124826434V_Latest</f>
        <v>333.12299999999999</v>
      </c>
      <c r="D52" s="40">
        <f>A124825970F_Latest</f>
        <v>256.95600000000002</v>
      </c>
      <c r="E52" s="40">
        <f>A124826550C_Latest</f>
        <v>216.92699999999999</v>
      </c>
      <c r="F52" s="40">
        <f>A124826666F_Latest</f>
        <v>58.384</v>
      </c>
      <c r="G52" s="40">
        <f>A124826086K_Latest</f>
        <v>129.34899999999999</v>
      </c>
      <c r="H52" s="40">
        <f>A124826202J_Latest</f>
        <v>22.317</v>
      </c>
      <c r="I52" s="40">
        <f>A124826318K_Latest</f>
        <v>10.755000000000001</v>
      </c>
      <c r="J52" s="40">
        <f>A124825854W_Latest</f>
        <v>17.190000000000001</v>
      </c>
      <c r="K52" s="40">
        <f>A124826782R_Latest</f>
        <v>1045.001</v>
      </c>
      <c r="L52" s="42"/>
    </row>
    <row r="53" spans="1:12">
      <c r="A53" s="49"/>
      <c r="B53" s="42" t="s">
        <v>1623</v>
      </c>
      <c r="C53" s="40">
        <f>A124826466L_Latest</f>
        <v>1375.6120000000001</v>
      </c>
      <c r="D53" s="40">
        <f>A124826002R_Latest</f>
        <v>1176.241</v>
      </c>
      <c r="E53" s="40">
        <f>A124826582W_Latest</f>
        <v>839.70100000000002</v>
      </c>
      <c r="F53" s="40">
        <f>A124826698X_Latest</f>
        <v>296.24</v>
      </c>
      <c r="G53" s="40">
        <f>A124826118T_Latest</f>
        <v>469.887</v>
      </c>
      <c r="H53" s="40">
        <f>A124826234A_Latest</f>
        <v>86.421999999999997</v>
      </c>
      <c r="I53" s="40">
        <f>A124826350K_Latest</f>
        <v>38.97</v>
      </c>
      <c r="J53" s="40">
        <f>A124825886R_Latest</f>
        <v>82.82</v>
      </c>
      <c r="K53" s="40">
        <f>A124826814W_Latest</f>
        <v>4365.893</v>
      </c>
      <c r="L53" s="42"/>
    </row>
    <row r="54" spans="1:12">
      <c r="A54" s="49"/>
      <c r="B54" s="42" t="s">
        <v>1624</v>
      </c>
      <c r="C54" s="40">
        <f>A124826390C_Latest</f>
        <v>151.398</v>
      </c>
      <c r="D54" s="40">
        <f>A124825926W_Latest</f>
        <v>159.614</v>
      </c>
      <c r="E54" s="40">
        <f>A124826506V_Latest</f>
        <v>90.524000000000001</v>
      </c>
      <c r="F54" s="40">
        <f>A124826622C_Latest</f>
        <v>28.539000000000001</v>
      </c>
      <c r="G54" s="40">
        <f>A124826042J_Latest</f>
        <v>54.372</v>
      </c>
      <c r="H54" s="40">
        <f>A124826158K_Latest</f>
        <v>8.6340000000000003</v>
      </c>
      <c r="I54" s="40">
        <f>A124826274V_Latest</f>
        <v>3.194</v>
      </c>
      <c r="J54" s="40">
        <f>A124825810V_Latest</f>
        <v>7.91</v>
      </c>
      <c r="K54" s="40">
        <f>A124826738F_Latest</f>
        <v>504.18599999999998</v>
      </c>
      <c r="L54" s="42"/>
    </row>
    <row r="55" spans="1:12">
      <c r="A55" s="49"/>
      <c r="B55" s="42" t="s">
        <v>1625</v>
      </c>
      <c r="C55" s="40">
        <f>A124826362V_Latest</f>
        <v>2271.4839999999999</v>
      </c>
      <c r="D55" s="40">
        <f>A124825898X_Latest</f>
        <v>1914.252</v>
      </c>
      <c r="E55" s="40">
        <f>A124826478W_Latest</f>
        <v>1414.8820000000001</v>
      </c>
      <c r="F55" s="40">
        <f>A124826594F_Latest</f>
        <v>467.887</v>
      </c>
      <c r="G55" s="40">
        <f>A124826014X_Latest</f>
        <v>780.66600000000005</v>
      </c>
      <c r="H55" s="40">
        <f>A124826130J_Latest</f>
        <v>144.87799999999999</v>
      </c>
      <c r="I55" s="40">
        <f>A124826246K_Latest</f>
        <v>63.610999999999997</v>
      </c>
      <c r="J55" s="40">
        <f>A124825782W_Latest</f>
        <v>126.042</v>
      </c>
      <c r="K55" s="40">
        <f>A124826710C_Latest</f>
        <v>7183.7030000000004</v>
      </c>
      <c r="L55" s="42"/>
    </row>
    <row r="56" spans="1:12">
      <c r="A56" s="49"/>
      <c r="B56" s="42" t="s">
        <v>1626</v>
      </c>
      <c r="C56" s="40">
        <f>A124826378L_Latest</f>
        <v>2069.002</v>
      </c>
      <c r="D56" s="40">
        <f>A124825914L_Latest</f>
        <v>1766.548</v>
      </c>
      <c r="E56" s="40">
        <f>A124826494W_Latest</f>
        <v>1271.8409999999999</v>
      </c>
      <c r="F56" s="40">
        <f>A124826610V_Latest</f>
        <v>427.76299999999998</v>
      </c>
      <c r="G56" s="40">
        <f>A124826030X_Latest</f>
        <v>698.34100000000001</v>
      </c>
      <c r="H56" s="40">
        <f>A124826146A_Latest</f>
        <v>130.35499999999999</v>
      </c>
      <c r="I56" s="40">
        <f>A124826262K_Latest</f>
        <v>56.226999999999997</v>
      </c>
      <c r="J56" s="40">
        <f>A124825798R_Latest</f>
        <v>114.617</v>
      </c>
      <c r="K56" s="40">
        <f>A124826726W_Latest</f>
        <v>6534.6930000000002</v>
      </c>
      <c r="L56" s="42"/>
    </row>
    <row r="57" spans="1:12">
      <c r="A57" s="49"/>
      <c r="B57" s="42" t="s">
        <v>1627</v>
      </c>
      <c r="C57" s="40">
        <f>A124826410A_Latest</f>
        <v>1952.8720000000001</v>
      </c>
      <c r="D57" s="40">
        <f>A124825946F_Latest</f>
        <v>1659.5630000000001</v>
      </c>
      <c r="E57" s="40">
        <f>A124826526C_Latest</f>
        <v>1199.2840000000001</v>
      </c>
      <c r="F57" s="40">
        <f>A124826642L_Latest</f>
        <v>405.05099999999999</v>
      </c>
      <c r="G57" s="40">
        <f>A124826062T_Latest</f>
        <v>655.52099999999996</v>
      </c>
      <c r="H57" s="40">
        <f>A124826178V_Latest</f>
        <v>124.02</v>
      </c>
      <c r="I57" s="40">
        <f>A124826294C_Latest</f>
        <v>54.189</v>
      </c>
      <c r="J57" s="40">
        <f>A124825830C_Latest</f>
        <v>107.931</v>
      </c>
      <c r="K57" s="40">
        <f>A124826758R_Latest</f>
        <v>6158.43</v>
      </c>
      <c r="L57" s="42"/>
    </row>
    <row r="58" spans="1:12">
      <c r="A58" s="49"/>
      <c r="B58" s="42" t="s">
        <v>1628</v>
      </c>
      <c r="C58" s="40">
        <f>A124826382C_Latest</f>
        <v>455.74900000000002</v>
      </c>
      <c r="D58" s="40">
        <f>A124825918W_Latest</f>
        <v>390.27300000000002</v>
      </c>
      <c r="E58" s="40">
        <f>A124826498F_Latest</f>
        <v>283.74700000000001</v>
      </c>
      <c r="F58" s="40">
        <f>A124826614C_Latest</f>
        <v>91.835999999999999</v>
      </c>
      <c r="G58" s="40">
        <f>A124826034J_Latest</f>
        <v>180.911</v>
      </c>
      <c r="H58" s="40">
        <f>A124826150T_Latest</f>
        <v>33.927</v>
      </c>
      <c r="I58" s="40">
        <f>A124826266V_Latest</f>
        <v>14.606999999999999</v>
      </c>
      <c r="J58" s="40">
        <f>A124825802V_Latest</f>
        <v>27.512</v>
      </c>
      <c r="K58" s="40">
        <f>A124826730L_Latest</f>
        <v>1478.5609999999999</v>
      </c>
      <c r="L58" s="42"/>
    </row>
    <row r="59" spans="1:12">
      <c r="A59" s="49"/>
      <c r="B59" s="42" t="s">
        <v>1629</v>
      </c>
      <c r="C59" s="40">
        <f>A124826414K_Latest</f>
        <v>262.94299999999998</v>
      </c>
      <c r="D59" s="40">
        <f>A124825950W_Latest</f>
        <v>230.761</v>
      </c>
      <c r="E59" s="40">
        <f>A124826530V_Latest</f>
        <v>177.21100000000001</v>
      </c>
      <c r="F59" s="40">
        <f>A124826646W_Latest</f>
        <v>54.271999999999998</v>
      </c>
      <c r="G59" s="40">
        <f>A124826066A_Latest</f>
        <v>116.01600000000001</v>
      </c>
      <c r="H59" s="40">
        <f>A124826182K_Latest</f>
        <v>20.11</v>
      </c>
      <c r="I59" s="40">
        <f>A124826298L_Latest</f>
        <v>7.8760000000000003</v>
      </c>
      <c r="J59" s="40">
        <f>A124825834L_Latest</f>
        <v>16.658999999999999</v>
      </c>
      <c r="K59" s="40">
        <f>A124826762F_Latest</f>
        <v>885.84799999999996</v>
      </c>
      <c r="L59" s="42"/>
    </row>
    <row r="60" spans="1:12">
      <c r="A60" s="49"/>
      <c r="B60" s="42" t="s">
        <v>1630</v>
      </c>
      <c r="C60" s="40">
        <f>A124826418V_Latest</f>
        <v>154.565</v>
      </c>
      <c r="D60" s="40">
        <f>A124825954F_Latest</f>
        <v>130.41999999999999</v>
      </c>
      <c r="E60" s="40">
        <f>A124826534C_Latest</f>
        <v>103.28100000000001</v>
      </c>
      <c r="F60" s="40">
        <f>A124826650L_Latest</f>
        <v>29.741</v>
      </c>
      <c r="G60" s="40">
        <f>A124826070T_Latest</f>
        <v>64.537000000000006</v>
      </c>
      <c r="H60" s="40">
        <f>A124826186V_Latest</f>
        <v>11.653</v>
      </c>
      <c r="I60" s="40">
        <f>A124826302T_Latest</f>
        <v>5.2850000000000001</v>
      </c>
      <c r="J60" s="40">
        <f>A124825838W_Latest</f>
        <v>9.6210000000000004</v>
      </c>
      <c r="K60" s="40">
        <f>A124826766R_Latest</f>
        <v>509.10399999999998</v>
      </c>
      <c r="L60" s="42"/>
    </row>
    <row r="61" spans="1:12">
      <c r="A61" s="49"/>
      <c r="B61" s="42" t="s">
        <v>1631</v>
      </c>
      <c r="C61" s="40">
        <f>A124826470C_Latest</f>
        <v>138.88</v>
      </c>
      <c r="D61" s="40">
        <f>A124826006X_Latest</f>
        <v>107.874</v>
      </c>
      <c r="E61" s="40">
        <f>A124826586F_Latest</f>
        <v>94.747</v>
      </c>
      <c r="F61" s="40">
        <f>A124826702C_Latest</f>
        <v>32.76</v>
      </c>
      <c r="G61" s="40">
        <f>A124826122J_Latest</f>
        <v>52.134999999999998</v>
      </c>
      <c r="H61" s="40">
        <f>A124826238K_Latest</f>
        <v>9.2159999999999993</v>
      </c>
      <c r="I61" s="40">
        <f>A124826354V_Latest</f>
        <v>1.8120000000000001</v>
      </c>
      <c r="J61" s="40">
        <f>A124825890F_Latest</f>
        <v>5.0309999999999997</v>
      </c>
      <c r="K61" s="40">
        <f>A124826818F_Latest</f>
        <v>442.45600000000002</v>
      </c>
      <c r="L61" s="42"/>
    </row>
    <row r="62" spans="1:12">
      <c r="A62" s="49"/>
      <c r="B62" s="42" t="s">
        <v>1632</v>
      </c>
      <c r="C62" s="40">
        <f>A124826366C_Latest</f>
        <v>922.101</v>
      </c>
      <c r="D62" s="40">
        <f>A124825902C_Latest</f>
        <v>747.97799999999995</v>
      </c>
      <c r="E62" s="40">
        <f>A124826482L_Latest</f>
        <v>582.15499999999997</v>
      </c>
      <c r="F62" s="40">
        <f>A124826598R_Latest</f>
        <v>232.69900000000001</v>
      </c>
      <c r="G62" s="40">
        <f>A124826018J_Latest</f>
        <v>273.28800000000001</v>
      </c>
      <c r="H62" s="40">
        <f>A124826134T_Latest</f>
        <v>72.97</v>
      </c>
      <c r="I62" s="40">
        <f>A124826250A_Latest</f>
        <v>14.733000000000001</v>
      </c>
      <c r="J62" s="40">
        <f>A124825786F_Latest</f>
        <v>42.040999999999997</v>
      </c>
      <c r="K62" s="40">
        <f>A124826714L_Latest</f>
        <v>2887.9650000000001</v>
      </c>
      <c r="L62" s="42"/>
    </row>
    <row r="63" spans="1:12">
      <c r="A63" s="49"/>
      <c r="B63" s="42" t="s">
        <v>1633</v>
      </c>
      <c r="C63" s="40">
        <f>A124826458L_Latest</f>
        <v>169.071</v>
      </c>
      <c r="D63" s="40">
        <f>A124825994X_Latest</f>
        <v>146.75399999999999</v>
      </c>
      <c r="E63" s="40">
        <f>A124826574W_Latest</f>
        <v>91.23</v>
      </c>
      <c r="F63" s="40">
        <f>A124826690F_Latest</f>
        <v>37.091999999999999</v>
      </c>
      <c r="G63" s="40">
        <f>A124826110X_Latest</f>
        <v>49.143999999999998</v>
      </c>
      <c r="H63" s="40">
        <f>A124826226A_Latest</f>
        <v>12.358000000000001</v>
      </c>
      <c r="I63" s="40">
        <f>A124826342K_Latest</f>
        <v>3.4830000000000001</v>
      </c>
      <c r="J63" s="40">
        <f>A124825878R_Latest</f>
        <v>6.8460000000000001</v>
      </c>
      <c r="K63" s="40">
        <f>A124826806W_Latest</f>
        <v>515.97799999999995</v>
      </c>
      <c r="L63" s="42"/>
    </row>
    <row r="64" spans="1:12">
      <c r="A64" s="49"/>
      <c r="B64" s="42" t="s">
        <v>1634</v>
      </c>
      <c r="C64" s="40">
        <f>A124826462C_Latest</f>
        <v>58.354999999999997</v>
      </c>
      <c r="D64" s="40">
        <f>A124825998J_Latest</f>
        <v>45.338999999999999</v>
      </c>
      <c r="E64" s="40">
        <f>A124826578F_Latest</f>
        <v>29.57</v>
      </c>
      <c r="F64" s="40">
        <f>A124826694R_Latest</f>
        <v>12.24</v>
      </c>
      <c r="G64" s="40">
        <f>A124826114J_Latest</f>
        <v>19.472000000000001</v>
      </c>
      <c r="H64" s="40">
        <f>A124826230T_Latest</f>
        <v>3.7109999999999999</v>
      </c>
      <c r="I64" s="40">
        <f>A124826346V_Latest</f>
        <v>0.627</v>
      </c>
      <c r="J64" s="40">
        <f>A124825882F_Latest</f>
        <v>2.6890000000000001</v>
      </c>
      <c r="K64" s="40">
        <f>A124826810L_Latest</f>
        <v>172.00200000000001</v>
      </c>
      <c r="L64" s="42"/>
    </row>
    <row r="65" spans="1:12">
      <c r="A65" s="49"/>
      <c r="B65" s="42" t="s">
        <v>1635</v>
      </c>
      <c r="C65" s="40">
        <f>A124826374C_Latest</f>
        <v>145.999</v>
      </c>
      <c r="D65" s="40">
        <f>A124825910C_Latest</f>
        <v>121.093</v>
      </c>
      <c r="E65" s="40">
        <f>A124826490L_Latest</f>
        <v>80.138999999999996</v>
      </c>
      <c r="F65" s="40">
        <f>A124826606C_Latest</f>
        <v>32.173000000000002</v>
      </c>
      <c r="G65" s="40">
        <f>A124826026J_Latest</f>
        <v>46.273000000000003</v>
      </c>
      <c r="H65" s="40">
        <f>A124826142T_Latest</f>
        <v>10.601000000000001</v>
      </c>
      <c r="I65" s="40">
        <f>A124826258V_Latest</f>
        <v>2.9710000000000001</v>
      </c>
      <c r="J65" s="40">
        <f>A124825794F_Latest</f>
        <v>6.3410000000000002</v>
      </c>
      <c r="K65" s="40">
        <f>A124826722L_Latest</f>
        <v>445.589</v>
      </c>
      <c r="L65" s="42"/>
    </row>
    <row r="66" spans="1:12">
      <c r="A66" s="49"/>
      <c r="B66" s="42" t="s">
        <v>1636</v>
      </c>
      <c r="C66" s="40">
        <f>A124826394L_Latest</f>
        <v>27.097999999999999</v>
      </c>
      <c r="D66" s="40">
        <f>A124825930L_Latest</f>
        <v>21.038</v>
      </c>
      <c r="E66" s="40">
        <f>A124826510K_Latest</f>
        <v>18.038</v>
      </c>
      <c r="F66" s="40">
        <f>A124826626L_Latest</f>
        <v>5.2190000000000003</v>
      </c>
      <c r="G66" s="40">
        <f>A124826046T_Latest</f>
        <v>8.6</v>
      </c>
      <c r="H66" s="40">
        <f>A124826162A_Latest</f>
        <v>1.6719999999999999</v>
      </c>
      <c r="I66" s="40">
        <f>A124826278C_Latest</f>
        <v>0.85</v>
      </c>
      <c r="J66" s="40">
        <f>A124825814C_Latest</f>
        <v>0.85899999999999999</v>
      </c>
      <c r="K66" s="40">
        <f>A124826742W_Latest</f>
        <v>83.373999999999995</v>
      </c>
      <c r="L66" s="42"/>
    </row>
    <row r="67" spans="1:12">
      <c r="A67" s="49"/>
      <c r="B67" s="42" t="s">
        <v>1637</v>
      </c>
      <c r="C67" s="40">
        <f>A124826422K_Latest</f>
        <v>107.15900000000001</v>
      </c>
      <c r="D67" s="40">
        <f>A124825958R_Latest</f>
        <v>92.801000000000002</v>
      </c>
      <c r="E67" s="40">
        <f>A124826538L_Latest</f>
        <v>60.685000000000002</v>
      </c>
      <c r="F67" s="40">
        <f>A124826654W_Latest</f>
        <v>25.085000000000001</v>
      </c>
      <c r="G67" s="40">
        <f>A124826074A_Latest</f>
        <v>35.923000000000002</v>
      </c>
      <c r="H67" s="40">
        <f>A124826190K_Latest</f>
        <v>8.3970000000000002</v>
      </c>
      <c r="I67" s="40">
        <f>A124826306A_Latest</f>
        <v>1.8839999999999999</v>
      </c>
      <c r="J67" s="40">
        <f>A124825842L_Latest</f>
        <v>5.2160000000000002</v>
      </c>
      <c r="K67" s="40">
        <f>A124826770F_Latest</f>
        <v>337.149</v>
      </c>
      <c r="L67" s="42"/>
    </row>
    <row r="68" spans="1:12">
      <c r="A68" s="49"/>
      <c r="B68" s="42" t="s">
        <v>1638</v>
      </c>
      <c r="C68" s="40">
        <f>A124826474L_Latest</f>
        <v>15.249000000000001</v>
      </c>
      <c r="D68" s="40">
        <f>A124826010R_Latest</f>
        <v>14.603</v>
      </c>
      <c r="E68" s="40">
        <f>A124826590W_Latest</f>
        <v>9.33</v>
      </c>
      <c r="F68" s="40">
        <f>A124826706L_Latest</f>
        <v>3.694</v>
      </c>
      <c r="G68" s="40">
        <f>A124826126T_Latest</f>
        <v>7.2919999999999998</v>
      </c>
      <c r="H68" s="40">
        <f>A124826242A_Latest</f>
        <v>1.153</v>
      </c>
      <c r="I68" s="40">
        <f>A124826358C_Latest</f>
        <v>0.20399999999999999</v>
      </c>
      <c r="J68" s="40">
        <f>A124825894R_Latest</f>
        <v>0.61199999999999999</v>
      </c>
      <c r="K68" s="40">
        <f>A124826822W_Latest</f>
        <v>52.136000000000003</v>
      </c>
      <c r="L68" s="42"/>
    </row>
    <row r="69" spans="1:12">
      <c r="A69" s="49"/>
      <c r="B69" s="42" t="s">
        <v>1639</v>
      </c>
      <c r="C69" s="40">
        <f>A124826370V_Latest</f>
        <v>24.172000000000001</v>
      </c>
      <c r="D69" s="40">
        <f>A124825906L_Latest</f>
        <v>26.882999999999999</v>
      </c>
      <c r="E69" s="40">
        <f>A124826486W_Latest</f>
        <v>11.516</v>
      </c>
      <c r="F69" s="40">
        <f>A124826602V_Latest</f>
        <v>5.1740000000000004</v>
      </c>
      <c r="G69" s="40">
        <f>A124826022X_Latest</f>
        <v>4.0430000000000001</v>
      </c>
      <c r="H69" s="40">
        <f>A124826138A_Latest</f>
        <v>1.7569999999999999</v>
      </c>
      <c r="I69" s="40">
        <f>A124826254K_Latest</f>
        <v>0.51200000000000001</v>
      </c>
      <c r="J69" s="40">
        <f>A124825790W_Latest</f>
        <v>0.50600000000000001</v>
      </c>
      <c r="K69" s="40">
        <f>A124826718W_Latest</f>
        <v>74.563000000000002</v>
      </c>
      <c r="L69" s="42"/>
    </row>
    <row r="70" spans="1:12">
      <c r="A70" s="49"/>
      <c r="B70" s="42" t="s">
        <v>1640</v>
      </c>
      <c r="C70" s="40">
        <f>A124826426V_Latest</f>
        <v>9.8320000000000007</v>
      </c>
      <c r="D70" s="40">
        <f>A124825962F_Latest</f>
        <v>1.958</v>
      </c>
      <c r="E70" s="40">
        <f>A124826542C_Latest</f>
        <v>4.3949999999999996</v>
      </c>
      <c r="F70" s="40">
        <f>A124826658F_Latest</f>
        <v>1.5940000000000001</v>
      </c>
      <c r="G70" s="40">
        <f>A124826078K_Latest</f>
        <v>2.4319999999999999</v>
      </c>
      <c r="H70" s="40">
        <f>A124826194V_Latest</f>
        <v>1.0109999999999999</v>
      </c>
      <c r="I70" s="40">
        <f>A124826310T_Latest</f>
        <v>0.17</v>
      </c>
      <c r="J70" s="40">
        <f>A124825846W_Latest</f>
        <v>0.57799999999999996</v>
      </c>
      <c r="K70" s="40">
        <f>A124826774R_Latest</f>
        <v>21.971</v>
      </c>
      <c r="L70" s="42"/>
    </row>
    <row r="71" spans="1:12">
      <c r="A71" s="49"/>
      <c r="B71" s="42" t="s">
        <v>1641</v>
      </c>
      <c r="C71" s="40">
        <f>A124826438C_Latest</f>
        <v>408.733</v>
      </c>
      <c r="D71" s="40">
        <f>A124825974R_Latest</f>
        <v>313.52600000000001</v>
      </c>
      <c r="E71" s="40">
        <f>A124826554L_Latest</f>
        <v>257.64600000000002</v>
      </c>
      <c r="F71" s="40">
        <f>A124826670W_Latest</f>
        <v>106.089</v>
      </c>
      <c r="G71" s="40">
        <f>A124826090A_Latest</f>
        <v>130.75700000000001</v>
      </c>
      <c r="H71" s="40">
        <f>A124826206T_Latest</f>
        <v>31.78</v>
      </c>
      <c r="I71" s="40">
        <f>A124826322A_Latest</f>
        <v>7.62</v>
      </c>
      <c r="J71" s="40">
        <f>A124825858F_Latest</f>
        <v>19.288</v>
      </c>
      <c r="K71" s="40">
        <f>A124826786X_Latest</f>
        <v>1275.4380000000001</v>
      </c>
      <c r="L71" s="42"/>
    </row>
    <row r="72" spans="1:12">
      <c r="A72" s="43" t="s">
        <v>1643</v>
      </c>
      <c r="B72" s="44"/>
      <c r="C72" s="50"/>
      <c r="D72" s="50"/>
      <c r="E72" s="50"/>
      <c r="F72" s="50"/>
      <c r="G72" s="50"/>
      <c r="H72" s="50"/>
      <c r="I72" s="50"/>
      <c r="J72" s="50"/>
      <c r="K72" s="50"/>
      <c r="L72" s="42"/>
    </row>
    <row r="73" spans="1:12">
      <c r="A73" s="49"/>
      <c r="B73" s="42" t="s">
        <v>1613</v>
      </c>
      <c r="C73" s="40">
        <f>A124825398C_Latest</f>
        <v>3342.875</v>
      </c>
      <c r="D73" s="40">
        <f>A124824934C_Latest</f>
        <v>2767.8020000000001</v>
      </c>
      <c r="E73" s="40">
        <f>A124825514A_Latest</f>
        <v>2120.5569999999998</v>
      </c>
      <c r="F73" s="40">
        <f>A124825630K_Latest</f>
        <v>741.32899999999995</v>
      </c>
      <c r="G73" s="40">
        <f>A124825050R_Latest</f>
        <v>1069.9449999999999</v>
      </c>
      <c r="H73" s="40">
        <f>A124825166T_Latest</f>
        <v>225.60900000000001</v>
      </c>
      <c r="I73" s="40">
        <f>A124825282A_Latest</f>
        <v>77.956999999999994</v>
      </c>
      <c r="J73" s="40">
        <f>A124824818V_Latest</f>
        <v>177.09200000000001</v>
      </c>
      <c r="K73" s="40">
        <f>A124825746L_Latest</f>
        <v>10523.166999999999</v>
      </c>
      <c r="L73" s="42"/>
    </row>
    <row r="74" spans="1:12">
      <c r="A74" s="49"/>
      <c r="B74" s="42" t="s">
        <v>1614</v>
      </c>
      <c r="C74" s="40">
        <f>A124825354A_Latest</f>
        <v>1949.2550000000001</v>
      </c>
      <c r="D74" s="40">
        <f>A124824890L_Latest</f>
        <v>1619.2239999999999</v>
      </c>
      <c r="E74" s="40">
        <f>A124825470K_Latest</f>
        <v>1255.2760000000001</v>
      </c>
      <c r="F74" s="40">
        <f>A124825586L_Latest</f>
        <v>404.05</v>
      </c>
      <c r="G74" s="40">
        <f>A124825006F_Latest</f>
        <v>633.75</v>
      </c>
      <c r="H74" s="40">
        <f>A124825122R_Latest</f>
        <v>124.38500000000001</v>
      </c>
      <c r="I74" s="40">
        <f>A124825238T_Latest</f>
        <v>54.902999999999999</v>
      </c>
      <c r="J74" s="40">
        <f>A124824774C_Latest</f>
        <v>116.825</v>
      </c>
      <c r="K74" s="40">
        <f>A124825702K_Latest</f>
        <v>6157.6670000000004</v>
      </c>
      <c r="L74" s="42"/>
    </row>
    <row r="75" spans="1:12">
      <c r="A75" s="49"/>
      <c r="B75" s="42" t="s">
        <v>1615</v>
      </c>
      <c r="C75" s="40">
        <f>A124825402J_Latest</f>
        <v>238.85300000000001</v>
      </c>
      <c r="D75" s="40">
        <f>A124824938L_Latest</f>
        <v>202.227</v>
      </c>
      <c r="E75" s="40">
        <f>A124825518K_Latest</f>
        <v>170.01599999999999</v>
      </c>
      <c r="F75" s="40">
        <f>A124825634V_Latest</f>
        <v>54.186999999999998</v>
      </c>
      <c r="G75" s="40">
        <f>A124825054X_Latest</f>
        <v>80.653000000000006</v>
      </c>
      <c r="H75" s="40">
        <f>A124825170J_Latest</f>
        <v>18.170999999999999</v>
      </c>
      <c r="I75" s="40">
        <f>A124825286K_Latest</f>
        <v>4.25</v>
      </c>
      <c r="J75" s="40">
        <f>A124824822K_Latest</f>
        <v>7.923</v>
      </c>
      <c r="K75" s="40">
        <f>A124825750C_Latest</f>
        <v>776.28200000000004</v>
      </c>
      <c r="L75" s="42"/>
    </row>
    <row r="76" spans="1:12">
      <c r="A76" s="49"/>
      <c r="B76" s="42" t="s">
        <v>1616</v>
      </c>
      <c r="C76" s="40">
        <f>A124825406T_Latest</f>
        <v>191.434</v>
      </c>
      <c r="D76" s="40">
        <f>A124824942C_Latest</f>
        <v>163.13300000000001</v>
      </c>
      <c r="E76" s="40">
        <f>A124825522A_Latest</f>
        <v>135.14500000000001</v>
      </c>
      <c r="F76" s="40">
        <f>A124825638C_Latest</f>
        <v>44.975000000000001</v>
      </c>
      <c r="G76" s="40">
        <f>A124825058J_Latest</f>
        <v>71.512</v>
      </c>
      <c r="H76" s="40">
        <f>A124825174T_Latest</f>
        <v>14.379</v>
      </c>
      <c r="I76" s="40">
        <f>A124825290A_Latest</f>
        <v>2.8679999999999999</v>
      </c>
      <c r="J76" s="40">
        <f>A124824826V_Latest</f>
        <v>5.9829999999999997</v>
      </c>
      <c r="K76" s="40">
        <f>A124825754L_Latest</f>
        <v>629.42999999999995</v>
      </c>
      <c r="L76" s="42"/>
    </row>
    <row r="77" spans="1:12">
      <c r="A77" s="49"/>
      <c r="B77" s="42" t="s">
        <v>1617</v>
      </c>
      <c r="C77" s="40">
        <f>A124825358K_Latest</f>
        <v>86.063999999999993</v>
      </c>
      <c r="D77" s="40">
        <f>A124824894W_Latest</f>
        <v>79.010999999999996</v>
      </c>
      <c r="E77" s="40">
        <f>A124825474V_Latest</f>
        <v>61.442999999999998</v>
      </c>
      <c r="F77" s="40">
        <f>A124825590C_Latest</f>
        <v>18.431000000000001</v>
      </c>
      <c r="G77" s="40">
        <f>A124825010W_Latest</f>
        <v>30.748000000000001</v>
      </c>
      <c r="H77" s="40">
        <f>A124825126X_Latest</f>
        <v>6.5350000000000001</v>
      </c>
      <c r="I77" s="40">
        <f>A124825242J_Latest</f>
        <v>1.802</v>
      </c>
      <c r="J77" s="40">
        <f>A124824778L_Latest</f>
        <v>2.617</v>
      </c>
      <c r="K77" s="40">
        <f>A124825706V_Latest</f>
        <v>286.65199999999999</v>
      </c>
      <c r="L77" s="42"/>
    </row>
    <row r="78" spans="1:12">
      <c r="A78" s="49"/>
      <c r="B78" s="42" t="s">
        <v>1618</v>
      </c>
      <c r="C78" s="40">
        <f>A124825362A_Latest</f>
        <v>185.58199999999999</v>
      </c>
      <c r="D78" s="40">
        <f>A124824898F_Latest</f>
        <v>169.846</v>
      </c>
      <c r="E78" s="40">
        <f>A124825478C_Latest</f>
        <v>135.964</v>
      </c>
      <c r="F78" s="40">
        <f>A124825594L_Latest</f>
        <v>45.216000000000001</v>
      </c>
      <c r="G78" s="40">
        <f>A124825014F_Latest</f>
        <v>75.754999999999995</v>
      </c>
      <c r="H78" s="40">
        <f>A124825130R_Latest</f>
        <v>13.659000000000001</v>
      </c>
      <c r="I78" s="40">
        <f>A124825246T_Latest</f>
        <v>2.7909999999999999</v>
      </c>
      <c r="J78" s="40">
        <f>A124824782C_Latest</f>
        <v>5.8</v>
      </c>
      <c r="K78" s="40">
        <f>A124825710K_Latest</f>
        <v>634.61199999999997</v>
      </c>
      <c r="L78" s="42"/>
    </row>
    <row r="79" spans="1:12">
      <c r="A79" s="49"/>
      <c r="B79" s="42" t="s">
        <v>1619</v>
      </c>
      <c r="C79" s="40">
        <f>A124825386V_Latest</f>
        <v>176.233</v>
      </c>
      <c r="D79" s="40">
        <f>A124824922V_Latest</f>
        <v>151.03700000000001</v>
      </c>
      <c r="E79" s="40">
        <f>A124825502T_Latest</f>
        <v>130.304</v>
      </c>
      <c r="F79" s="40">
        <f>A124825618V_Latest</f>
        <v>43.140999999999998</v>
      </c>
      <c r="G79" s="40">
        <f>A124825038X_Latest</f>
        <v>68.162999999999997</v>
      </c>
      <c r="H79" s="40">
        <f>A124825154J_Latest</f>
        <v>13.332000000000001</v>
      </c>
      <c r="I79" s="40">
        <f>A124825270T_Latest</f>
        <v>2.5720000000000001</v>
      </c>
      <c r="J79" s="40">
        <f>A124824806K_Latest</f>
        <v>5.2969999999999997</v>
      </c>
      <c r="K79" s="40">
        <f>A124825734C_Latest</f>
        <v>590.07899999999995</v>
      </c>
      <c r="L79" s="42"/>
    </row>
    <row r="80" spans="1:12">
      <c r="A80" s="49"/>
      <c r="B80" s="42" t="s">
        <v>1620</v>
      </c>
      <c r="C80" s="40">
        <f>A124825342T_Latest</f>
        <v>343.47399999999999</v>
      </c>
      <c r="D80" s="40">
        <f>A124824878W_Latest</f>
        <v>292.25200000000001</v>
      </c>
      <c r="E80" s="40">
        <f>A124825458V_Latest</f>
        <v>248.86699999999999</v>
      </c>
      <c r="F80" s="40">
        <f>A124825574C_Latest</f>
        <v>60.152999999999999</v>
      </c>
      <c r="G80" s="40">
        <f>A124824994F_Latest</f>
        <v>129.88499999999999</v>
      </c>
      <c r="H80" s="40">
        <f>A124825110F_Latest</f>
        <v>23.148</v>
      </c>
      <c r="I80" s="40">
        <f>A124825226J_Latest</f>
        <v>10.198</v>
      </c>
      <c r="J80" s="40">
        <f>A124824762V_Latest</f>
        <v>25.462</v>
      </c>
      <c r="K80" s="40">
        <f>A124825690L_Latest</f>
        <v>1133.4390000000001</v>
      </c>
      <c r="L80" s="42"/>
    </row>
    <row r="81" spans="1:12">
      <c r="A81" s="49"/>
      <c r="B81" s="42" t="s">
        <v>1621</v>
      </c>
      <c r="C81" s="40">
        <f>A124825410J_Latest</f>
        <v>1605.7809999999999</v>
      </c>
      <c r="D81" s="40">
        <f>A124824946L_Latest</f>
        <v>1326.972</v>
      </c>
      <c r="E81" s="40">
        <f>A124825526K_Latest</f>
        <v>1006.409</v>
      </c>
      <c r="F81" s="40">
        <f>A124825642V_Latest</f>
        <v>343.89699999999999</v>
      </c>
      <c r="G81" s="40">
        <f>A124825062X_Latest</f>
        <v>503.86500000000001</v>
      </c>
      <c r="H81" s="40">
        <f>A124825178A_Latest</f>
        <v>101.23699999999999</v>
      </c>
      <c r="I81" s="40">
        <f>A124825294K_Latest</f>
        <v>44.704999999999998</v>
      </c>
      <c r="J81" s="40">
        <f>A124824830K_Latest</f>
        <v>91.363</v>
      </c>
      <c r="K81" s="40">
        <f>A124825758W_Latest</f>
        <v>5024.2290000000003</v>
      </c>
      <c r="L81" s="42"/>
    </row>
    <row r="82" spans="1:12">
      <c r="A82" s="49"/>
      <c r="B82" s="42" t="s">
        <v>1622</v>
      </c>
      <c r="C82" s="40">
        <f>A124825390K_Latest</f>
        <v>316.53500000000003</v>
      </c>
      <c r="D82" s="40">
        <f>A124824926C_Latest</f>
        <v>273.76900000000001</v>
      </c>
      <c r="E82" s="40">
        <f>A124825506A_Latest</f>
        <v>232.226</v>
      </c>
      <c r="F82" s="40">
        <f>A124825622K_Latest</f>
        <v>57.713999999999999</v>
      </c>
      <c r="G82" s="40">
        <f>A124825042R_Latest</f>
        <v>120.045</v>
      </c>
      <c r="H82" s="40">
        <f>A124825158T_Latest</f>
        <v>21.388999999999999</v>
      </c>
      <c r="I82" s="40">
        <f>A124825274A_Latest</f>
        <v>9.6460000000000008</v>
      </c>
      <c r="J82" s="40">
        <f>A124824810A_Latest</f>
        <v>24.5</v>
      </c>
      <c r="K82" s="40">
        <f>A124825738L_Latest</f>
        <v>1055.8240000000001</v>
      </c>
      <c r="L82" s="42"/>
    </row>
    <row r="83" spans="1:12">
      <c r="A83" s="49"/>
      <c r="B83" s="42" t="s">
        <v>1623</v>
      </c>
      <c r="C83" s="40">
        <f>A124825422T_Latest</f>
        <v>1382.039</v>
      </c>
      <c r="D83" s="40">
        <f>A124824958W_Latest</f>
        <v>1134.4179999999999</v>
      </c>
      <c r="E83" s="40">
        <f>A124825538V_Latest</f>
        <v>848.25199999999995</v>
      </c>
      <c r="F83" s="40">
        <f>A124825654C_Latest</f>
        <v>303.524</v>
      </c>
      <c r="G83" s="40">
        <f>A124825074J_Latest</f>
        <v>427.39699999999999</v>
      </c>
      <c r="H83" s="40">
        <f>A124825190T_Latest</f>
        <v>86.725999999999999</v>
      </c>
      <c r="I83" s="40">
        <f>A124825306J_Latest</f>
        <v>40.811999999999998</v>
      </c>
      <c r="J83" s="40">
        <f>A124824842V_Latest</f>
        <v>83.531999999999996</v>
      </c>
      <c r="K83" s="40">
        <f>A124825770L_Latest</f>
        <v>4306.7</v>
      </c>
      <c r="L83" s="42"/>
    </row>
    <row r="84" spans="1:12">
      <c r="A84" s="49"/>
      <c r="B84" s="42" t="s">
        <v>1624</v>
      </c>
      <c r="C84" s="40">
        <f>A124825346A_Latest</f>
        <v>154.298</v>
      </c>
      <c r="D84" s="40">
        <f>A124824882L_Latest</f>
        <v>156.495</v>
      </c>
      <c r="E84" s="40">
        <f>A124825462K_Latest</f>
        <v>111.873</v>
      </c>
      <c r="F84" s="40">
        <f>A124825578L_Latest</f>
        <v>35.345999999999997</v>
      </c>
      <c r="G84" s="40">
        <f>A124824998R_Latest</f>
        <v>45.86</v>
      </c>
      <c r="H84" s="40">
        <f>A124825114R_Latest</f>
        <v>11.651</v>
      </c>
      <c r="I84" s="40">
        <f>A124825230X_Latest</f>
        <v>3.3839999999999999</v>
      </c>
      <c r="J84" s="40">
        <f>A124824766C_Latest</f>
        <v>9.2050000000000001</v>
      </c>
      <c r="K84" s="40">
        <f>A124825694W_Latest</f>
        <v>528.11099999999999</v>
      </c>
      <c r="L84" s="42"/>
    </row>
    <row r="85" spans="1:12">
      <c r="A85" s="49"/>
      <c r="B85" s="42" t="s">
        <v>1625</v>
      </c>
      <c r="C85" s="40">
        <f>A124825318T_Latest</f>
        <v>2089.3780000000002</v>
      </c>
      <c r="D85" s="40">
        <f>A124824854C_Latest</f>
        <v>1740.5160000000001</v>
      </c>
      <c r="E85" s="40">
        <f>A124825434A_Latest</f>
        <v>1342.482</v>
      </c>
      <c r="F85" s="40">
        <f>A124825550K_Latest</f>
        <v>429.67099999999999</v>
      </c>
      <c r="G85" s="40">
        <f>A124824970L_Latest</f>
        <v>698.83500000000004</v>
      </c>
      <c r="H85" s="40">
        <f>A124825086T_Latest</f>
        <v>133.535</v>
      </c>
      <c r="I85" s="40">
        <f>A124825202R_Latest</f>
        <v>58.838000000000001</v>
      </c>
      <c r="J85" s="40">
        <f>A124824738V_Latest</f>
        <v>125.128</v>
      </c>
      <c r="K85" s="40">
        <f>A124825666L_Latest</f>
        <v>6618.3819999999996</v>
      </c>
      <c r="L85" s="42"/>
    </row>
    <row r="86" spans="1:12">
      <c r="A86" s="49"/>
      <c r="B86" s="42" t="s">
        <v>1626</v>
      </c>
      <c r="C86" s="40">
        <f>A124825334T_Latest</f>
        <v>1873.1690000000001</v>
      </c>
      <c r="D86" s="40">
        <f>A124824870C_Latest</f>
        <v>1580.2329999999999</v>
      </c>
      <c r="E86" s="40">
        <f>A124825450A_Latest</f>
        <v>1186.3900000000001</v>
      </c>
      <c r="F86" s="40">
        <f>A124825566C_Latest</f>
        <v>397.93900000000002</v>
      </c>
      <c r="G86" s="40">
        <f>A124824986F_Latest</f>
        <v>623.63499999999999</v>
      </c>
      <c r="H86" s="40">
        <f>A124825102F_Latest</f>
        <v>119.696</v>
      </c>
      <c r="I86" s="40">
        <f>A124825218J_Latest</f>
        <v>52.892000000000003</v>
      </c>
      <c r="J86" s="40">
        <f>A124824754V_Latest</f>
        <v>114.616</v>
      </c>
      <c r="K86" s="40">
        <f>A124825682L_Latest</f>
        <v>5948.5709999999999</v>
      </c>
      <c r="L86" s="42"/>
    </row>
    <row r="87" spans="1:12">
      <c r="A87" s="49"/>
      <c r="B87" s="42" t="s">
        <v>1627</v>
      </c>
      <c r="C87" s="40">
        <f>A124825366K_Latest</f>
        <v>1740.165</v>
      </c>
      <c r="D87" s="40">
        <f>A124824902K_Latest</f>
        <v>1459.7149999999999</v>
      </c>
      <c r="E87" s="40">
        <f>A124825482V_Latest</f>
        <v>1106.1980000000001</v>
      </c>
      <c r="F87" s="40">
        <f>A124825598W_Latest</f>
        <v>371.983</v>
      </c>
      <c r="G87" s="40">
        <f>A124825018R_Latest</f>
        <v>568.24800000000005</v>
      </c>
      <c r="H87" s="40">
        <f>A124825134X_Latest</f>
        <v>111.837</v>
      </c>
      <c r="I87" s="40">
        <f>A124825250J_Latest</f>
        <v>49.23</v>
      </c>
      <c r="J87" s="40">
        <f>A124824786L_Latest</f>
        <v>106.078</v>
      </c>
      <c r="K87" s="40">
        <f>A124825714V_Latest</f>
        <v>5513.4549999999999</v>
      </c>
      <c r="L87" s="42"/>
    </row>
    <row r="88" spans="1:12">
      <c r="A88" s="49"/>
      <c r="B88" s="42" t="s">
        <v>1628</v>
      </c>
      <c r="C88" s="40">
        <f>A124825338A_Latest</f>
        <v>482.44799999999998</v>
      </c>
      <c r="D88" s="40">
        <f>A124824874L_Latest</f>
        <v>438.209</v>
      </c>
      <c r="E88" s="40">
        <f>A124825454K_Latest</f>
        <v>302.66199999999998</v>
      </c>
      <c r="F88" s="40">
        <f>A124825570V_Latest</f>
        <v>98.744</v>
      </c>
      <c r="G88" s="40">
        <f>A124824990W_Latest</f>
        <v>207.28800000000001</v>
      </c>
      <c r="H88" s="40">
        <f>A124825106R_Latest</f>
        <v>34.58</v>
      </c>
      <c r="I88" s="40">
        <f>A124825222X_Latest</f>
        <v>13.787000000000001</v>
      </c>
      <c r="J88" s="40">
        <f>A124824758C_Latest</f>
        <v>36.828000000000003</v>
      </c>
      <c r="K88" s="40">
        <f>A124825686W_Latest</f>
        <v>1614.5450000000001</v>
      </c>
      <c r="L88" s="42"/>
    </row>
    <row r="89" spans="1:12">
      <c r="A89" s="49"/>
      <c r="B89" s="42" t="s">
        <v>1629</v>
      </c>
      <c r="C89" s="40">
        <f>A124825370A_Latest</f>
        <v>269.38099999999997</v>
      </c>
      <c r="D89" s="40">
        <f>A124824906V_Latest</f>
        <v>237.95500000000001</v>
      </c>
      <c r="E89" s="40">
        <f>A124825486C_Latest</f>
        <v>186.86799999999999</v>
      </c>
      <c r="F89" s="40">
        <f>A124825602A_Latest</f>
        <v>53.822000000000003</v>
      </c>
      <c r="G89" s="40">
        <f>A124825022F_Latest</f>
        <v>127.812</v>
      </c>
      <c r="H89" s="40">
        <f>A124825138J_Latest</f>
        <v>19.888000000000002</v>
      </c>
      <c r="I89" s="40">
        <f>A124825254T_Latest</f>
        <v>8.4979999999999993</v>
      </c>
      <c r="J89" s="40">
        <f>A124824790C_Latest</f>
        <v>22.056000000000001</v>
      </c>
      <c r="K89" s="40">
        <f>A124825718C_Latest</f>
        <v>926.28</v>
      </c>
      <c r="L89" s="42"/>
    </row>
    <row r="90" spans="1:12">
      <c r="A90" s="49"/>
      <c r="B90" s="42" t="s">
        <v>1630</v>
      </c>
      <c r="C90" s="40">
        <f>A124825374K_Latest</f>
        <v>129.25800000000001</v>
      </c>
      <c r="D90" s="40">
        <f>A124824910K_Latest</f>
        <v>116.664</v>
      </c>
      <c r="E90" s="40">
        <f>A124825490V_Latest</f>
        <v>99.662000000000006</v>
      </c>
      <c r="F90" s="40">
        <f>A124825606K_Latest</f>
        <v>28.201000000000001</v>
      </c>
      <c r="G90" s="40">
        <f>A124825026R_Latest</f>
        <v>62.726999999999997</v>
      </c>
      <c r="H90" s="40">
        <f>A124825142X_Latest</f>
        <v>10.738</v>
      </c>
      <c r="I90" s="40">
        <f>A124825258A_Latest</f>
        <v>4.5629999999999997</v>
      </c>
      <c r="J90" s="40">
        <f>A124824794L_Latest</f>
        <v>13.752000000000001</v>
      </c>
      <c r="K90" s="40">
        <f>A124825722V_Latest</f>
        <v>465.565</v>
      </c>
      <c r="L90" s="42"/>
    </row>
    <row r="91" spans="1:12">
      <c r="A91" s="49"/>
      <c r="B91" s="42" t="s">
        <v>1631</v>
      </c>
      <c r="C91" s="40">
        <f>A124825426A_Latest</f>
        <v>107.301</v>
      </c>
      <c r="D91" s="40">
        <f>A124824962L_Latest</f>
        <v>101.508</v>
      </c>
      <c r="E91" s="40">
        <f>A124825542K_Latest</f>
        <v>75.644000000000005</v>
      </c>
      <c r="F91" s="40">
        <f>A124825658L_Latest</f>
        <v>28.47</v>
      </c>
      <c r="G91" s="40">
        <f>A124825078T_Latest</f>
        <v>36.679000000000002</v>
      </c>
      <c r="H91" s="40">
        <f>A124825194A_Latest</f>
        <v>6.702</v>
      </c>
      <c r="I91" s="40">
        <f>A124825310X_Latest</f>
        <v>3.6909999999999998</v>
      </c>
      <c r="J91" s="40">
        <f>A124824846C_Latest</f>
        <v>5.1909999999999998</v>
      </c>
      <c r="K91" s="40">
        <f>A124825774W_Latest</f>
        <v>365.18700000000001</v>
      </c>
      <c r="L91" s="42"/>
    </row>
    <row r="92" spans="1:12">
      <c r="A92" s="49"/>
      <c r="B92" s="42" t="s">
        <v>1632</v>
      </c>
      <c r="C92" s="40">
        <f>A124825322J_Latest</f>
        <v>1286.319</v>
      </c>
      <c r="D92" s="40">
        <f>A124824858L_Latest</f>
        <v>1047.069</v>
      </c>
      <c r="E92" s="40">
        <f>A124825438K_Latest</f>
        <v>789.63599999999997</v>
      </c>
      <c r="F92" s="40">
        <f>A124825554V_Latest</f>
        <v>308.80900000000003</v>
      </c>
      <c r="G92" s="40">
        <f>A124824974W_Latest</f>
        <v>399.51600000000002</v>
      </c>
      <c r="H92" s="40">
        <f>A124825090J_Latest</f>
        <v>94.522999999999996</v>
      </c>
      <c r="I92" s="40">
        <f>A124825206X_Latest</f>
        <v>19.364000000000001</v>
      </c>
      <c r="J92" s="40">
        <f>A124824742K_Latest</f>
        <v>55.076000000000001</v>
      </c>
      <c r="K92" s="40">
        <f>A124825670C_Latest</f>
        <v>4000.3130000000001</v>
      </c>
      <c r="L92" s="42"/>
    </row>
    <row r="93" spans="1:12">
      <c r="A93" s="49"/>
      <c r="B93" s="42" t="s">
        <v>1633</v>
      </c>
      <c r="C93" s="40">
        <f>A124825414T_Latest</f>
        <v>269.54899999999998</v>
      </c>
      <c r="D93" s="40">
        <f>A124824950C_Latest</f>
        <v>237.80600000000001</v>
      </c>
      <c r="E93" s="40">
        <f>A124825530A_Latest</f>
        <v>165.15100000000001</v>
      </c>
      <c r="F93" s="40">
        <f>A124825646C_Latest</f>
        <v>50.939</v>
      </c>
      <c r="G93" s="40">
        <f>A124825066J_Latest</f>
        <v>92.915000000000006</v>
      </c>
      <c r="H93" s="40">
        <f>A124825182T_Latest</f>
        <v>17.733000000000001</v>
      </c>
      <c r="I93" s="40">
        <f>A124825298V_Latest</f>
        <v>4.5049999999999999</v>
      </c>
      <c r="J93" s="40">
        <f>A124824834V_Latest</f>
        <v>13.192</v>
      </c>
      <c r="K93" s="40">
        <f>A124825762L_Latest</f>
        <v>851.79</v>
      </c>
      <c r="L93" s="42"/>
    </row>
    <row r="94" spans="1:12">
      <c r="A94" s="49"/>
      <c r="B94" s="42" t="s">
        <v>1634</v>
      </c>
      <c r="C94" s="40">
        <f>A124825418A_Latest</f>
        <v>75.587999999999994</v>
      </c>
      <c r="D94" s="40">
        <f>A124824954L_Latest</f>
        <v>63.595999999999997</v>
      </c>
      <c r="E94" s="40">
        <f>A124825534K_Latest</f>
        <v>41.302999999999997</v>
      </c>
      <c r="F94" s="40">
        <f>A124825650V_Latest</f>
        <v>15.943</v>
      </c>
      <c r="G94" s="40">
        <f>A124825070X_Latest</f>
        <v>28.602</v>
      </c>
      <c r="H94" s="40">
        <f>A124825186A_Latest</f>
        <v>5.077</v>
      </c>
      <c r="I94" s="40">
        <f>A124825302X_Latest</f>
        <v>1.0429999999999999</v>
      </c>
      <c r="J94" s="40">
        <f>A124824838C_Latest</f>
        <v>2.734</v>
      </c>
      <c r="K94" s="40">
        <f>A124825766W_Latest</f>
        <v>233.886</v>
      </c>
      <c r="L94" s="42"/>
    </row>
    <row r="95" spans="1:12">
      <c r="A95" s="49"/>
      <c r="B95" s="42" t="s">
        <v>1635</v>
      </c>
      <c r="C95" s="40">
        <f>A124825330J_Latest</f>
        <v>223.74100000000001</v>
      </c>
      <c r="D95" s="40">
        <f>A124824866L_Latest</f>
        <v>196.36</v>
      </c>
      <c r="E95" s="40">
        <f>A124825446K_Latest</f>
        <v>141.93199999999999</v>
      </c>
      <c r="F95" s="40">
        <f>A124825562V_Latest</f>
        <v>43.427999999999997</v>
      </c>
      <c r="G95" s="40">
        <f>A124824982W_Latest</f>
        <v>75.903999999999996</v>
      </c>
      <c r="H95" s="40">
        <f>A124825098A_Latest</f>
        <v>14.98</v>
      </c>
      <c r="I95" s="40">
        <f>A124825214X_Latest</f>
        <v>3.95</v>
      </c>
      <c r="J95" s="40">
        <f>A124824750K_Latest</f>
        <v>11.487</v>
      </c>
      <c r="K95" s="40">
        <f>A124825678W_Latest</f>
        <v>711.78300000000002</v>
      </c>
      <c r="L95" s="42"/>
    </row>
    <row r="96" spans="1:12">
      <c r="A96" s="49"/>
      <c r="B96" s="42" t="s">
        <v>1636</v>
      </c>
      <c r="C96" s="40">
        <f>A124825350T_Latest</f>
        <v>47.908000000000001</v>
      </c>
      <c r="D96" s="40">
        <f>A124824886W_Latest</f>
        <v>34.014000000000003</v>
      </c>
      <c r="E96" s="40">
        <f>A124825466V_Latest</f>
        <v>27.198</v>
      </c>
      <c r="F96" s="40">
        <f>A124825582C_Latest</f>
        <v>8.6379999999999999</v>
      </c>
      <c r="G96" s="40">
        <f>A124825002W_Latest</f>
        <v>14.026999999999999</v>
      </c>
      <c r="H96" s="40">
        <f>A124825118X_Latest</f>
        <v>2.3849999999999998</v>
      </c>
      <c r="I96" s="40">
        <f>A124825234J_Latest</f>
        <v>0.999</v>
      </c>
      <c r="J96" s="40">
        <f>A124824770V_Latest</f>
        <v>1.8149999999999999</v>
      </c>
      <c r="K96" s="40">
        <f>A124825698F_Latest</f>
        <v>136.983</v>
      </c>
      <c r="L96" s="42"/>
    </row>
    <row r="97" spans="1:12">
      <c r="A97" s="49"/>
      <c r="B97" s="42" t="s">
        <v>1637</v>
      </c>
      <c r="C97" s="40">
        <f>A124825378V_Latest</f>
        <v>158.66499999999999</v>
      </c>
      <c r="D97" s="40">
        <f>A124824914V_Latest</f>
        <v>148.96</v>
      </c>
      <c r="E97" s="40">
        <f>A124825494C_Latest</f>
        <v>106.864</v>
      </c>
      <c r="F97" s="40">
        <f>A124825610A_Latest</f>
        <v>32.017000000000003</v>
      </c>
      <c r="G97" s="40">
        <f>A124825030F_Latest</f>
        <v>54.484000000000002</v>
      </c>
      <c r="H97" s="40">
        <f>A124825146J_Latest</f>
        <v>11.843999999999999</v>
      </c>
      <c r="I97" s="40">
        <f>A124825262T_Latest</f>
        <v>2.7549999999999999</v>
      </c>
      <c r="J97" s="40">
        <f>A124824798W_Latest</f>
        <v>9.4939999999999998</v>
      </c>
      <c r="K97" s="40">
        <f>A124825726C_Latest</f>
        <v>525.08299999999997</v>
      </c>
      <c r="L97" s="42"/>
    </row>
    <row r="98" spans="1:12">
      <c r="A98" s="49"/>
      <c r="B98" s="42" t="s">
        <v>1638</v>
      </c>
      <c r="C98" s="40">
        <f>A124825430T_Latest</f>
        <v>20.452000000000002</v>
      </c>
      <c r="D98" s="40">
        <f>A124824966W_Latest</f>
        <v>19.565000000000001</v>
      </c>
      <c r="E98" s="40">
        <f>A124825546V_Latest</f>
        <v>13.334</v>
      </c>
      <c r="F98" s="40">
        <f>A124825662C_Latest</f>
        <v>1.472</v>
      </c>
      <c r="G98" s="40">
        <f>A124825082J_Latest</f>
        <v>3.613</v>
      </c>
      <c r="H98" s="40">
        <f>A124825198K_Latest</f>
        <v>1.2909999999999999</v>
      </c>
      <c r="I98" s="40">
        <f>A124825314J_Latest</f>
        <v>0.104</v>
      </c>
      <c r="J98" s="40">
        <f>A124824850V_Latest</f>
        <v>1.04</v>
      </c>
      <c r="K98" s="40">
        <f>A124825778F_Latest</f>
        <v>60.87</v>
      </c>
      <c r="L98" s="42"/>
    </row>
    <row r="99" spans="1:12">
      <c r="A99" s="49"/>
      <c r="B99" s="42" t="s">
        <v>1639</v>
      </c>
      <c r="C99" s="40">
        <f>A124825326T_Latest</f>
        <v>46.384</v>
      </c>
      <c r="D99" s="40">
        <f>A124824862C_Latest</f>
        <v>43.12</v>
      </c>
      <c r="E99" s="40">
        <f>A124825442A_Latest</f>
        <v>24.184000000000001</v>
      </c>
      <c r="F99" s="40">
        <f>A124825558C_Latest</f>
        <v>7.7649999999999997</v>
      </c>
      <c r="G99" s="40">
        <f>A124824978F_Latest</f>
        <v>17.449000000000002</v>
      </c>
      <c r="H99" s="40">
        <f>A124825094T_Latest</f>
        <v>2.7530000000000001</v>
      </c>
      <c r="I99" s="40">
        <f>A124825210R_Latest</f>
        <v>0.55500000000000005</v>
      </c>
      <c r="J99" s="40">
        <f>A124824746V_Latest</f>
        <v>1.875</v>
      </c>
      <c r="K99" s="40">
        <f>A124825674L_Latest</f>
        <v>144.08500000000001</v>
      </c>
      <c r="L99" s="42"/>
    </row>
    <row r="100" spans="1:12">
      <c r="A100" s="49"/>
      <c r="B100" s="42" t="s">
        <v>1640</v>
      </c>
      <c r="C100" s="40">
        <f>A124825382K_Latest</f>
        <v>67.16</v>
      </c>
      <c r="D100" s="40">
        <f>A124824918C_Latest</f>
        <v>58.290999999999997</v>
      </c>
      <c r="E100" s="40">
        <f>A124825498L_Latest</f>
        <v>41.771999999999998</v>
      </c>
      <c r="F100" s="40">
        <f>A124825614K_Latest</f>
        <v>12.772</v>
      </c>
      <c r="G100" s="40">
        <f>A124825034R_Latest</f>
        <v>28.914999999999999</v>
      </c>
      <c r="H100" s="40">
        <f>A124825150X_Latest</f>
        <v>5.0890000000000004</v>
      </c>
      <c r="I100" s="40">
        <f>A124825266A_Latest</f>
        <v>1.5669999999999999</v>
      </c>
      <c r="J100" s="40">
        <f>A124824802A_Latest</f>
        <v>3.331</v>
      </c>
      <c r="K100" s="40">
        <f>A124825730V_Latest</f>
        <v>218.89599999999999</v>
      </c>
      <c r="L100" s="42"/>
    </row>
    <row r="101" spans="1:12">
      <c r="A101" s="49"/>
      <c r="B101" s="42" t="s">
        <v>1641</v>
      </c>
      <c r="C101" s="40">
        <f>A124825394V_Latest</f>
        <v>483.01499999999999</v>
      </c>
      <c r="D101" s="40">
        <f>A124824930V_Latest</f>
        <v>418.96499999999997</v>
      </c>
      <c r="E101" s="40">
        <f>A124825510T_Latest</f>
        <v>330.77499999999998</v>
      </c>
      <c r="F101" s="40">
        <f>A124825626V_Latest</f>
        <v>117.429</v>
      </c>
      <c r="G101" s="40">
        <f>A124825046X_Latest</f>
        <v>194.357</v>
      </c>
      <c r="H101" s="40">
        <f>A124825162J_Latest</f>
        <v>38.29</v>
      </c>
      <c r="I101" s="40">
        <f>A124825278K_Latest</f>
        <v>8.86</v>
      </c>
      <c r="J101" s="40">
        <f>A124824814K_Latest</f>
        <v>24.602</v>
      </c>
      <c r="K101" s="40">
        <f>A124825742C_Latest</f>
        <v>1616.2929999999999</v>
      </c>
      <c r="L101" s="42"/>
    </row>
    <row r="102" spans="1:12">
      <c r="A102" s="49"/>
      <c r="B102" s="51"/>
      <c r="C102" s="42"/>
      <c r="D102" s="42"/>
      <c r="E102" s="42"/>
      <c r="F102" s="42"/>
      <c r="G102" s="42"/>
      <c r="H102" s="42"/>
      <c r="I102" s="42"/>
      <c r="J102" s="42"/>
      <c r="K102" s="42"/>
      <c r="L102" s="42"/>
    </row>
    <row r="103" spans="1:12">
      <c r="A103" s="42"/>
      <c r="B103" s="42"/>
      <c r="C103" s="42"/>
      <c r="D103" s="42"/>
      <c r="E103" s="42"/>
      <c r="F103" s="42"/>
      <c r="G103" s="42"/>
      <c r="H103" s="42"/>
      <c r="I103" s="42"/>
      <c r="J103" s="42"/>
      <c r="K103" s="42"/>
      <c r="L103" s="42"/>
    </row>
    <row r="104" spans="1:12">
      <c r="A104" s="30" t="s">
        <v>1644</v>
      </c>
      <c r="B104" s="42"/>
      <c r="C104" s="42"/>
      <c r="D104" s="42"/>
      <c r="E104" s="42"/>
      <c r="F104" s="42"/>
      <c r="G104" s="42"/>
      <c r="H104" s="42"/>
      <c r="I104" s="42"/>
      <c r="J104" s="42"/>
      <c r="K104" s="42"/>
      <c r="L104" s="42"/>
    </row>
  </sheetData>
  <mergeCells count="3">
    <mergeCell ref="B6:L6"/>
    <mergeCell ref="A8:H8"/>
    <mergeCell ref="C9:K9"/>
  </mergeCells>
  <hyperlinks>
    <hyperlink ref="A104" r:id="rId1" display="© Commonwealth of Australia 2015" xr:uid="{CCCEFBC6-3EA7-4949-8E0C-4C6BAD1E0728}"/>
  </hyperlinks>
  <pageMargins left="0.74803149606299213" right="0.74803149606299213" top="0.98425196850393704" bottom="0.98425196850393704" header="0.51181102362204722" footer="0.51181102362204722"/>
  <pageSetup paperSize="8" scale="63" fitToHeight="0" orientation="portrait" r:id="rId2"/>
  <headerFooter>
    <oddHeader>&amp;C&amp;"Calibri"&amp;10&amp;KFF0000OFFICIAL: Census and Statistics Act&amp;1#</oddHeader>
    <oddFooter>&amp;C&amp;1#&amp;"Calibri"&amp;10&amp;KFF0000OFFICIAL: Census and Statistics Act</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7D96A-F730-4C75-92B2-1F0CA3EF5EA9}">
  <sheetPr>
    <pageSetUpPr fitToPage="1"/>
  </sheetPr>
  <dimension ref="A1:L104"/>
  <sheetViews>
    <sheetView zoomScaleNormal="100" workbookViewId="0">
      <pane xSplit="2" ySplit="11" topLeftCell="C12" activePane="bottomRight" state="frozen"/>
      <selection pane="topRight" activeCell="C1" sqref="C1"/>
      <selection pane="bottomLeft" activeCell="A15" sqref="A15"/>
      <selection pane="bottomRight" activeCell="C13" sqref="C13"/>
    </sheetView>
  </sheetViews>
  <sheetFormatPr defaultRowHeight="15" customHeight="1"/>
  <cols>
    <col min="1" max="1" width="3" customWidth="1"/>
    <col min="2" max="2" width="64.28515625" customWidth="1"/>
    <col min="3" max="10" width="12.5703125" customWidth="1"/>
    <col min="11" max="11" width="13.7109375" customWidth="1"/>
    <col min="12" max="12" width="13.42578125" customWidth="1"/>
    <col min="233" max="244" width="9.140625" customWidth="1"/>
    <col min="248" max="248" width="9.140625" customWidth="1"/>
    <col min="489" max="500" width="9.140625" customWidth="1"/>
    <col min="504" max="504" width="9.140625" customWidth="1"/>
    <col min="745" max="756" width="9.140625" customWidth="1"/>
    <col min="760" max="760" width="9.140625" customWidth="1"/>
    <col min="1001" max="1012" width="9.140625" customWidth="1"/>
    <col min="1016" max="1016" width="9.140625" customWidth="1"/>
    <col min="1257" max="1268" width="9.140625" customWidth="1"/>
    <col min="1272" max="1272" width="9.140625" customWidth="1"/>
    <col min="1513" max="1524" width="9.140625" customWidth="1"/>
    <col min="1528" max="1528" width="9.140625" customWidth="1"/>
    <col min="1769" max="1780" width="9.140625" customWidth="1"/>
    <col min="1784" max="1784" width="9.140625" customWidth="1"/>
    <col min="2025" max="2036" width="9.140625" customWidth="1"/>
    <col min="2040" max="2040" width="9.140625" customWidth="1"/>
    <col min="2281" max="2292" width="9.140625" customWidth="1"/>
    <col min="2296" max="2296" width="9.140625" customWidth="1"/>
    <col min="2537" max="2548" width="9.140625" customWidth="1"/>
    <col min="2552" max="2552" width="9.140625" customWidth="1"/>
    <col min="2793" max="2804" width="9.140625" customWidth="1"/>
    <col min="2808" max="2808" width="9.140625" customWidth="1"/>
    <col min="3049" max="3060" width="9.140625" customWidth="1"/>
    <col min="3064" max="3064" width="9.140625" customWidth="1"/>
    <col min="3305" max="3316" width="9.140625" customWidth="1"/>
    <col min="3320" max="3320" width="9.140625" customWidth="1"/>
    <col min="3561" max="3572" width="9.140625" customWidth="1"/>
    <col min="3576" max="3576" width="9.140625" customWidth="1"/>
    <col min="3817" max="3828" width="9.140625" customWidth="1"/>
    <col min="3832" max="3832" width="9.140625" customWidth="1"/>
    <col min="4073" max="4084" width="9.140625" customWidth="1"/>
    <col min="4088" max="4088" width="9.140625" customWidth="1"/>
    <col min="4329" max="4340" width="9.140625" customWidth="1"/>
    <col min="4344" max="4344" width="9.140625" customWidth="1"/>
    <col min="4585" max="4596" width="9.140625" customWidth="1"/>
    <col min="4600" max="4600" width="9.140625" customWidth="1"/>
    <col min="4841" max="4852" width="9.140625" customWidth="1"/>
    <col min="4856" max="4856" width="9.140625" customWidth="1"/>
    <col min="5097" max="5108" width="9.140625" customWidth="1"/>
    <col min="5112" max="5112" width="9.140625" customWidth="1"/>
    <col min="5353" max="5364" width="9.140625" customWidth="1"/>
    <col min="5368" max="5368" width="9.140625" customWidth="1"/>
    <col min="5609" max="5620" width="9.140625" customWidth="1"/>
    <col min="5624" max="5624" width="9.140625" customWidth="1"/>
    <col min="5865" max="5876" width="9.140625" customWidth="1"/>
    <col min="5880" max="5880" width="9.140625" customWidth="1"/>
    <col min="6121" max="6132" width="9.140625" customWidth="1"/>
    <col min="6136" max="6136" width="9.140625" customWidth="1"/>
    <col min="6377" max="6388" width="9.140625" customWidth="1"/>
    <col min="6392" max="6392" width="9.140625" customWidth="1"/>
    <col min="6633" max="6644" width="9.140625" customWidth="1"/>
    <col min="6648" max="6648" width="9.140625" customWidth="1"/>
    <col min="6889" max="6900" width="9.140625" customWidth="1"/>
    <col min="6904" max="6904" width="9.140625" customWidth="1"/>
    <col min="7145" max="7156" width="9.140625" customWidth="1"/>
    <col min="7160" max="7160" width="9.140625" customWidth="1"/>
    <col min="7401" max="7412" width="9.140625" customWidth="1"/>
    <col min="7416" max="7416" width="9.140625" customWidth="1"/>
    <col min="7657" max="7668" width="9.140625" customWidth="1"/>
    <col min="7672" max="7672" width="9.140625" customWidth="1"/>
    <col min="7913" max="7924" width="9.140625" customWidth="1"/>
    <col min="7928" max="7928" width="9.140625" customWidth="1"/>
    <col min="8169" max="8180" width="9.140625" customWidth="1"/>
    <col min="8184" max="8184" width="9.140625" customWidth="1"/>
    <col min="8425" max="8436" width="9.140625" customWidth="1"/>
    <col min="8440" max="8440" width="9.140625" customWidth="1"/>
    <col min="8681" max="8692" width="9.140625" customWidth="1"/>
    <col min="8696" max="8696" width="9.140625" customWidth="1"/>
    <col min="8937" max="8948" width="9.140625" customWidth="1"/>
    <col min="8952" max="8952" width="9.140625" customWidth="1"/>
    <col min="9193" max="9204" width="9.140625" customWidth="1"/>
    <col min="9208" max="9208" width="9.140625" customWidth="1"/>
    <col min="9449" max="9460" width="9.140625" customWidth="1"/>
    <col min="9464" max="9464" width="9.140625" customWidth="1"/>
    <col min="9705" max="9716" width="9.140625" customWidth="1"/>
    <col min="9720" max="9720" width="9.140625" customWidth="1"/>
    <col min="9961" max="9972" width="9.140625" customWidth="1"/>
    <col min="9976" max="9976" width="9.140625" customWidth="1"/>
    <col min="10217" max="10228" width="9.140625" customWidth="1"/>
    <col min="10232" max="10232" width="9.140625" customWidth="1"/>
    <col min="10473" max="10484" width="9.140625" customWidth="1"/>
    <col min="10488" max="10488" width="9.140625" customWidth="1"/>
    <col min="10729" max="10740" width="9.140625" customWidth="1"/>
    <col min="10744" max="10744" width="9.140625" customWidth="1"/>
    <col min="10985" max="10996" width="9.140625" customWidth="1"/>
    <col min="11000" max="11000" width="9.140625" customWidth="1"/>
    <col min="11241" max="11252" width="9.140625" customWidth="1"/>
    <col min="11256" max="11256" width="9.140625" customWidth="1"/>
    <col min="11497" max="11508" width="9.140625" customWidth="1"/>
    <col min="11512" max="11512" width="9.140625" customWidth="1"/>
    <col min="11753" max="11764" width="9.140625" customWidth="1"/>
    <col min="11768" max="11768" width="9.140625" customWidth="1"/>
    <col min="12009" max="12020" width="9.140625" customWidth="1"/>
    <col min="12024" max="12024" width="9.140625" customWidth="1"/>
    <col min="12265" max="12276" width="9.140625" customWidth="1"/>
    <col min="12280" max="12280" width="9.140625" customWidth="1"/>
    <col min="12521" max="12532" width="9.140625" customWidth="1"/>
    <col min="12536" max="12536" width="9.140625" customWidth="1"/>
    <col min="12777" max="12788" width="9.140625" customWidth="1"/>
    <col min="12792" max="12792" width="9.140625" customWidth="1"/>
    <col min="13033" max="13044" width="9.140625" customWidth="1"/>
    <col min="13048" max="13048" width="9.140625" customWidth="1"/>
    <col min="13289" max="13300" width="9.140625" customWidth="1"/>
    <col min="13304" max="13304" width="9.140625" customWidth="1"/>
    <col min="13545" max="13556" width="9.140625" customWidth="1"/>
    <col min="13560" max="13560" width="9.140625" customWidth="1"/>
    <col min="13801" max="13812" width="9.140625" customWidth="1"/>
    <col min="13816" max="13816" width="9.140625" customWidth="1"/>
    <col min="14057" max="14068" width="9.140625" customWidth="1"/>
    <col min="14072" max="14072" width="9.140625" customWidth="1"/>
    <col min="14313" max="14324" width="9.140625" customWidth="1"/>
    <col min="14328" max="14328" width="9.140625" customWidth="1"/>
    <col min="14569" max="14580" width="9.140625" customWidth="1"/>
    <col min="14584" max="14584" width="9.140625" customWidth="1"/>
    <col min="14825" max="14836" width="9.140625" customWidth="1"/>
    <col min="14840" max="14840" width="9.140625" customWidth="1"/>
    <col min="15081" max="15092" width="9.140625" customWidth="1"/>
    <col min="15096" max="15096" width="9.140625" customWidth="1"/>
    <col min="15337" max="15348" width="9.140625" customWidth="1"/>
    <col min="15352" max="15352" width="9.140625" customWidth="1"/>
    <col min="15593" max="15604" width="9.140625" customWidth="1"/>
    <col min="15608" max="15608" width="9.140625" customWidth="1"/>
    <col min="15849" max="15860" width="9.140625" customWidth="1"/>
    <col min="15864" max="15864" width="9.140625" customWidth="1"/>
    <col min="16105" max="16116" width="9.140625" customWidth="1"/>
    <col min="16120" max="16120" width="9.140625" customWidth="1"/>
  </cols>
  <sheetData>
    <row r="1" spans="1:12" ht="11.25" customHeight="1">
      <c r="A1" s="31"/>
      <c r="B1" s="31"/>
      <c r="C1" s="31"/>
      <c r="D1" s="31"/>
      <c r="E1" s="31"/>
      <c r="F1" s="31"/>
      <c r="G1" s="31"/>
      <c r="H1" s="31"/>
      <c r="I1" s="31"/>
      <c r="J1" s="31"/>
      <c r="K1" s="31"/>
      <c r="L1" s="31"/>
    </row>
    <row r="2" spans="1:12" ht="15.95" customHeight="1">
      <c r="A2" s="21"/>
      <c r="B2" s="32" t="s">
        <v>1578</v>
      </c>
      <c r="C2" s="12"/>
      <c r="D2" s="12"/>
      <c r="E2" s="12"/>
      <c r="F2" s="12"/>
      <c r="G2" s="12"/>
      <c r="H2" s="12"/>
      <c r="I2" s="12"/>
      <c r="J2" s="12"/>
      <c r="K2" s="12"/>
      <c r="L2" s="12"/>
    </row>
    <row r="3" spans="1:12" ht="11.25" customHeight="1">
      <c r="A3" s="21"/>
      <c r="B3" s="12"/>
      <c r="C3" s="12"/>
      <c r="D3" s="12"/>
      <c r="E3" s="12"/>
      <c r="F3" s="12"/>
      <c r="G3" s="12"/>
      <c r="H3" s="12"/>
      <c r="I3" s="12"/>
      <c r="J3" s="12"/>
      <c r="K3" s="12"/>
      <c r="L3" s="12"/>
    </row>
    <row r="4" spans="1:12" ht="11.25" customHeight="1">
      <c r="A4" s="21"/>
      <c r="B4" s="12"/>
      <c r="C4" s="12"/>
      <c r="D4" s="12"/>
      <c r="E4" s="12"/>
      <c r="F4" s="12"/>
      <c r="G4" s="12"/>
      <c r="H4" s="12"/>
      <c r="I4" s="12"/>
      <c r="J4" s="12"/>
      <c r="K4" s="12"/>
      <c r="L4" s="12"/>
    </row>
    <row r="5" spans="1:12" ht="15.95" customHeight="1">
      <c r="A5" s="31"/>
      <c r="B5" s="33" t="s">
        <v>1579</v>
      </c>
      <c r="C5" s="31"/>
      <c r="D5" s="31"/>
      <c r="E5" s="31"/>
      <c r="F5" s="31"/>
      <c r="G5" s="31"/>
      <c r="H5" s="31"/>
      <c r="I5" s="31"/>
      <c r="J5" s="31"/>
      <c r="K5" s="31"/>
      <c r="L5" s="31"/>
    </row>
    <row r="6" spans="1:12" ht="15.95" customHeight="1">
      <c r="A6" s="31"/>
      <c r="B6" s="59" t="str">
        <f>Contents!B6</f>
        <v>Table 21. Populations by state or territory of usual residence</v>
      </c>
      <c r="C6" s="59"/>
      <c r="D6" s="59"/>
      <c r="E6" s="59"/>
      <c r="F6" s="59"/>
      <c r="G6" s="59"/>
      <c r="H6" s="59"/>
      <c r="I6" s="59"/>
      <c r="J6" s="59"/>
      <c r="K6" s="59"/>
      <c r="L6" s="59"/>
    </row>
    <row r="7" spans="1:12" ht="15.95" customHeight="1">
      <c r="A7" s="31"/>
      <c r="B7" s="34" t="str">
        <f>Contents!B7</f>
        <v>Released at 11:30 am (Canberra time) Wed 7 Jul 2021</v>
      </c>
      <c r="C7" s="31"/>
      <c r="D7" s="31"/>
      <c r="E7" s="31"/>
      <c r="F7" s="31"/>
      <c r="G7" s="31"/>
      <c r="H7" s="31"/>
      <c r="I7" s="31"/>
      <c r="J7" s="31"/>
      <c r="K7" s="31"/>
      <c r="L7" s="31"/>
    </row>
    <row r="8" spans="1:12" ht="15.75" customHeight="1">
      <c r="A8" s="60" t="str">
        <f>Contents!C12</f>
        <v>Table 21.2 - Time Series IDs</v>
      </c>
      <c r="B8" s="60"/>
      <c r="C8" s="60"/>
      <c r="D8" s="60"/>
      <c r="E8" s="60"/>
      <c r="F8" s="60"/>
      <c r="G8" s="60"/>
      <c r="H8" s="60"/>
      <c r="I8" s="35"/>
      <c r="J8" s="36"/>
      <c r="K8" s="37"/>
      <c r="L8" s="37"/>
    </row>
    <row r="9" spans="1:12">
      <c r="A9" s="38"/>
      <c r="B9" s="38"/>
      <c r="C9" s="61" t="s">
        <v>1601</v>
      </c>
      <c r="D9" s="61"/>
      <c r="E9" s="61"/>
      <c r="F9" s="61"/>
      <c r="G9" s="61"/>
      <c r="H9" s="61"/>
      <c r="I9" s="61"/>
      <c r="J9" s="61"/>
      <c r="K9" s="61"/>
      <c r="L9" s="39"/>
    </row>
    <row r="10" spans="1:12" ht="34.5">
      <c r="A10" s="38"/>
      <c r="B10" s="38"/>
      <c r="C10" s="39" t="s">
        <v>1602</v>
      </c>
      <c r="D10" s="39" t="s">
        <v>1603</v>
      </c>
      <c r="E10" s="39" t="s">
        <v>1604</v>
      </c>
      <c r="F10" s="39" t="s">
        <v>1605</v>
      </c>
      <c r="G10" s="39" t="s">
        <v>1606</v>
      </c>
      <c r="H10" s="39" t="s">
        <v>1607</v>
      </c>
      <c r="I10" s="39" t="s">
        <v>1608</v>
      </c>
      <c r="J10" s="39" t="s">
        <v>1609</v>
      </c>
      <c r="K10" s="39" t="s">
        <v>1610</v>
      </c>
      <c r="L10" s="39"/>
    </row>
    <row r="11" spans="1:12">
      <c r="A11" s="38"/>
      <c r="B11" s="38"/>
      <c r="C11" s="41" t="s">
        <v>1611</v>
      </c>
      <c r="D11" s="41" t="s">
        <v>1611</v>
      </c>
      <c r="E11" s="41" t="s">
        <v>1611</v>
      </c>
      <c r="F11" s="41" t="s">
        <v>1611</v>
      </c>
      <c r="G11" s="41" t="s">
        <v>1611</v>
      </c>
      <c r="H11" s="41" t="s">
        <v>1611</v>
      </c>
      <c r="I11" s="41" t="s">
        <v>1611</v>
      </c>
      <c r="J11" s="41" t="s">
        <v>1611</v>
      </c>
      <c r="K11" s="41" t="s">
        <v>1611</v>
      </c>
      <c r="L11" s="42"/>
    </row>
    <row r="12" spans="1:12">
      <c r="A12" s="43" t="s">
        <v>1612</v>
      </c>
      <c r="B12" s="44"/>
      <c r="C12" s="45"/>
      <c r="D12" s="45"/>
      <c r="E12" s="45"/>
      <c r="F12" s="45"/>
      <c r="G12" s="45"/>
      <c r="H12" s="46"/>
      <c r="I12" s="47"/>
      <c r="J12" s="48"/>
      <c r="K12" s="48"/>
      <c r="L12" s="42"/>
    </row>
    <row r="13" spans="1:12">
      <c r="A13" s="49"/>
      <c r="B13" s="42" t="s">
        <v>1613</v>
      </c>
      <c r="C13" s="52" t="s">
        <v>349</v>
      </c>
      <c r="D13" s="52" t="s">
        <v>436</v>
      </c>
      <c r="E13" s="52" t="s">
        <v>773</v>
      </c>
      <c r="F13" s="52" t="s">
        <v>860</v>
      </c>
      <c r="G13" s="52" t="s">
        <v>947</v>
      </c>
      <c r="H13" s="52" t="s">
        <v>1284</v>
      </c>
      <c r="I13" s="52" t="s">
        <v>1371</v>
      </c>
      <c r="J13" s="52" t="s">
        <v>1458</v>
      </c>
      <c r="K13" s="52" t="s">
        <v>262</v>
      </c>
      <c r="L13" s="42"/>
    </row>
    <row r="14" spans="1:12">
      <c r="A14" s="49"/>
      <c r="B14" s="42" t="s">
        <v>1614</v>
      </c>
      <c r="C14" s="52" t="s">
        <v>352</v>
      </c>
      <c r="D14" s="52" t="s">
        <v>439</v>
      </c>
      <c r="E14" s="52" t="s">
        <v>776</v>
      </c>
      <c r="F14" s="52" t="s">
        <v>863</v>
      </c>
      <c r="G14" s="52" t="s">
        <v>950</v>
      </c>
      <c r="H14" s="52" t="s">
        <v>1287</v>
      </c>
      <c r="I14" s="52" t="s">
        <v>1374</v>
      </c>
      <c r="J14" s="52" t="s">
        <v>1461</v>
      </c>
      <c r="K14" s="52" t="s">
        <v>265</v>
      </c>
      <c r="L14" s="42"/>
    </row>
    <row r="15" spans="1:12">
      <c r="A15" s="49"/>
      <c r="B15" s="42" t="s">
        <v>1615</v>
      </c>
      <c r="C15" s="52" t="s">
        <v>355</v>
      </c>
      <c r="D15" s="52" t="s">
        <v>442</v>
      </c>
      <c r="E15" s="52" t="s">
        <v>779</v>
      </c>
      <c r="F15" s="52" t="s">
        <v>866</v>
      </c>
      <c r="G15" s="52" t="s">
        <v>953</v>
      </c>
      <c r="H15" s="52" t="s">
        <v>1290</v>
      </c>
      <c r="I15" s="52" t="s">
        <v>1377</v>
      </c>
      <c r="J15" s="52" t="s">
        <v>1464</v>
      </c>
      <c r="K15" s="52" t="s">
        <v>268</v>
      </c>
      <c r="L15" s="42"/>
    </row>
    <row r="16" spans="1:12">
      <c r="A16" s="49"/>
      <c r="B16" s="42" t="s">
        <v>1616</v>
      </c>
      <c r="C16" s="52" t="s">
        <v>358</v>
      </c>
      <c r="D16" s="52" t="s">
        <v>445</v>
      </c>
      <c r="E16" s="52" t="s">
        <v>782</v>
      </c>
      <c r="F16" s="52" t="s">
        <v>869</v>
      </c>
      <c r="G16" s="52" t="s">
        <v>956</v>
      </c>
      <c r="H16" s="52" t="s">
        <v>1293</v>
      </c>
      <c r="I16" s="52" t="s">
        <v>1380</v>
      </c>
      <c r="J16" s="52" t="s">
        <v>1467</v>
      </c>
      <c r="K16" s="52" t="s">
        <v>271</v>
      </c>
      <c r="L16" s="42"/>
    </row>
    <row r="17" spans="1:12">
      <c r="A17" s="49"/>
      <c r="B17" s="42" t="s">
        <v>1617</v>
      </c>
      <c r="C17" s="52" t="s">
        <v>361</v>
      </c>
      <c r="D17" s="52" t="s">
        <v>448</v>
      </c>
      <c r="E17" s="52" t="s">
        <v>785</v>
      </c>
      <c r="F17" s="52" t="s">
        <v>872</v>
      </c>
      <c r="G17" s="52" t="s">
        <v>959</v>
      </c>
      <c r="H17" s="52" t="s">
        <v>1296</v>
      </c>
      <c r="I17" s="52" t="s">
        <v>1383</v>
      </c>
      <c r="J17" s="52" t="s">
        <v>1470</v>
      </c>
      <c r="K17" s="52" t="s">
        <v>274</v>
      </c>
      <c r="L17" s="42"/>
    </row>
    <row r="18" spans="1:12">
      <c r="A18" s="49"/>
      <c r="B18" s="42" t="s">
        <v>1618</v>
      </c>
      <c r="C18" s="52" t="s">
        <v>364</v>
      </c>
      <c r="D18" s="52" t="s">
        <v>451</v>
      </c>
      <c r="E18" s="52" t="s">
        <v>788</v>
      </c>
      <c r="F18" s="52" t="s">
        <v>875</v>
      </c>
      <c r="G18" s="52" t="s">
        <v>962</v>
      </c>
      <c r="H18" s="52" t="s">
        <v>1299</v>
      </c>
      <c r="I18" s="52" t="s">
        <v>1386</v>
      </c>
      <c r="J18" s="52" t="s">
        <v>1473</v>
      </c>
      <c r="K18" s="52" t="s">
        <v>277</v>
      </c>
      <c r="L18" s="42"/>
    </row>
    <row r="19" spans="1:12">
      <c r="A19" s="49"/>
      <c r="B19" s="42" t="s">
        <v>1619</v>
      </c>
      <c r="C19" s="52" t="s">
        <v>367</v>
      </c>
      <c r="D19" s="52" t="s">
        <v>454</v>
      </c>
      <c r="E19" s="52" t="s">
        <v>791</v>
      </c>
      <c r="F19" s="52" t="s">
        <v>878</v>
      </c>
      <c r="G19" s="52" t="s">
        <v>965</v>
      </c>
      <c r="H19" s="52" t="s">
        <v>1302</v>
      </c>
      <c r="I19" s="52" t="s">
        <v>1389</v>
      </c>
      <c r="J19" s="52" t="s">
        <v>1476</v>
      </c>
      <c r="K19" s="52" t="s">
        <v>280</v>
      </c>
      <c r="L19" s="42"/>
    </row>
    <row r="20" spans="1:12">
      <c r="A20" s="49"/>
      <c r="B20" s="42" t="s">
        <v>1620</v>
      </c>
      <c r="C20" s="52" t="s">
        <v>370</v>
      </c>
      <c r="D20" s="52" t="s">
        <v>457</v>
      </c>
      <c r="E20" s="52" t="s">
        <v>794</v>
      </c>
      <c r="F20" s="52" t="s">
        <v>881</v>
      </c>
      <c r="G20" s="52" t="s">
        <v>968</v>
      </c>
      <c r="H20" s="52" t="s">
        <v>1305</v>
      </c>
      <c r="I20" s="52" t="s">
        <v>1392</v>
      </c>
      <c r="J20" s="52" t="s">
        <v>1479</v>
      </c>
      <c r="K20" s="52" t="s">
        <v>283</v>
      </c>
      <c r="L20" s="42"/>
    </row>
    <row r="21" spans="1:12">
      <c r="A21" s="49"/>
      <c r="B21" s="42" t="s">
        <v>1621</v>
      </c>
      <c r="C21" s="52" t="s">
        <v>373</v>
      </c>
      <c r="D21" s="52" t="s">
        <v>460</v>
      </c>
      <c r="E21" s="52" t="s">
        <v>797</v>
      </c>
      <c r="F21" s="52" t="s">
        <v>884</v>
      </c>
      <c r="G21" s="52" t="s">
        <v>971</v>
      </c>
      <c r="H21" s="52" t="s">
        <v>1308</v>
      </c>
      <c r="I21" s="52" t="s">
        <v>1395</v>
      </c>
      <c r="J21" s="52" t="s">
        <v>1482</v>
      </c>
      <c r="K21" s="52" t="s">
        <v>286</v>
      </c>
      <c r="L21" s="42"/>
    </row>
    <row r="22" spans="1:12">
      <c r="A22" s="49"/>
      <c r="B22" s="42" t="s">
        <v>1622</v>
      </c>
      <c r="C22" s="52" t="s">
        <v>376</v>
      </c>
      <c r="D22" s="52" t="s">
        <v>463</v>
      </c>
      <c r="E22" s="52" t="s">
        <v>800</v>
      </c>
      <c r="F22" s="52" t="s">
        <v>887</v>
      </c>
      <c r="G22" s="52" t="s">
        <v>974</v>
      </c>
      <c r="H22" s="52" t="s">
        <v>1311</v>
      </c>
      <c r="I22" s="52" t="s">
        <v>1398</v>
      </c>
      <c r="J22" s="52" t="s">
        <v>1485</v>
      </c>
      <c r="K22" s="52" t="s">
        <v>289</v>
      </c>
      <c r="L22" s="42"/>
    </row>
    <row r="23" spans="1:12">
      <c r="A23" s="49"/>
      <c r="B23" s="42" t="s">
        <v>1623</v>
      </c>
      <c r="C23" s="52" t="s">
        <v>379</v>
      </c>
      <c r="D23" s="52" t="s">
        <v>466</v>
      </c>
      <c r="E23" s="52" t="s">
        <v>803</v>
      </c>
      <c r="F23" s="52" t="s">
        <v>890</v>
      </c>
      <c r="G23" s="52" t="s">
        <v>977</v>
      </c>
      <c r="H23" s="52" t="s">
        <v>1314</v>
      </c>
      <c r="I23" s="52" t="s">
        <v>1401</v>
      </c>
      <c r="J23" s="52" t="s">
        <v>1488</v>
      </c>
      <c r="K23" s="52" t="s">
        <v>292</v>
      </c>
      <c r="L23" s="42"/>
    </row>
    <row r="24" spans="1:12">
      <c r="A24" s="49"/>
      <c r="B24" s="42" t="s">
        <v>1624</v>
      </c>
      <c r="C24" s="52" t="s">
        <v>382</v>
      </c>
      <c r="D24" s="52" t="s">
        <v>469</v>
      </c>
      <c r="E24" s="52" t="s">
        <v>806</v>
      </c>
      <c r="F24" s="52" t="s">
        <v>893</v>
      </c>
      <c r="G24" s="52" t="s">
        <v>980</v>
      </c>
      <c r="H24" s="52" t="s">
        <v>1317</v>
      </c>
      <c r="I24" s="52" t="s">
        <v>1404</v>
      </c>
      <c r="J24" s="52" t="s">
        <v>1491</v>
      </c>
      <c r="K24" s="52" t="s">
        <v>295</v>
      </c>
      <c r="L24" s="42"/>
    </row>
    <row r="25" spans="1:12">
      <c r="A25" s="49"/>
      <c r="B25" s="42" t="s">
        <v>1625</v>
      </c>
      <c r="C25" s="52" t="s">
        <v>385</v>
      </c>
      <c r="D25" s="52" t="s">
        <v>472</v>
      </c>
      <c r="E25" s="52" t="s">
        <v>809</v>
      </c>
      <c r="F25" s="52" t="s">
        <v>896</v>
      </c>
      <c r="G25" s="52" t="s">
        <v>983</v>
      </c>
      <c r="H25" s="52" t="s">
        <v>1320</v>
      </c>
      <c r="I25" s="52" t="s">
        <v>1407</v>
      </c>
      <c r="J25" s="52" t="s">
        <v>1494</v>
      </c>
      <c r="K25" s="52" t="s">
        <v>298</v>
      </c>
      <c r="L25" s="42"/>
    </row>
    <row r="26" spans="1:12">
      <c r="A26" s="49"/>
      <c r="B26" s="42" t="s">
        <v>1626</v>
      </c>
      <c r="C26" s="52" t="s">
        <v>388</v>
      </c>
      <c r="D26" s="52" t="s">
        <v>475</v>
      </c>
      <c r="E26" s="52" t="s">
        <v>812</v>
      </c>
      <c r="F26" s="52" t="s">
        <v>899</v>
      </c>
      <c r="G26" s="52" t="s">
        <v>986</v>
      </c>
      <c r="H26" s="52" t="s">
        <v>1323</v>
      </c>
      <c r="I26" s="52" t="s">
        <v>1410</v>
      </c>
      <c r="J26" s="52" t="s">
        <v>1497</v>
      </c>
      <c r="K26" s="52" t="s">
        <v>301</v>
      </c>
      <c r="L26" s="42"/>
    </row>
    <row r="27" spans="1:12">
      <c r="A27" s="49"/>
      <c r="B27" s="42" t="s">
        <v>1627</v>
      </c>
      <c r="C27" s="52" t="s">
        <v>391</v>
      </c>
      <c r="D27" s="52" t="s">
        <v>478</v>
      </c>
      <c r="E27" s="52" t="s">
        <v>815</v>
      </c>
      <c r="F27" s="52" t="s">
        <v>902</v>
      </c>
      <c r="G27" s="52" t="s">
        <v>989</v>
      </c>
      <c r="H27" s="52" t="s">
        <v>1326</v>
      </c>
      <c r="I27" s="52" t="s">
        <v>1413</v>
      </c>
      <c r="J27" s="52" t="s">
        <v>1500</v>
      </c>
      <c r="K27" s="52" t="s">
        <v>304</v>
      </c>
      <c r="L27" s="42"/>
    </row>
    <row r="28" spans="1:12">
      <c r="A28" s="49"/>
      <c r="B28" s="42" t="s">
        <v>1628</v>
      </c>
      <c r="C28" s="52" t="s">
        <v>394</v>
      </c>
      <c r="D28" s="52" t="s">
        <v>481</v>
      </c>
      <c r="E28" s="52" t="s">
        <v>818</v>
      </c>
      <c r="F28" s="52" t="s">
        <v>905</v>
      </c>
      <c r="G28" s="52" t="s">
        <v>992</v>
      </c>
      <c r="H28" s="52" t="s">
        <v>1329</v>
      </c>
      <c r="I28" s="52" t="s">
        <v>1416</v>
      </c>
      <c r="J28" s="52" t="s">
        <v>1503</v>
      </c>
      <c r="K28" s="52" t="s">
        <v>307</v>
      </c>
      <c r="L28" s="42"/>
    </row>
    <row r="29" spans="1:12">
      <c r="A29" s="49"/>
      <c r="B29" s="42" t="s">
        <v>1629</v>
      </c>
      <c r="C29" s="52" t="s">
        <v>397</v>
      </c>
      <c r="D29" s="52" t="s">
        <v>484</v>
      </c>
      <c r="E29" s="52" t="s">
        <v>821</v>
      </c>
      <c r="F29" s="52" t="s">
        <v>908</v>
      </c>
      <c r="G29" s="52" t="s">
        <v>995</v>
      </c>
      <c r="H29" s="52" t="s">
        <v>1332</v>
      </c>
      <c r="I29" s="52" t="s">
        <v>1419</v>
      </c>
      <c r="J29" s="52" t="s">
        <v>1506</v>
      </c>
      <c r="K29" s="52" t="s">
        <v>310</v>
      </c>
      <c r="L29" s="42"/>
    </row>
    <row r="30" spans="1:12">
      <c r="A30" s="49"/>
      <c r="B30" s="42" t="s">
        <v>1630</v>
      </c>
      <c r="C30" s="52" t="s">
        <v>400</v>
      </c>
      <c r="D30" s="52" t="s">
        <v>487</v>
      </c>
      <c r="E30" s="52" t="s">
        <v>824</v>
      </c>
      <c r="F30" s="52" t="s">
        <v>911</v>
      </c>
      <c r="G30" s="52" t="s">
        <v>998</v>
      </c>
      <c r="H30" s="52" t="s">
        <v>1335</v>
      </c>
      <c r="I30" s="52" t="s">
        <v>1422</v>
      </c>
      <c r="J30" s="52" t="s">
        <v>1509</v>
      </c>
      <c r="K30" s="52" t="s">
        <v>313</v>
      </c>
      <c r="L30" s="42"/>
    </row>
    <row r="31" spans="1:12">
      <c r="A31" s="49"/>
      <c r="B31" s="42" t="s">
        <v>1631</v>
      </c>
      <c r="C31" s="52" t="s">
        <v>403</v>
      </c>
      <c r="D31" s="52" t="s">
        <v>490</v>
      </c>
      <c r="E31" s="52" t="s">
        <v>827</v>
      </c>
      <c r="F31" s="52" t="s">
        <v>914</v>
      </c>
      <c r="G31" s="52" t="s">
        <v>1001</v>
      </c>
      <c r="H31" s="52" t="s">
        <v>1338</v>
      </c>
      <c r="I31" s="52" t="s">
        <v>1425</v>
      </c>
      <c r="J31" s="52" t="s">
        <v>1545</v>
      </c>
      <c r="K31" s="52" t="s">
        <v>316</v>
      </c>
      <c r="L31" s="42"/>
    </row>
    <row r="32" spans="1:12">
      <c r="A32" s="49"/>
      <c r="B32" s="42" t="s">
        <v>1632</v>
      </c>
      <c r="C32" s="52" t="s">
        <v>406</v>
      </c>
      <c r="D32" s="52" t="s">
        <v>493</v>
      </c>
      <c r="E32" s="52" t="s">
        <v>830</v>
      </c>
      <c r="F32" s="52" t="s">
        <v>917</v>
      </c>
      <c r="G32" s="52" t="s">
        <v>1004</v>
      </c>
      <c r="H32" s="52" t="s">
        <v>1341</v>
      </c>
      <c r="I32" s="52" t="s">
        <v>1428</v>
      </c>
      <c r="J32" s="52" t="s">
        <v>1548</v>
      </c>
      <c r="K32" s="52" t="s">
        <v>319</v>
      </c>
      <c r="L32" s="42"/>
    </row>
    <row r="33" spans="1:12">
      <c r="A33" s="49"/>
      <c r="B33" s="42" t="s">
        <v>1633</v>
      </c>
      <c r="C33" s="52" t="s">
        <v>409</v>
      </c>
      <c r="D33" s="52" t="s">
        <v>496</v>
      </c>
      <c r="E33" s="52" t="s">
        <v>833</v>
      </c>
      <c r="F33" s="52" t="s">
        <v>920</v>
      </c>
      <c r="G33" s="52" t="s">
        <v>1007</v>
      </c>
      <c r="H33" s="52" t="s">
        <v>1344</v>
      </c>
      <c r="I33" s="52" t="s">
        <v>1431</v>
      </c>
      <c r="J33" s="52" t="s">
        <v>1551</v>
      </c>
      <c r="K33" s="52" t="s">
        <v>322</v>
      </c>
      <c r="L33" s="42"/>
    </row>
    <row r="34" spans="1:12">
      <c r="A34" s="49"/>
      <c r="B34" s="42" t="s">
        <v>1634</v>
      </c>
      <c r="C34" s="52" t="s">
        <v>412</v>
      </c>
      <c r="D34" s="52" t="s">
        <v>499</v>
      </c>
      <c r="E34" s="52" t="s">
        <v>836</v>
      </c>
      <c r="F34" s="52" t="s">
        <v>923</v>
      </c>
      <c r="G34" s="52" t="s">
        <v>1010</v>
      </c>
      <c r="H34" s="52" t="s">
        <v>1347</v>
      </c>
      <c r="I34" s="52" t="s">
        <v>1434</v>
      </c>
      <c r="J34" s="52" t="s">
        <v>1554</v>
      </c>
      <c r="K34" s="52" t="s">
        <v>325</v>
      </c>
      <c r="L34" s="42"/>
    </row>
    <row r="35" spans="1:12">
      <c r="A35" s="49"/>
      <c r="B35" s="42" t="s">
        <v>1635</v>
      </c>
      <c r="C35" s="52" t="s">
        <v>415</v>
      </c>
      <c r="D35" s="52" t="s">
        <v>502</v>
      </c>
      <c r="E35" s="52" t="s">
        <v>839</v>
      </c>
      <c r="F35" s="52" t="s">
        <v>926</v>
      </c>
      <c r="G35" s="52" t="s">
        <v>1263</v>
      </c>
      <c r="H35" s="52" t="s">
        <v>1350</v>
      </c>
      <c r="I35" s="52" t="s">
        <v>1437</v>
      </c>
      <c r="J35" s="52" t="s">
        <v>1557</v>
      </c>
      <c r="K35" s="52" t="s">
        <v>328</v>
      </c>
      <c r="L35" s="42"/>
    </row>
    <row r="36" spans="1:12">
      <c r="A36" s="49"/>
      <c r="B36" s="42" t="s">
        <v>1636</v>
      </c>
      <c r="C36" s="52" t="s">
        <v>418</v>
      </c>
      <c r="D36" s="52" t="s">
        <v>505</v>
      </c>
      <c r="E36" s="52" t="s">
        <v>842</v>
      </c>
      <c r="F36" s="52" t="s">
        <v>929</v>
      </c>
      <c r="G36" s="52" t="s">
        <v>1266</v>
      </c>
      <c r="H36" s="52" t="s">
        <v>1353</v>
      </c>
      <c r="I36" s="52" t="s">
        <v>1440</v>
      </c>
      <c r="J36" s="52" t="s">
        <v>1560</v>
      </c>
      <c r="K36" s="52" t="s">
        <v>331</v>
      </c>
      <c r="L36" s="42"/>
    </row>
    <row r="37" spans="1:12">
      <c r="A37" s="49"/>
      <c r="B37" s="42" t="s">
        <v>1637</v>
      </c>
      <c r="C37" s="52" t="s">
        <v>421</v>
      </c>
      <c r="D37" s="52" t="s">
        <v>508</v>
      </c>
      <c r="E37" s="52" t="s">
        <v>845</v>
      </c>
      <c r="F37" s="52" t="s">
        <v>932</v>
      </c>
      <c r="G37" s="52" t="s">
        <v>1269</v>
      </c>
      <c r="H37" s="52" t="s">
        <v>1356</v>
      </c>
      <c r="I37" s="52" t="s">
        <v>1443</v>
      </c>
      <c r="J37" s="52" t="s">
        <v>1563</v>
      </c>
      <c r="K37" s="52" t="s">
        <v>334</v>
      </c>
      <c r="L37" s="42"/>
    </row>
    <row r="38" spans="1:12">
      <c r="A38" s="49"/>
      <c r="B38" s="42" t="s">
        <v>1638</v>
      </c>
      <c r="C38" s="52" t="s">
        <v>424</v>
      </c>
      <c r="D38" s="52" t="s">
        <v>511</v>
      </c>
      <c r="E38" s="52" t="s">
        <v>848</v>
      </c>
      <c r="F38" s="52" t="s">
        <v>935</v>
      </c>
      <c r="G38" s="52" t="s">
        <v>1272</v>
      </c>
      <c r="H38" s="52" t="s">
        <v>1359</v>
      </c>
      <c r="I38" s="52" t="s">
        <v>1446</v>
      </c>
      <c r="J38" s="52" t="s">
        <v>1566</v>
      </c>
      <c r="K38" s="52" t="s">
        <v>337</v>
      </c>
      <c r="L38" s="42"/>
    </row>
    <row r="39" spans="1:12">
      <c r="A39" s="49"/>
      <c r="B39" s="42" t="s">
        <v>1639</v>
      </c>
      <c r="C39" s="52" t="s">
        <v>427</v>
      </c>
      <c r="D39" s="52" t="s">
        <v>764</v>
      </c>
      <c r="E39" s="52" t="s">
        <v>851</v>
      </c>
      <c r="F39" s="52" t="s">
        <v>938</v>
      </c>
      <c r="G39" s="52" t="s">
        <v>1275</v>
      </c>
      <c r="H39" s="52" t="s">
        <v>1362</v>
      </c>
      <c r="I39" s="52" t="s">
        <v>1449</v>
      </c>
      <c r="J39" s="52" t="s">
        <v>1569</v>
      </c>
      <c r="K39" s="52" t="s">
        <v>340</v>
      </c>
      <c r="L39" s="42"/>
    </row>
    <row r="40" spans="1:12">
      <c r="A40" s="49"/>
      <c r="B40" s="42" t="s">
        <v>1640</v>
      </c>
      <c r="C40" s="52" t="s">
        <v>430</v>
      </c>
      <c r="D40" s="52" t="s">
        <v>767</v>
      </c>
      <c r="E40" s="52" t="s">
        <v>854</v>
      </c>
      <c r="F40" s="52" t="s">
        <v>941</v>
      </c>
      <c r="G40" s="52" t="s">
        <v>1278</v>
      </c>
      <c r="H40" s="52" t="s">
        <v>1365</v>
      </c>
      <c r="I40" s="52" t="s">
        <v>1452</v>
      </c>
      <c r="J40" s="52" t="s">
        <v>1572</v>
      </c>
      <c r="K40" s="52" t="s">
        <v>343</v>
      </c>
      <c r="L40" s="42"/>
    </row>
    <row r="41" spans="1:12">
      <c r="A41" s="49"/>
      <c r="B41" s="42" t="s">
        <v>1641</v>
      </c>
      <c r="C41" s="52" t="s">
        <v>433</v>
      </c>
      <c r="D41" s="52" t="s">
        <v>770</v>
      </c>
      <c r="E41" s="52" t="s">
        <v>857</v>
      </c>
      <c r="F41" s="52" t="s">
        <v>944</v>
      </c>
      <c r="G41" s="52" t="s">
        <v>1281</v>
      </c>
      <c r="H41" s="52" t="s">
        <v>1368</v>
      </c>
      <c r="I41" s="52" t="s">
        <v>1455</v>
      </c>
      <c r="J41" s="52" t="s">
        <v>1575</v>
      </c>
      <c r="K41" s="52" t="s">
        <v>346</v>
      </c>
      <c r="L41" s="42"/>
    </row>
    <row r="42" spans="1:12">
      <c r="A42" s="43" t="s">
        <v>1642</v>
      </c>
      <c r="B42" s="44"/>
      <c r="C42" s="53"/>
      <c r="D42" s="53"/>
      <c r="E42" s="53"/>
      <c r="F42" s="53"/>
      <c r="G42" s="53"/>
      <c r="H42" s="53"/>
      <c r="I42" s="53"/>
      <c r="J42" s="53"/>
      <c r="K42" s="53"/>
      <c r="L42" s="42"/>
    </row>
    <row r="43" spans="1:12">
      <c r="A43" s="49"/>
      <c r="B43" s="42" t="s">
        <v>1613</v>
      </c>
      <c r="C43" s="52" t="s">
        <v>350</v>
      </c>
      <c r="D43" s="52" t="s">
        <v>437</v>
      </c>
      <c r="E43" s="52" t="s">
        <v>774</v>
      </c>
      <c r="F43" s="52" t="s">
        <v>861</v>
      </c>
      <c r="G43" s="52" t="s">
        <v>948</v>
      </c>
      <c r="H43" s="52" t="s">
        <v>1285</v>
      </c>
      <c r="I43" s="52" t="s">
        <v>1372</v>
      </c>
      <c r="J43" s="52" t="s">
        <v>1459</v>
      </c>
      <c r="K43" s="52" t="s">
        <v>263</v>
      </c>
      <c r="L43" s="42"/>
    </row>
    <row r="44" spans="1:12">
      <c r="A44" s="49"/>
      <c r="B44" s="42" t="s">
        <v>1614</v>
      </c>
      <c r="C44" s="52" t="s">
        <v>353</v>
      </c>
      <c r="D44" s="52" t="s">
        <v>440</v>
      </c>
      <c r="E44" s="52" t="s">
        <v>777</v>
      </c>
      <c r="F44" s="52" t="s">
        <v>864</v>
      </c>
      <c r="G44" s="52" t="s">
        <v>951</v>
      </c>
      <c r="H44" s="52" t="s">
        <v>1288</v>
      </c>
      <c r="I44" s="52" t="s">
        <v>1375</v>
      </c>
      <c r="J44" s="52" t="s">
        <v>1462</v>
      </c>
      <c r="K44" s="52" t="s">
        <v>266</v>
      </c>
      <c r="L44" s="42"/>
    </row>
    <row r="45" spans="1:12">
      <c r="A45" s="49"/>
      <c r="B45" s="42" t="s">
        <v>1615</v>
      </c>
      <c r="C45" s="52" t="s">
        <v>356</v>
      </c>
      <c r="D45" s="52" t="s">
        <v>443</v>
      </c>
      <c r="E45" s="52" t="s">
        <v>780</v>
      </c>
      <c r="F45" s="52" t="s">
        <v>867</v>
      </c>
      <c r="G45" s="52" t="s">
        <v>954</v>
      </c>
      <c r="H45" s="52" t="s">
        <v>1291</v>
      </c>
      <c r="I45" s="52" t="s">
        <v>1378</v>
      </c>
      <c r="J45" s="52" t="s">
        <v>1465</v>
      </c>
      <c r="K45" s="52" t="s">
        <v>269</v>
      </c>
      <c r="L45" s="42"/>
    </row>
    <row r="46" spans="1:12">
      <c r="A46" s="49"/>
      <c r="B46" s="42" t="s">
        <v>1616</v>
      </c>
      <c r="C46" s="52" t="s">
        <v>359</v>
      </c>
      <c r="D46" s="52" t="s">
        <v>446</v>
      </c>
      <c r="E46" s="52" t="s">
        <v>783</v>
      </c>
      <c r="F46" s="52" t="s">
        <v>870</v>
      </c>
      <c r="G46" s="52" t="s">
        <v>957</v>
      </c>
      <c r="H46" s="52" t="s">
        <v>1294</v>
      </c>
      <c r="I46" s="52" t="s">
        <v>1381</v>
      </c>
      <c r="J46" s="52" t="s">
        <v>1468</v>
      </c>
      <c r="K46" s="52" t="s">
        <v>272</v>
      </c>
      <c r="L46" s="42"/>
    </row>
    <row r="47" spans="1:12">
      <c r="A47" s="49"/>
      <c r="B47" s="42" t="s">
        <v>1617</v>
      </c>
      <c r="C47" s="52" t="s">
        <v>362</v>
      </c>
      <c r="D47" s="52" t="s">
        <v>449</v>
      </c>
      <c r="E47" s="52" t="s">
        <v>786</v>
      </c>
      <c r="F47" s="52" t="s">
        <v>873</v>
      </c>
      <c r="G47" s="52" t="s">
        <v>960</v>
      </c>
      <c r="H47" s="52" t="s">
        <v>1297</v>
      </c>
      <c r="I47" s="52" t="s">
        <v>1384</v>
      </c>
      <c r="J47" s="52" t="s">
        <v>1471</v>
      </c>
      <c r="K47" s="52" t="s">
        <v>275</v>
      </c>
      <c r="L47" s="42"/>
    </row>
    <row r="48" spans="1:12">
      <c r="A48" s="49"/>
      <c r="B48" s="42" t="s">
        <v>1618</v>
      </c>
      <c r="C48" s="52" t="s">
        <v>365</v>
      </c>
      <c r="D48" s="52" t="s">
        <v>452</v>
      </c>
      <c r="E48" s="52" t="s">
        <v>789</v>
      </c>
      <c r="F48" s="52" t="s">
        <v>876</v>
      </c>
      <c r="G48" s="52" t="s">
        <v>963</v>
      </c>
      <c r="H48" s="52" t="s">
        <v>1300</v>
      </c>
      <c r="I48" s="52" t="s">
        <v>1387</v>
      </c>
      <c r="J48" s="52" t="s">
        <v>1474</v>
      </c>
      <c r="K48" s="52" t="s">
        <v>278</v>
      </c>
      <c r="L48" s="42"/>
    </row>
    <row r="49" spans="1:12">
      <c r="A49" s="49"/>
      <c r="B49" s="42" t="s">
        <v>1619</v>
      </c>
      <c r="C49" s="52" t="s">
        <v>368</v>
      </c>
      <c r="D49" s="52" t="s">
        <v>455</v>
      </c>
      <c r="E49" s="52" t="s">
        <v>792</v>
      </c>
      <c r="F49" s="52" t="s">
        <v>879</v>
      </c>
      <c r="G49" s="52" t="s">
        <v>966</v>
      </c>
      <c r="H49" s="52" t="s">
        <v>1303</v>
      </c>
      <c r="I49" s="52" t="s">
        <v>1390</v>
      </c>
      <c r="J49" s="52" t="s">
        <v>1477</v>
      </c>
      <c r="K49" s="52" t="s">
        <v>281</v>
      </c>
      <c r="L49" s="42"/>
    </row>
    <row r="50" spans="1:12">
      <c r="A50" s="49"/>
      <c r="B50" s="42" t="s">
        <v>1620</v>
      </c>
      <c r="C50" s="52" t="s">
        <v>371</v>
      </c>
      <c r="D50" s="52" t="s">
        <v>458</v>
      </c>
      <c r="E50" s="52" t="s">
        <v>795</v>
      </c>
      <c r="F50" s="52" t="s">
        <v>882</v>
      </c>
      <c r="G50" s="52" t="s">
        <v>969</v>
      </c>
      <c r="H50" s="52" t="s">
        <v>1306</v>
      </c>
      <c r="I50" s="52" t="s">
        <v>1393</v>
      </c>
      <c r="J50" s="52" t="s">
        <v>1480</v>
      </c>
      <c r="K50" s="52" t="s">
        <v>284</v>
      </c>
      <c r="L50" s="42"/>
    </row>
    <row r="51" spans="1:12">
      <c r="A51" s="49"/>
      <c r="B51" s="42" t="s">
        <v>1621</v>
      </c>
      <c r="C51" s="52" t="s">
        <v>374</v>
      </c>
      <c r="D51" s="52" t="s">
        <v>461</v>
      </c>
      <c r="E51" s="52" t="s">
        <v>798</v>
      </c>
      <c r="F51" s="52" t="s">
        <v>885</v>
      </c>
      <c r="G51" s="52" t="s">
        <v>972</v>
      </c>
      <c r="H51" s="52" t="s">
        <v>1309</v>
      </c>
      <c r="I51" s="52" t="s">
        <v>1396</v>
      </c>
      <c r="J51" s="52" t="s">
        <v>1483</v>
      </c>
      <c r="K51" s="52" t="s">
        <v>287</v>
      </c>
      <c r="L51" s="42"/>
    </row>
    <row r="52" spans="1:12">
      <c r="A52" s="49"/>
      <c r="B52" s="42" t="s">
        <v>1622</v>
      </c>
      <c r="C52" s="52" t="s">
        <v>377</v>
      </c>
      <c r="D52" s="52" t="s">
        <v>464</v>
      </c>
      <c r="E52" s="52" t="s">
        <v>801</v>
      </c>
      <c r="F52" s="52" t="s">
        <v>888</v>
      </c>
      <c r="G52" s="52" t="s">
        <v>975</v>
      </c>
      <c r="H52" s="52" t="s">
        <v>1312</v>
      </c>
      <c r="I52" s="52" t="s">
        <v>1399</v>
      </c>
      <c r="J52" s="52" t="s">
        <v>1486</v>
      </c>
      <c r="K52" s="52" t="s">
        <v>290</v>
      </c>
      <c r="L52" s="42"/>
    </row>
    <row r="53" spans="1:12">
      <c r="A53" s="49"/>
      <c r="B53" s="42" t="s">
        <v>1623</v>
      </c>
      <c r="C53" s="52" t="s">
        <v>380</v>
      </c>
      <c r="D53" s="52" t="s">
        <v>467</v>
      </c>
      <c r="E53" s="52" t="s">
        <v>804</v>
      </c>
      <c r="F53" s="52" t="s">
        <v>891</v>
      </c>
      <c r="G53" s="52" t="s">
        <v>978</v>
      </c>
      <c r="H53" s="52" t="s">
        <v>1315</v>
      </c>
      <c r="I53" s="52" t="s">
        <v>1402</v>
      </c>
      <c r="J53" s="52" t="s">
        <v>1489</v>
      </c>
      <c r="K53" s="52" t="s">
        <v>293</v>
      </c>
      <c r="L53" s="42"/>
    </row>
    <row r="54" spans="1:12">
      <c r="A54" s="49"/>
      <c r="B54" s="42" t="s">
        <v>1624</v>
      </c>
      <c r="C54" s="52" t="s">
        <v>383</v>
      </c>
      <c r="D54" s="52" t="s">
        <v>470</v>
      </c>
      <c r="E54" s="52" t="s">
        <v>807</v>
      </c>
      <c r="F54" s="52" t="s">
        <v>894</v>
      </c>
      <c r="G54" s="52" t="s">
        <v>981</v>
      </c>
      <c r="H54" s="52" t="s">
        <v>1318</v>
      </c>
      <c r="I54" s="52" t="s">
        <v>1405</v>
      </c>
      <c r="J54" s="52" t="s">
        <v>1492</v>
      </c>
      <c r="K54" s="52" t="s">
        <v>296</v>
      </c>
      <c r="L54" s="42"/>
    </row>
    <row r="55" spans="1:12">
      <c r="A55" s="49"/>
      <c r="B55" s="42" t="s">
        <v>1625</v>
      </c>
      <c r="C55" s="52" t="s">
        <v>386</v>
      </c>
      <c r="D55" s="52" t="s">
        <v>473</v>
      </c>
      <c r="E55" s="52" t="s">
        <v>810</v>
      </c>
      <c r="F55" s="52" t="s">
        <v>897</v>
      </c>
      <c r="G55" s="52" t="s">
        <v>984</v>
      </c>
      <c r="H55" s="52" t="s">
        <v>1321</v>
      </c>
      <c r="I55" s="52" t="s">
        <v>1408</v>
      </c>
      <c r="J55" s="52" t="s">
        <v>1495</v>
      </c>
      <c r="K55" s="52" t="s">
        <v>299</v>
      </c>
      <c r="L55" s="42"/>
    </row>
    <row r="56" spans="1:12">
      <c r="A56" s="49"/>
      <c r="B56" s="42" t="s">
        <v>1626</v>
      </c>
      <c r="C56" s="52" t="s">
        <v>389</v>
      </c>
      <c r="D56" s="52" t="s">
        <v>476</v>
      </c>
      <c r="E56" s="52" t="s">
        <v>813</v>
      </c>
      <c r="F56" s="52" t="s">
        <v>900</v>
      </c>
      <c r="G56" s="52" t="s">
        <v>987</v>
      </c>
      <c r="H56" s="52" t="s">
        <v>1324</v>
      </c>
      <c r="I56" s="52" t="s">
        <v>1411</v>
      </c>
      <c r="J56" s="52" t="s">
        <v>1498</v>
      </c>
      <c r="K56" s="52" t="s">
        <v>302</v>
      </c>
      <c r="L56" s="42"/>
    </row>
    <row r="57" spans="1:12">
      <c r="A57" s="49"/>
      <c r="B57" s="42" t="s">
        <v>1627</v>
      </c>
      <c r="C57" s="52" t="s">
        <v>392</v>
      </c>
      <c r="D57" s="52" t="s">
        <v>479</v>
      </c>
      <c r="E57" s="52" t="s">
        <v>816</v>
      </c>
      <c r="F57" s="52" t="s">
        <v>903</v>
      </c>
      <c r="G57" s="52" t="s">
        <v>990</v>
      </c>
      <c r="H57" s="52" t="s">
        <v>1327</v>
      </c>
      <c r="I57" s="52" t="s">
        <v>1414</v>
      </c>
      <c r="J57" s="52" t="s">
        <v>1501</v>
      </c>
      <c r="K57" s="52" t="s">
        <v>305</v>
      </c>
      <c r="L57" s="42"/>
    </row>
    <row r="58" spans="1:12">
      <c r="A58" s="49"/>
      <c r="B58" s="42" t="s">
        <v>1628</v>
      </c>
      <c r="C58" s="52" t="s">
        <v>395</v>
      </c>
      <c r="D58" s="52" t="s">
        <v>482</v>
      </c>
      <c r="E58" s="52" t="s">
        <v>819</v>
      </c>
      <c r="F58" s="52" t="s">
        <v>906</v>
      </c>
      <c r="G58" s="52" t="s">
        <v>993</v>
      </c>
      <c r="H58" s="52" t="s">
        <v>1330</v>
      </c>
      <c r="I58" s="52" t="s">
        <v>1417</v>
      </c>
      <c r="J58" s="52" t="s">
        <v>1504</v>
      </c>
      <c r="K58" s="52" t="s">
        <v>308</v>
      </c>
      <c r="L58" s="42"/>
    </row>
    <row r="59" spans="1:12">
      <c r="A59" s="49"/>
      <c r="B59" s="42" t="s">
        <v>1629</v>
      </c>
      <c r="C59" s="52" t="s">
        <v>398</v>
      </c>
      <c r="D59" s="52" t="s">
        <v>485</v>
      </c>
      <c r="E59" s="52" t="s">
        <v>822</v>
      </c>
      <c r="F59" s="52" t="s">
        <v>909</v>
      </c>
      <c r="G59" s="52" t="s">
        <v>996</v>
      </c>
      <c r="H59" s="52" t="s">
        <v>1333</v>
      </c>
      <c r="I59" s="52" t="s">
        <v>1420</v>
      </c>
      <c r="J59" s="52" t="s">
        <v>1507</v>
      </c>
      <c r="K59" s="52" t="s">
        <v>311</v>
      </c>
      <c r="L59" s="42"/>
    </row>
    <row r="60" spans="1:12">
      <c r="A60" s="49"/>
      <c r="B60" s="42" t="s">
        <v>1630</v>
      </c>
      <c r="C60" s="52" t="s">
        <v>401</v>
      </c>
      <c r="D60" s="52" t="s">
        <v>488</v>
      </c>
      <c r="E60" s="52" t="s">
        <v>825</v>
      </c>
      <c r="F60" s="52" t="s">
        <v>912</v>
      </c>
      <c r="G60" s="52" t="s">
        <v>999</v>
      </c>
      <c r="H60" s="52" t="s">
        <v>1336</v>
      </c>
      <c r="I60" s="52" t="s">
        <v>1423</v>
      </c>
      <c r="J60" s="52" t="s">
        <v>1510</v>
      </c>
      <c r="K60" s="52" t="s">
        <v>314</v>
      </c>
      <c r="L60" s="42"/>
    </row>
    <row r="61" spans="1:12">
      <c r="A61" s="49"/>
      <c r="B61" s="42" t="s">
        <v>1631</v>
      </c>
      <c r="C61" s="52" t="s">
        <v>404</v>
      </c>
      <c r="D61" s="52" t="s">
        <v>491</v>
      </c>
      <c r="E61" s="52" t="s">
        <v>828</v>
      </c>
      <c r="F61" s="52" t="s">
        <v>915</v>
      </c>
      <c r="G61" s="52" t="s">
        <v>1002</v>
      </c>
      <c r="H61" s="52" t="s">
        <v>1339</v>
      </c>
      <c r="I61" s="52" t="s">
        <v>1426</v>
      </c>
      <c r="J61" s="52" t="s">
        <v>1546</v>
      </c>
      <c r="K61" s="52" t="s">
        <v>317</v>
      </c>
      <c r="L61" s="42"/>
    </row>
    <row r="62" spans="1:12">
      <c r="A62" s="49"/>
      <c r="B62" s="42" t="s">
        <v>1632</v>
      </c>
      <c r="C62" s="52" t="s">
        <v>407</v>
      </c>
      <c r="D62" s="52" t="s">
        <v>494</v>
      </c>
      <c r="E62" s="52" t="s">
        <v>831</v>
      </c>
      <c r="F62" s="52" t="s">
        <v>918</v>
      </c>
      <c r="G62" s="52" t="s">
        <v>1005</v>
      </c>
      <c r="H62" s="52" t="s">
        <v>1342</v>
      </c>
      <c r="I62" s="52" t="s">
        <v>1429</v>
      </c>
      <c r="J62" s="52" t="s">
        <v>1549</v>
      </c>
      <c r="K62" s="52" t="s">
        <v>320</v>
      </c>
      <c r="L62" s="42"/>
    </row>
    <row r="63" spans="1:12">
      <c r="A63" s="49"/>
      <c r="B63" s="42" t="s">
        <v>1633</v>
      </c>
      <c r="C63" s="52" t="s">
        <v>410</v>
      </c>
      <c r="D63" s="52" t="s">
        <v>497</v>
      </c>
      <c r="E63" s="52" t="s">
        <v>834</v>
      </c>
      <c r="F63" s="52" t="s">
        <v>921</v>
      </c>
      <c r="G63" s="52" t="s">
        <v>1008</v>
      </c>
      <c r="H63" s="52" t="s">
        <v>1345</v>
      </c>
      <c r="I63" s="52" t="s">
        <v>1432</v>
      </c>
      <c r="J63" s="52" t="s">
        <v>1552</v>
      </c>
      <c r="K63" s="52" t="s">
        <v>323</v>
      </c>
      <c r="L63" s="42"/>
    </row>
    <row r="64" spans="1:12">
      <c r="A64" s="49"/>
      <c r="B64" s="42" t="s">
        <v>1634</v>
      </c>
      <c r="C64" s="52" t="s">
        <v>413</v>
      </c>
      <c r="D64" s="52" t="s">
        <v>500</v>
      </c>
      <c r="E64" s="52" t="s">
        <v>837</v>
      </c>
      <c r="F64" s="52" t="s">
        <v>924</v>
      </c>
      <c r="G64" s="52" t="s">
        <v>1011</v>
      </c>
      <c r="H64" s="52" t="s">
        <v>1348</v>
      </c>
      <c r="I64" s="52" t="s">
        <v>1435</v>
      </c>
      <c r="J64" s="52" t="s">
        <v>1555</v>
      </c>
      <c r="K64" s="52" t="s">
        <v>326</v>
      </c>
      <c r="L64" s="42"/>
    </row>
    <row r="65" spans="1:12">
      <c r="A65" s="49"/>
      <c r="B65" s="42" t="s">
        <v>1635</v>
      </c>
      <c r="C65" s="52" t="s">
        <v>416</v>
      </c>
      <c r="D65" s="52" t="s">
        <v>503</v>
      </c>
      <c r="E65" s="52" t="s">
        <v>840</v>
      </c>
      <c r="F65" s="52" t="s">
        <v>927</v>
      </c>
      <c r="G65" s="52" t="s">
        <v>1264</v>
      </c>
      <c r="H65" s="52" t="s">
        <v>1351</v>
      </c>
      <c r="I65" s="52" t="s">
        <v>1438</v>
      </c>
      <c r="J65" s="52" t="s">
        <v>1558</v>
      </c>
      <c r="K65" s="52" t="s">
        <v>329</v>
      </c>
      <c r="L65" s="42"/>
    </row>
    <row r="66" spans="1:12">
      <c r="A66" s="49"/>
      <c r="B66" s="42" t="s">
        <v>1636</v>
      </c>
      <c r="C66" s="52" t="s">
        <v>419</v>
      </c>
      <c r="D66" s="52" t="s">
        <v>506</v>
      </c>
      <c r="E66" s="52" t="s">
        <v>843</v>
      </c>
      <c r="F66" s="52" t="s">
        <v>930</v>
      </c>
      <c r="G66" s="52" t="s">
        <v>1267</v>
      </c>
      <c r="H66" s="52" t="s">
        <v>1354</v>
      </c>
      <c r="I66" s="52" t="s">
        <v>1441</v>
      </c>
      <c r="J66" s="52" t="s">
        <v>1561</v>
      </c>
      <c r="K66" s="52" t="s">
        <v>332</v>
      </c>
      <c r="L66" s="42"/>
    </row>
    <row r="67" spans="1:12">
      <c r="A67" s="49"/>
      <c r="B67" s="42" t="s">
        <v>1637</v>
      </c>
      <c r="C67" s="52" t="s">
        <v>422</v>
      </c>
      <c r="D67" s="52" t="s">
        <v>509</v>
      </c>
      <c r="E67" s="52" t="s">
        <v>846</v>
      </c>
      <c r="F67" s="52" t="s">
        <v>933</v>
      </c>
      <c r="G67" s="52" t="s">
        <v>1270</v>
      </c>
      <c r="H67" s="52" t="s">
        <v>1357</v>
      </c>
      <c r="I67" s="52" t="s">
        <v>1444</v>
      </c>
      <c r="J67" s="52" t="s">
        <v>1564</v>
      </c>
      <c r="K67" s="52" t="s">
        <v>335</v>
      </c>
      <c r="L67" s="42"/>
    </row>
    <row r="68" spans="1:12">
      <c r="A68" s="49"/>
      <c r="B68" s="42" t="s">
        <v>1638</v>
      </c>
      <c r="C68" s="52" t="s">
        <v>425</v>
      </c>
      <c r="D68" s="52" t="s">
        <v>762</v>
      </c>
      <c r="E68" s="52" t="s">
        <v>849</v>
      </c>
      <c r="F68" s="52" t="s">
        <v>936</v>
      </c>
      <c r="G68" s="52" t="s">
        <v>1273</v>
      </c>
      <c r="H68" s="52" t="s">
        <v>1360</v>
      </c>
      <c r="I68" s="52" t="s">
        <v>1447</v>
      </c>
      <c r="J68" s="52" t="s">
        <v>1567</v>
      </c>
      <c r="K68" s="52" t="s">
        <v>338</v>
      </c>
      <c r="L68" s="42"/>
    </row>
    <row r="69" spans="1:12">
      <c r="A69" s="49"/>
      <c r="B69" s="42" t="s">
        <v>1639</v>
      </c>
      <c r="C69" s="52" t="s">
        <v>428</v>
      </c>
      <c r="D69" s="52" t="s">
        <v>765</v>
      </c>
      <c r="E69" s="52" t="s">
        <v>852</v>
      </c>
      <c r="F69" s="52" t="s">
        <v>939</v>
      </c>
      <c r="G69" s="52" t="s">
        <v>1276</v>
      </c>
      <c r="H69" s="52" t="s">
        <v>1363</v>
      </c>
      <c r="I69" s="52" t="s">
        <v>1450</v>
      </c>
      <c r="J69" s="52" t="s">
        <v>1570</v>
      </c>
      <c r="K69" s="52" t="s">
        <v>341</v>
      </c>
      <c r="L69" s="42"/>
    </row>
    <row r="70" spans="1:12">
      <c r="A70" s="49"/>
      <c r="B70" s="42" t="s">
        <v>1640</v>
      </c>
      <c r="C70" s="52" t="s">
        <v>431</v>
      </c>
      <c r="D70" s="52" t="s">
        <v>768</v>
      </c>
      <c r="E70" s="52" t="s">
        <v>855</v>
      </c>
      <c r="F70" s="52" t="s">
        <v>942</v>
      </c>
      <c r="G70" s="52" t="s">
        <v>1279</v>
      </c>
      <c r="H70" s="52" t="s">
        <v>1366</v>
      </c>
      <c r="I70" s="52" t="s">
        <v>1453</v>
      </c>
      <c r="J70" s="52" t="s">
        <v>1573</v>
      </c>
      <c r="K70" s="52" t="s">
        <v>344</v>
      </c>
      <c r="L70" s="42"/>
    </row>
    <row r="71" spans="1:12">
      <c r="A71" s="49"/>
      <c r="B71" s="42" t="s">
        <v>1641</v>
      </c>
      <c r="C71" s="52" t="s">
        <v>434</v>
      </c>
      <c r="D71" s="52" t="s">
        <v>771</v>
      </c>
      <c r="E71" s="52" t="s">
        <v>858</v>
      </c>
      <c r="F71" s="52" t="s">
        <v>945</v>
      </c>
      <c r="G71" s="52" t="s">
        <v>1282</v>
      </c>
      <c r="H71" s="52" t="s">
        <v>1369</v>
      </c>
      <c r="I71" s="52" t="s">
        <v>1456</v>
      </c>
      <c r="J71" s="52" t="s">
        <v>1576</v>
      </c>
      <c r="K71" s="52" t="s">
        <v>347</v>
      </c>
      <c r="L71" s="42"/>
    </row>
    <row r="72" spans="1:12">
      <c r="A72" s="43" t="s">
        <v>1643</v>
      </c>
      <c r="B72" s="44"/>
      <c r="C72" s="53"/>
      <c r="D72" s="53"/>
      <c r="E72" s="53"/>
      <c r="F72" s="53"/>
      <c r="G72" s="53"/>
      <c r="H72" s="53"/>
      <c r="I72" s="53"/>
      <c r="J72" s="53"/>
      <c r="K72" s="53"/>
      <c r="L72" s="42"/>
    </row>
    <row r="73" spans="1:12">
      <c r="A73" s="49"/>
      <c r="B73" s="42" t="s">
        <v>1613</v>
      </c>
      <c r="C73" s="52" t="s">
        <v>351</v>
      </c>
      <c r="D73" s="52" t="s">
        <v>438</v>
      </c>
      <c r="E73" s="52" t="s">
        <v>775</v>
      </c>
      <c r="F73" s="52" t="s">
        <v>862</v>
      </c>
      <c r="G73" s="52" t="s">
        <v>949</v>
      </c>
      <c r="H73" s="52" t="s">
        <v>1286</v>
      </c>
      <c r="I73" s="52" t="s">
        <v>1373</v>
      </c>
      <c r="J73" s="52" t="s">
        <v>1460</v>
      </c>
      <c r="K73" s="52" t="s">
        <v>264</v>
      </c>
      <c r="L73" s="42"/>
    </row>
    <row r="74" spans="1:12">
      <c r="A74" s="49"/>
      <c r="B74" s="42" t="s">
        <v>1614</v>
      </c>
      <c r="C74" s="52" t="s">
        <v>354</v>
      </c>
      <c r="D74" s="52" t="s">
        <v>441</v>
      </c>
      <c r="E74" s="52" t="s">
        <v>778</v>
      </c>
      <c r="F74" s="52" t="s">
        <v>865</v>
      </c>
      <c r="G74" s="52" t="s">
        <v>952</v>
      </c>
      <c r="H74" s="52" t="s">
        <v>1289</v>
      </c>
      <c r="I74" s="52" t="s">
        <v>1376</v>
      </c>
      <c r="J74" s="52" t="s">
        <v>1463</v>
      </c>
      <c r="K74" s="52" t="s">
        <v>267</v>
      </c>
      <c r="L74" s="42"/>
    </row>
    <row r="75" spans="1:12">
      <c r="A75" s="49"/>
      <c r="B75" s="42" t="s">
        <v>1615</v>
      </c>
      <c r="C75" s="52" t="s">
        <v>357</v>
      </c>
      <c r="D75" s="52" t="s">
        <v>444</v>
      </c>
      <c r="E75" s="52" t="s">
        <v>781</v>
      </c>
      <c r="F75" s="52" t="s">
        <v>868</v>
      </c>
      <c r="G75" s="52" t="s">
        <v>955</v>
      </c>
      <c r="H75" s="52" t="s">
        <v>1292</v>
      </c>
      <c r="I75" s="52" t="s">
        <v>1379</v>
      </c>
      <c r="J75" s="52" t="s">
        <v>1466</v>
      </c>
      <c r="K75" s="52" t="s">
        <v>270</v>
      </c>
      <c r="L75" s="42"/>
    </row>
    <row r="76" spans="1:12">
      <c r="A76" s="49"/>
      <c r="B76" s="42" t="s">
        <v>1616</v>
      </c>
      <c r="C76" s="52" t="s">
        <v>360</v>
      </c>
      <c r="D76" s="52" t="s">
        <v>447</v>
      </c>
      <c r="E76" s="52" t="s">
        <v>784</v>
      </c>
      <c r="F76" s="52" t="s">
        <v>871</v>
      </c>
      <c r="G76" s="52" t="s">
        <v>958</v>
      </c>
      <c r="H76" s="52" t="s">
        <v>1295</v>
      </c>
      <c r="I76" s="52" t="s">
        <v>1382</v>
      </c>
      <c r="J76" s="52" t="s">
        <v>1469</v>
      </c>
      <c r="K76" s="52" t="s">
        <v>273</v>
      </c>
      <c r="L76" s="42"/>
    </row>
    <row r="77" spans="1:12">
      <c r="A77" s="49"/>
      <c r="B77" s="42" t="s">
        <v>1617</v>
      </c>
      <c r="C77" s="52" t="s">
        <v>363</v>
      </c>
      <c r="D77" s="52" t="s">
        <v>450</v>
      </c>
      <c r="E77" s="52" t="s">
        <v>787</v>
      </c>
      <c r="F77" s="52" t="s">
        <v>874</v>
      </c>
      <c r="G77" s="52" t="s">
        <v>961</v>
      </c>
      <c r="H77" s="52" t="s">
        <v>1298</v>
      </c>
      <c r="I77" s="52" t="s">
        <v>1385</v>
      </c>
      <c r="J77" s="52" t="s">
        <v>1472</v>
      </c>
      <c r="K77" s="52" t="s">
        <v>276</v>
      </c>
      <c r="L77" s="42"/>
    </row>
    <row r="78" spans="1:12">
      <c r="A78" s="49"/>
      <c r="B78" s="42" t="s">
        <v>1618</v>
      </c>
      <c r="C78" s="52" t="s">
        <v>366</v>
      </c>
      <c r="D78" s="52" t="s">
        <v>453</v>
      </c>
      <c r="E78" s="52" t="s">
        <v>790</v>
      </c>
      <c r="F78" s="52" t="s">
        <v>877</v>
      </c>
      <c r="G78" s="52" t="s">
        <v>964</v>
      </c>
      <c r="H78" s="52" t="s">
        <v>1301</v>
      </c>
      <c r="I78" s="52" t="s">
        <v>1388</v>
      </c>
      <c r="J78" s="52" t="s">
        <v>1475</v>
      </c>
      <c r="K78" s="52" t="s">
        <v>279</v>
      </c>
      <c r="L78" s="42"/>
    </row>
    <row r="79" spans="1:12">
      <c r="A79" s="49"/>
      <c r="B79" s="42" t="s">
        <v>1619</v>
      </c>
      <c r="C79" s="52" t="s">
        <v>369</v>
      </c>
      <c r="D79" s="52" t="s">
        <v>456</v>
      </c>
      <c r="E79" s="52" t="s">
        <v>793</v>
      </c>
      <c r="F79" s="52" t="s">
        <v>880</v>
      </c>
      <c r="G79" s="52" t="s">
        <v>967</v>
      </c>
      <c r="H79" s="52" t="s">
        <v>1304</v>
      </c>
      <c r="I79" s="52" t="s">
        <v>1391</v>
      </c>
      <c r="J79" s="52" t="s">
        <v>1478</v>
      </c>
      <c r="K79" s="52" t="s">
        <v>282</v>
      </c>
      <c r="L79" s="42"/>
    </row>
    <row r="80" spans="1:12">
      <c r="A80" s="49"/>
      <c r="B80" s="42" t="s">
        <v>1620</v>
      </c>
      <c r="C80" s="52" t="s">
        <v>372</v>
      </c>
      <c r="D80" s="52" t="s">
        <v>459</v>
      </c>
      <c r="E80" s="52" t="s">
        <v>796</v>
      </c>
      <c r="F80" s="52" t="s">
        <v>883</v>
      </c>
      <c r="G80" s="52" t="s">
        <v>970</v>
      </c>
      <c r="H80" s="52" t="s">
        <v>1307</v>
      </c>
      <c r="I80" s="52" t="s">
        <v>1394</v>
      </c>
      <c r="J80" s="52" t="s">
        <v>1481</v>
      </c>
      <c r="K80" s="52" t="s">
        <v>285</v>
      </c>
      <c r="L80" s="42"/>
    </row>
    <row r="81" spans="1:12">
      <c r="A81" s="49"/>
      <c r="B81" s="42" t="s">
        <v>1621</v>
      </c>
      <c r="C81" s="52" t="s">
        <v>375</v>
      </c>
      <c r="D81" s="52" t="s">
        <v>462</v>
      </c>
      <c r="E81" s="52" t="s">
        <v>799</v>
      </c>
      <c r="F81" s="52" t="s">
        <v>886</v>
      </c>
      <c r="G81" s="52" t="s">
        <v>973</v>
      </c>
      <c r="H81" s="52" t="s">
        <v>1310</v>
      </c>
      <c r="I81" s="52" t="s">
        <v>1397</v>
      </c>
      <c r="J81" s="52" t="s">
        <v>1484</v>
      </c>
      <c r="K81" s="52" t="s">
        <v>288</v>
      </c>
      <c r="L81" s="42"/>
    </row>
    <row r="82" spans="1:12">
      <c r="A82" s="49"/>
      <c r="B82" s="42" t="s">
        <v>1622</v>
      </c>
      <c r="C82" s="52" t="s">
        <v>378</v>
      </c>
      <c r="D82" s="52" t="s">
        <v>465</v>
      </c>
      <c r="E82" s="52" t="s">
        <v>802</v>
      </c>
      <c r="F82" s="52" t="s">
        <v>889</v>
      </c>
      <c r="G82" s="52" t="s">
        <v>976</v>
      </c>
      <c r="H82" s="52" t="s">
        <v>1313</v>
      </c>
      <c r="I82" s="52" t="s">
        <v>1400</v>
      </c>
      <c r="J82" s="52" t="s">
        <v>1487</v>
      </c>
      <c r="K82" s="52" t="s">
        <v>291</v>
      </c>
      <c r="L82" s="42"/>
    </row>
    <row r="83" spans="1:12">
      <c r="A83" s="49"/>
      <c r="B83" s="42" t="s">
        <v>1623</v>
      </c>
      <c r="C83" s="52" t="s">
        <v>381</v>
      </c>
      <c r="D83" s="52" t="s">
        <v>468</v>
      </c>
      <c r="E83" s="52" t="s">
        <v>805</v>
      </c>
      <c r="F83" s="52" t="s">
        <v>892</v>
      </c>
      <c r="G83" s="52" t="s">
        <v>979</v>
      </c>
      <c r="H83" s="52" t="s">
        <v>1316</v>
      </c>
      <c r="I83" s="52" t="s">
        <v>1403</v>
      </c>
      <c r="J83" s="52" t="s">
        <v>1490</v>
      </c>
      <c r="K83" s="52" t="s">
        <v>294</v>
      </c>
      <c r="L83" s="42"/>
    </row>
    <row r="84" spans="1:12">
      <c r="A84" s="49"/>
      <c r="B84" s="42" t="s">
        <v>1624</v>
      </c>
      <c r="C84" s="52" t="s">
        <v>384</v>
      </c>
      <c r="D84" s="52" t="s">
        <v>471</v>
      </c>
      <c r="E84" s="52" t="s">
        <v>808</v>
      </c>
      <c r="F84" s="52" t="s">
        <v>895</v>
      </c>
      <c r="G84" s="52" t="s">
        <v>982</v>
      </c>
      <c r="H84" s="52" t="s">
        <v>1319</v>
      </c>
      <c r="I84" s="52" t="s">
        <v>1406</v>
      </c>
      <c r="J84" s="52" t="s">
        <v>1493</v>
      </c>
      <c r="K84" s="52" t="s">
        <v>297</v>
      </c>
      <c r="L84" s="42"/>
    </row>
    <row r="85" spans="1:12">
      <c r="A85" s="49"/>
      <c r="B85" s="42" t="s">
        <v>1625</v>
      </c>
      <c r="C85" s="52" t="s">
        <v>387</v>
      </c>
      <c r="D85" s="52" t="s">
        <v>474</v>
      </c>
      <c r="E85" s="52" t="s">
        <v>811</v>
      </c>
      <c r="F85" s="52" t="s">
        <v>898</v>
      </c>
      <c r="G85" s="52" t="s">
        <v>985</v>
      </c>
      <c r="H85" s="52" t="s">
        <v>1322</v>
      </c>
      <c r="I85" s="52" t="s">
        <v>1409</v>
      </c>
      <c r="J85" s="52" t="s">
        <v>1496</v>
      </c>
      <c r="K85" s="52" t="s">
        <v>300</v>
      </c>
      <c r="L85" s="42"/>
    </row>
    <row r="86" spans="1:12">
      <c r="A86" s="49"/>
      <c r="B86" s="42" t="s">
        <v>1626</v>
      </c>
      <c r="C86" s="52" t="s">
        <v>390</v>
      </c>
      <c r="D86" s="52" t="s">
        <v>477</v>
      </c>
      <c r="E86" s="52" t="s">
        <v>814</v>
      </c>
      <c r="F86" s="52" t="s">
        <v>901</v>
      </c>
      <c r="G86" s="52" t="s">
        <v>988</v>
      </c>
      <c r="H86" s="52" t="s">
        <v>1325</v>
      </c>
      <c r="I86" s="52" t="s">
        <v>1412</v>
      </c>
      <c r="J86" s="52" t="s">
        <v>1499</v>
      </c>
      <c r="K86" s="52" t="s">
        <v>303</v>
      </c>
      <c r="L86" s="42"/>
    </row>
    <row r="87" spans="1:12">
      <c r="A87" s="49"/>
      <c r="B87" s="42" t="s">
        <v>1627</v>
      </c>
      <c r="C87" s="52" t="s">
        <v>393</v>
      </c>
      <c r="D87" s="52" t="s">
        <v>480</v>
      </c>
      <c r="E87" s="52" t="s">
        <v>817</v>
      </c>
      <c r="F87" s="52" t="s">
        <v>904</v>
      </c>
      <c r="G87" s="52" t="s">
        <v>991</v>
      </c>
      <c r="H87" s="52" t="s">
        <v>1328</v>
      </c>
      <c r="I87" s="52" t="s">
        <v>1415</v>
      </c>
      <c r="J87" s="52" t="s">
        <v>1502</v>
      </c>
      <c r="K87" s="52" t="s">
        <v>306</v>
      </c>
      <c r="L87" s="42"/>
    </row>
    <row r="88" spans="1:12">
      <c r="A88" s="49"/>
      <c r="B88" s="42" t="s">
        <v>1628</v>
      </c>
      <c r="C88" s="52" t="s">
        <v>396</v>
      </c>
      <c r="D88" s="52" t="s">
        <v>483</v>
      </c>
      <c r="E88" s="52" t="s">
        <v>820</v>
      </c>
      <c r="F88" s="52" t="s">
        <v>907</v>
      </c>
      <c r="G88" s="52" t="s">
        <v>994</v>
      </c>
      <c r="H88" s="52" t="s">
        <v>1331</v>
      </c>
      <c r="I88" s="52" t="s">
        <v>1418</v>
      </c>
      <c r="J88" s="52" t="s">
        <v>1505</v>
      </c>
      <c r="K88" s="52" t="s">
        <v>309</v>
      </c>
      <c r="L88" s="42"/>
    </row>
    <row r="89" spans="1:12">
      <c r="A89" s="49"/>
      <c r="B89" s="42" t="s">
        <v>1629</v>
      </c>
      <c r="C89" s="52" t="s">
        <v>399</v>
      </c>
      <c r="D89" s="52" t="s">
        <v>486</v>
      </c>
      <c r="E89" s="52" t="s">
        <v>823</v>
      </c>
      <c r="F89" s="52" t="s">
        <v>910</v>
      </c>
      <c r="G89" s="52" t="s">
        <v>997</v>
      </c>
      <c r="H89" s="52" t="s">
        <v>1334</v>
      </c>
      <c r="I89" s="52" t="s">
        <v>1421</v>
      </c>
      <c r="J89" s="52" t="s">
        <v>1508</v>
      </c>
      <c r="K89" s="52" t="s">
        <v>312</v>
      </c>
      <c r="L89" s="42"/>
    </row>
    <row r="90" spans="1:12">
      <c r="A90" s="49"/>
      <c r="B90" s="42" t="s">
        <v>1630</v>
      </c>
      <c r="C90" s="52" t="s">
        <v>402</v>
      </c>
      <c r="D90" s="52" t="s">
        <v>489</v>
      </c>
      <c r="E90" s="52" t="s">
        <v>826</v>
      </c>
      <c r="F90" s="52" t="s">
        <v>913</v>
      </c>
      <c r="G90" s="52" t="s">
        <v>1000</v>
      </c>
      <c r="H90" s="52" t="s">
        <v>1337</v>
      </c>
      <c r="I90" s="52" t="s">
        <v>1424</v>
      </c>
      <c r="J90" s="52" t="s">
        <v>1511</v>
      </c>
      <c r="K90" s="52" t="s">
        <v>315</v>
      </c>
      <c r="L90" s="42"/>
    </row>
    <row r="91" spans="1:12">
      <c r="A91" s="49"/>
      <c r="B91" s="42" t="s">
        <v>1631</v>
      </c>
      <c r="C91" s="52" t="s">
        <v>405</v>
      </c>
      <c r="D91" s="52" t="s">
        <v>492</v>
      </c>
      <c r="E91" s="52" t="s">
        <v>829</v>
      </c>
      <c r="F91" s="52" t="s">
        <v>916</v>
      </c>
      <c r="G91" s="52" t="s">
        <v>1003</v>
      </c>
      <c r="H91" s="52" t="s">
        <v>1340</v>
      </c>
      <c r="I91" s="52" t="s">
        <v>1427</v>
      </c>
      <c r="J91" s="52" t="s">
        <v>1547</v>
      </c>
      <c r="K91" s="52" t="s">
        <v>318</v>
      </c>
      <c r="L91" s="42"/>
    </row>
    <row r="92" spans="1:12">
      <c r="A92" s="49"/>
      <c r="B92" s="42" t="s">
        <v>1632</v>
      </c>
      <c r="C92" s="52" t="s">
        <v>408</v>
      </c>
      <c r="D92" s="52" t="s">
        <v>495</v>
      </c>
      <c r="E92" s="52" t="s">
        <v>832</v>
      </c>
      <c r="F92" s="52" t="s">
        <v>919</v>
      </c>
      <c r="G92" s="52" t="s">
        <v>1006</v>
      </c>
      <c r="H92" s="52" t="s">
        <v>1343</v>
      </c>
      <c r="I92" s="52" t="s">
        <v>1430</v>
      </c>
      <c r="J92" s="52" t="s">
        <v>1550</v>
      </c>
      <c r="K92" s="52" t="s">
        <v>321</v>
      </c>
      <c r="L92" s="42"/>
    </row>
    <row r="93" spans="1:12">
      <c r="A93" s="49"/>
      <c r="B93" s="42" t="s">
        <v>1633</v>
      </c>
      <c r="C93" s="52" t="s">
        <v>411</v>
      </c>
      <c r="D93" s="52" t="s">
        <v>498</v>
      </c>
      <c r="E93" s="52" t="s">
        <v>835</v>
      </c>
      <c r="F93" s="52" t="s">
        <v>922</v>
      </c>
      <c r="G93" s="52" t="s">
        <v>1009</v>
      </c>
      <c r="H93" s="52" t="s">
        <v>1346</v>
      </c>
      <c r="I93" s="52" t="s">
        <v>1433</v>
      </c>
      <c r="J93" s="52" t="s">
        <v>1553</v>
      </c>
      <c r="K93" s="52" t="s">
        <v>324</v>
      </c>
      <c r="L93" s="42"/>
    </row>
    <row r="94" spans="1:12">
      <c r="A94" s="49"/>
      <c r="B94" s="42" t="s">
        <v>1634</v>
      </c>
      <c r="C94" s="52" t="s">
        <v>414</v>
      </c>
      <c r="D94" s="52" t="s">
        <v>501</v>
      </c>
      <c r="E94" s="52" t="s">
        <v>838</v>
      </c>
      <c r="F94" s="52" t="s">
        <v>925</v>
      </c>
      <c r="G94" s="52" t="s">
        <v>1262</v>
      </c>
      <c r="H94" s="52" t="s">
        <v>1349</v>
      </c>
      <c r="I94" s="52" t="s">
        <v>1436</v>
      </c>
      <c r="J94" s="52" t="s">
        <v>1556</v>
      </c>
      <c r="K94" s="52" t="s">
        <v>327</v>
      </c>
      <c r="L94" s="42"/>
    </row>
    <row r="95" spans="1:12">
      <c r="A95" s="49"/>
      <c r="B95" s="42" t="s">
        <v>1635</v>
      </c>
      <c r="C95" s="52" t="s">
        <v>417</v>
      </c>
      <c r="D95" s="52" t="s">
        <v>504</v>
      </c>
      <c r="E95" s="52" t="s">
        <v>841</v>
      </c>
      <c r="F95" s="52" t="s">
        <v>928</v>
      </c>
      <c r="G95" s="52" t="s">
        <v>1265</v>
      </c>
      <c r="H95" s="52" t="s">
        <v>1352</v>
      </c>
      <c r="I95" s="52" t="s">
        <v>1439</v>
      </c>
      <c r="J95" s="52" t="s">
        <v>1559</v>
      </c>
      <c r="K95" s="52" t="s">
        <v>330</v>
      </c>
      <c r="L95" s="42"/>
    </row>
    <row r="96" spans="1:12">
      <c r="A96" s="49"/>
      <c r="B96" s="42" t="s">
        <v>1636</v>
      </c>
      <c r="C96" s="52" t="s">
        <v>420</v>
      </c>
      <c r="D96" s="52" t="s">
        <v>507</v>
      </c>
      <c r="E96" s="52" t="s">
        <v>844</v>
      </c>
      <c r="F96" s="52" t="s">
        <v>931</v>
      </c>
      <c r="G96" s="52" t="s">
        <v>1268</v>
      </c>
      <c r="H96" s="52" t="s">
        <v>1355</v>
      </c>
      <c r="I96" s="52" t="s">
        <v>1442</v>
      </c>
      <c r="J96" s="52" t="s">
        <v>1562</v>
      </c>
      <c r="K96" s="52" t="s">
        <v>333</v>
      </c>
      <c r="L96" s="42"/>
    </row>
    <row r="97" spans="1:12">
      <c r="A97" s="49"/>
      <c r="B97" s="42" t="s">
        <v>1637</v>
      </c>
      <c r="C97" s="52" t="s">
        <v>423</v>
      </c>
      <c r="D97" s="52" t="s">
        <v>510</v>
      </c>
      <c r="E97" s="52" t="s">
        <v>847</v>
      </c>
      <c r="F97" s="52" t="s">
        <v>934</v>
      </c>
      <c r="G97" s="52" t="s">
        <v>1271</v>
      </c>
      <c r="H97" s="52" t="s">
        <v>1358</v>
      </c>
      <c r="I97" s="52" t="s">
        <v>1445</v>
      </c>
      <c r="J97" s="52" t="s">
        <v>1565</v>
      </c>
      <c r="K97" s="52" t="s">
        <v>336</v>
      </c>
      <c r="L97" s="42"/>
    </row>
    <row r="98" spans="1:12">
      <c r="A98" s="49"/>
      <c r="B98" s="42" t="s">
        <v>1638</v>
      </c>
      <c r="C98" s="52" t="s">
        <v>426</v>
      </c>
      <c r="D98" s="52" t="s">
        <v>763</v>
      </c>
      <c r="E98" s="52" t="s">
        <v>850</v>
      </c>
      <c r="F98" s="52" t="s">
        <v>937</v>
      </c>
      <c r="G98" s="52" t="s">
        <v>1274</v>
      </c>
      <c r="H98" s="52" t="s">
        <v>1361</v>
      </c>
      <c r="I98" s="52" t="s">
        <v>1448</v>
      </c>
      <c r="J98" s="52" t="s">
        <v>1568</v>
      </c>
      <c r="K98" s="52" t="s">
        <v>339</v>
      </c>
      <c r="L98" s="42"/>
    </row>
    <row r="99" spans="1:12">
      <c r="A99" s="49"/>
      <c r="B99" s="42" t="s">
        <v>1639</v>
      </c>
      <c r="C99" s="52" t="s">
        <v>429</v>
      </c>
      <c r="D99" s="52" t="s">
        <v>766</v>
      </c>
      <c r="E99" s="52" t="s">
        <v>853</v>
      </c>
      <c r="F99" s="52" t="s">
        <v>940</v>
      </c>
      <c r="G99" s="52" t="s">
        <v>1277</v>
      </c>
      <c r="H99" s="52" t="s">
        <v>1364</v>
      </c>
      <c r="I99" s="52" t="s">
        <v>1451</v>
      </c>
      <c r="J99" s="52" t="s">
        <v>1571</v>
      </c>
      <c r="K99" s="52" t="s">
        <v>342</v>
      </c>
      <c r="L99" s="42"/>
    </row>
    <row r="100" spans="1:12">
      <c r="A100" s="49"/>
      <c r="B100" s="42" t="s">
        <v>1640</v>
      </c>
      <c r="C100" s="52" t="s">
        <v>432</v>
      </c>
      <c r="D100" s="52" t="s">
        <v>769</v>
      </c>
      <c r="E100" s="52" t="s">
        <v>856</v>
      </c>
      <c r="F100" s="52" t="s">
        <v>943</v>
      </c>
      <c r="G100" s="52" t="s">
        <v>1280</v>
      </c>
      <c r="H100" s="52" t="s">
        <v>1367</v>
      </c>
      <c r="I100" s="52" t="s">
        <v>1454</v>
      </c>
      <c r="J100" s="52" t="s">
        <v>1574</v>
      </c>
      <c r="K100" s="52" t="s">
        <v>345</v>
      </c>
      <c r="L100" s="42"/>
    </row>
    <row r="101" spans="1:12">
      <c r="A101" s="49"/>
      <c r="B101" s="42" t="s">
        <v>1641</v>
      </c>
      <c r="C101" s="52" t="s">
        <v>435</v>
      </c>
      <c r="D101" s="52" t="s">
        <v>772</v>
      </c>
      <c r="E101" s="52" t="s">
        <v>859</v>
      </c>
      <c r="F101" s="52" t="s">
        <v>946</v>
      </c>
      <c r="G101" s="52" t="s">
        <v>1283</v>
      </c>
      <c r="H101" s="52" t="s">
        <v>1370</v>
      </c>
      <c r="I101" s="52" t="s">
        <v>1457</v>
      </c>
      <c r="J101" s="52" t="s">
        <v>1577</v>
      </c>
      <c r="K101" s="52" t="s">
        <v>348</v>
      </c>
      <c r="L101" s="42"/>
    </row>
    <row r="102" spans="1:12">
      <c r="A102" s="49"/>
      <c r="B102" s="51"/>
      <c r="C102" s="42"/>
      <c r="D102" s="42"/>
      <c r="E102" s="42"/>
      <c r="F102" s="42"/>
      <c r="G102" s="42"/>
      <c r="H102" s="42"/>
      <c r="I102" s="42"/>
      <c r="J102" s="42"/>
      <c r="K102" s="42"/>
      <c r="L102" s="42"/>
    </row>
    <row r="103" spans="1:12">
      <c r="A103" s="42"/>
      <c r="B103" s="42"/>
      <c r="C103" s="42"/>
      <c r="D103" s="42"/>
      <c r="E103" s="42"/>
      <c r="F103" s="42"/>
      <c r="G103" s="42"/>
      <c r="H103" s="42"/>
      <c r="I103" s="42"/>
      <c r="J103" s="42"/>
      <c r="K103" s="42"/>
      <c r="L103" s="42"/>
    </row>
    <row r="104" spans="1:12">
      <c r="A104" s="30" t="s">
        <v>1644</v>
      </c>
      <c r="B104" s="42"/>
      <c r="C104" s="42"/>
      <c r="D104" s="42"/>
      <c r="E104" s="42"/>
      <c r="F104" s="42"/>
      <c r="G104" s="42"/>
      <c r="H104" s="42"/>
      <c r="I104" s="42"/>
      <c r="J104" s="42"/>
      <c r="K104" s="42"/>
      <c r="L104" s="42"/>
    </row>
  </sheetData>
  <mergeCells count="3">
    <mergeCell ref="B6:L6"/>
    <mergeCell ref="A8:H8"/>
    <mergeCell ref="C9:K9"/>
  </mergeCells>
  <hyperlinks>
    <hyperlink ref="A104" r:id="rId1" display="© Commonwealth of Australia 2015" xr:uid="{AE87D167-02AD-4C19-B2E6-71746B16C194}"/>
    <hyperlink ref="K13" location="A124827834X" display="A124827834X" xr:uid="{344309A6-2B8B-4601-8BF2-4DAEC5EA403E}"/>
    <hyperlink ref="K14" location="A124827790J" display="A124827790J" xr:uid="{2BE16730-D161-46EB-B9E3-E4AF15245D55}"/>
    <hyperlink ref="K15" location="A124827838J" display="A124827838J" xr:uid="{7629B33C-D532-45E2-99E1-DDD9C4541160}"/>
    <hyperlink ref="K16" location="A124827842X" display="A124827842X" xr:uid="{95C589F8-60ED-42E2-9149-D8D190448593}"/>
    <hyperlink ref="K17" location="A124827794T" display="A124827794T" xr:uid="{A25844CD-6E07-46C8-8C1F-696F27897EBB}"/>
    <hyperlink ref="K18" location="A124827798A" display="A124827798A" xr:uid="{896B74BE-F237-44A1-976D-2106794577E3}"/>
    <hyperlink ref="K19" location="A124827822R" display="A124827822R" xr:uid="{3AB7DC40-8E49-4D03-A062-D1E0AF756F8B}"/>
    <hyperlink ref="K20" location="A124827778T" display="A124827778T" xr:uid="{B7D185DA-8A31-4465-ACB8-37C733FD9F57}"/>
    <hyperlink ref="K21" location="A124827846J" display="A124827846J" xr:uid="{130ABDAC-26C9-4ADA-9F98-BFFB7A8C4CCE}"/>
    <hyperlink ref="K22" location="A124827826X" display="A124827826X" xr:uid="{B540A1A0-843B-452F-BD08-ACEB0C2F3123}"/>
    <hyperlink ref="K23" location="A124827858T" display="A124827858T" xr:uid="{BEFE8A13-DC8C-491F-9C72-07D1A11D68CF}"/>
    <hyperlink ref="K24" location="A124827782J" display="A124827782J" xr:uid="{9033BBFA-9BD9-4F15-A0AE-B6E4381DD6A9}"/>
    <hyperlink ref="K25" location="A124827754X" display="A124827754X" xr:uid="{B15B9AE9-193E-4F2D-8F4F-D2DF52D01216}"/>
    <hyperlink ref="K26" location="A124827770X" display="A124827770X" xr:uid="{7053854F-5A44-45DD-B19D-78C67FA28A15}"/>
    <hyperlink ref="K27" location="A124827802F" display="A124827802F" xr:uid="{BFDEB9A9-2ABD-4268-9951-C36551488862}"/>
    <hyperlink ref="K28" location="A124827774J" display="A124827774J" xr:uid="{E0393300-DDB4-4F59-A31B-DEEBA00BA3FE}"/>
    <hyperlink ref="K29" location="A124827806R" display="A124827806R" xr:uid="{A622E4DA-B7B1-4C66-848E-BC20B486CC21}"/>
    <hyperlink ref="K30" location="A124827810F" display="A124827810F" xr:uid="{9AF27153-B54D-4950-9BFA-B2C2F85E5F01}"/>
    <hyperlink ref="K31" location="A124827862J" display="A124827862J" xr:uid="{CF050E4A-1835-42F7-A6C0-6B4078E42FCF}"/>
    <hyperlink ref="K32" location="A124827758J" display="A124827758J" xr:uid="{DDA1D195-4BDF-4471-AA9F-B28E24AE456A}"/>
    <hyperlink ref="K33" location="A124827850X" display="A124827850X" xr:uid="{2521F6BE-B285-459C-8BD3-AB8D015F6234}"/>
    <hyperlink ref="K34" location="A124827854J" display="A124827854J" xr:uid="{16FF0EE7-C616-4B2E-B9C3-CE6F7EED3C7E}"/>
    <hyperlink ref="K35" location="A124827766J" display="A124827766J" xr:uid="{C131A68E-0708-423D-90D8-B3ACE5ADD63D}"/>
    <hyperlink ref="K36" location="A124827786T" display="A124827786T" xr:uid="{6D4AA7B4-2D80-4E7A-87D9-7DA19358DDA2}"/>
    <hyperlink ref="K37" location="A124827814R" display="A124827814R" xr:uid="{AA489FF3-19AE-447E-AB58-6D3076EE28F2}"/>
    <hyperlink ref="K38" location="A124827866T" display="A124827866T" xr:uid="{F0588C72-807B-403B-A86B-FBA93FA1B26E}"/>
    <hyperlink ref="K39" location="A124827762X" display="A124827762X" xr:uid="{39D1A3D2-823C-4DC5-8DDC-46C697D294B1}"/>
    <hyperlink ref="K40" location="A124827818X" display="A124827818X" xr:uid="{E2999393-EF80-4325-9566-0AEFD9ADE1A4}"/>
    <hyperlink ref="K41" location="A124827830R" display="A124827830R" xr:uid="{284EC5CB-ACAF-459A-87AA-BBC979DABB6C}"/>
    <hyperlink ref="C13" location="A124827486R" display="A124827486R" xr:uid="{F5B7D1DB-ED85-443C-99E1-0CE0EC1BA31D}"/>
    <hyperlink ref="C14" location="A124827442L" display="A124827442L" xr:uid="{92A65AD5-0D2A-419E-B2CC-9A85D2046704}"/>
    <hyperlink ref="C15" location="A124827490F" display="A124827490F" xr:uid="{4A4A741E-2A7E-4474-A154-02B4DA3B55A1}"/>
    <hyperlink ref="C16" location="A124827494R" display="A124827494R" xr:uid="{BC69ED1F-79AF-4EB6-B0B6-E50C6033E5C7}"/>
    <hyperlink ref="C17" location="A124827446W" display="A124827446W" xr:uid="{282487DE-5E41-4E9A-B471-1CF2D2F49A3C}"/>
    <hyperlink ref="C18" location="A124827450L" display="A124827450L" xr:uid="{D05E270B-E18D-408B-B411-CF40B8DAA312}"/>
    <hyperlink ref="C19" location="A124827474F" display="A124827474F" xr:uid="{325981BE-A10E-475A-926A-5C360429A797}"/>
    <hyperlink ref="C20" location="A124827430C" display="A124827430C" xr:uid="{2416EF84-BD1D-4D8F-A1C3-7D4CBA54C267}"/>
    <hyperlink ref="C21" location="A124827498X" display="A124827498X" xr:uid="{7F09C890-588D-49FF-9E0A-9ABF5ACA4942}"/>
    <hyperlink ref="C22" location="A124827478R" display="A124827478R" xr:uid="{5D71B508-D223-4AFC-90DB-1122CB73F2E7}"/>
    <hyperlink ref="C23" location="A124827510C" display="A124827510C" xr:uid="{05CC3097-8815-4FC4-B835-4073AF4C6803}"/>
    <hyperlink ref="C24" location="A124827434L" display="A124827434L" xr:uid="{7C5EB5BA-07FA-40DC-AAB7-410AE71F5FD5}"/>
    <hyperlink ref="C25" location="A124827406C" display="A124827406C" xr:uid="{A3ECED14-C36A-4462-AC11-DAEBDF7280AC}"/>
    <hyperlink ref="C26" location="A124827422C" display="A124827422C" xr:uid="{E395357E-61C5-4705-BC7D-12789390F9B1}"/>
    <hyperlink ref="C27" location="A124827454W" display="A124827454W" xr:uid="{5501FCEC-C536-4562-AE1B-1EAFC965D52A}"/>
    <hyperlink ref="C28" location="A124827426L" display="A124827426L" xr:uid="{AE895A9A-2B76-4795-966D-5EE5462423CD}"/>
    <hyperlink ref="C29" location="A124827458F" display="A124827458F" xr:uid="{EDB4A27C-A55D-4503-9A9E-37A6A10E95EF}"/>
    <hyperlink ref="C30" location="A124827462W" display="A124827462W" xr:uid="{EA59B5EC-0B2C-46D3-A25E-C29B252C6C25}"/>
    <hyperlink ref="C31" location="A124827514L" display="A124827514L" xr:uid="{FC6E20F5-2130-4FCD-870C-9D7198B9E041}"/>
    <hyperlink ref="C32" location="A124827410V" display="A124827410V" xr:uid="{4151E3EB-CCAE-427B-BECF-0F42180871A2}"/>
    <hyperlink ref="C33" location="A124827502C" display="A124827502C" xr:uid="{4D1EC735-3E26-4129-87BD-8F9C0A7BB290}"/>
    <hyperlink ref="C34" location="A124827506L" display="A124827506L" xr:uid="{BDAA829C-3F85-4EF9-AD5B-9221AFF86C00}"/>
    <hyperlink ref="C35" location="A124827418L" display="A124827418L" xr:uid="{56CBF5B5-C26D-42D6-8ADF-757A7C89A29E}"/>
    <hyperlink ref="C36" location="A124827438W" display="A124827438W" xr:uid="{C1142FBE-EC8D-4A24-B98D-08661F0D766F}"/>
    <hyperlink ref="C37" location="A124827466F" display="A124827466F" xr:uid="{A819D562-21A5-41FF-B36F-3430BEFAA44B}"/>
    <hyperlink ref="C38" location="A124827518W" display="A124827518W" xr:uid="{4726BFB0-FAF9-4239-941D-AE764CFA5330}"/>
    <hyperlink ref="C39" location="A124827414C" display="A124827414C" xr:uid="{33A6DBA3-4389-4F88-A28F-62BB132BD602}"/>
    <hyperlink ref="C40" location="A124827470W" display="A124827470W" xr:uid="{E3F6121E-5C5A-427F-AB29-53B4124C6F73}"/>
    <hyperlink ref="C41" location="A124827482F" display="A124827482F" xr:uid="{50E2CF94-963B-477B-8C40-3EC02418CB29}"/>
    <hyperlink ref="D13" location="A124827022T" display="A124827022T" xr:uid="{6021F0DF-91F3-4B2F-A913-959B3267C7AB}"/>
    <hyperlink ref="D14" location="A124826978T" display="A124826978T" xr:uid="{F687CEE4-1C7E-4E61-BC22-3EE92BF4C366}"/>
    <hyperlink ref="D15" location="A124827026A" display="A124827026A" xr:uid="{2199CE62-1CE2-4F0D-B119-B048552E1482}"/>
    <hyperlink ref="D16" location="A124827030T" display="A124827030T" xr:uid="{2663ED66-9A72-45DF-A680-4A2AA48C3352}"/>
    <hyperlink ref="D17" location="A124826982J" display="A124826982J" xr:uid="{15BFD277-56AD-46DC-B1E9-F3102EB124A4}"/>
    <hyperlink ref="D18" location="A124826986T" display="A124826986T" xr:uid="{4A52A6F7-9F2F-481C-8678-A44C9CB6AAE7}"/>
    <hyperlink ref="D19" location="A124827010J" display="A124827010J" xr:uid="{F97FB0B1-F7CD-4BD8-B8B5-CE86D1B5D19B}"/>
    <hyperlink ref="D20" location="A124826966J" display="A124826966J" xr:uid="{2D1FF3D7-D1F8-41DA-956A-E521D2722404}"/>
    <hyperlink ref="D21" location="A124827034A" display="A124827034A" xr:uid="{CFCE32CC-68A8-4E35-89B2-D0F70FDE00CC}"/>
    <hyperlink ref="D22" location="A124827014T" display="A124827014T" xr:uid="{224D7B60-5844-4247-83D6-9C698BC07D81}"/>
    <hyperlink ref="D23" location="A124827046K" display="A124827046K" xr:uid="{D4A63506-CAF5-4532-8D69-812EA0DD7228}"/>
    <hyperlink ref="D24" location="A124826970X" display="A124826970X" xr:uid="{03D52080-D478-4D99-B9CC-12E1F47E6463}"/>
    <hyperlink ref="D25" location="A124826942R" display="A124826942R" xr:uid="{0E347A02-F42C-442C-B3F0-78302EA6FF5F}"/>
    <hyperlink ref="D26" location="A124826958J" display="A124826958J" xr:uid="{6A04DEA9-6FFE-4968-BFAA-6BA42AF8BDEC}"/>
    <hyperlink ref="D27" location="A124826990J" display="A124826990J" xr:uid="{61022B9E-0629-4171-BED4-05DD1C993710}"/>
    <hyperlink ref="D28" location="A124826962X" display="A124826962X" xr:uid="{06468DD4-947B-4DF2-A089-BD9C371FD07A}"/>
    <hyperlink ref="D29" location="A124826994T" display="A124826994T" xr:uid="{5EDA5D1B-1C5B-44FE-B89F-70D25213B0F8}"/>
    <hyperlink ref="D30" location="A124826998A" display="A124826998A" xr:uid="{4178C82D-7EC4-490B-9AB3-CD827B910924}"/>
    <hyperlink ref="D31" location="A124827050A" display="A124827050A" xr:uid="{26DB3574-09AF-49E9-A778-B3A587DDADD2}"/>
    <hyperlink ref="D32" location="A124826946X" display="A124826946X" xr:uid="{DCEA3336-A6EF-4D8B-A74A-B32C54EFD506}"/>
    <hyperlink ref="D33" location="A124827038K" display="A124827038K" xr:uid="{10AA78C0-6BDC-41CA-957C-1BE4C7507910}"/>
    <hyperlink ref="D34" location="A124827042A" display="A124827042A" xr:uid="{3BF6EB1C-43A4-4709-A31D-CA4CFF952C1F}"/>
    <hyperlink ref="D35" location="A124826954X" display="A124826954X" xr:uid="{0F636714-8CC6-4B95-AD0B-8095EDD31D38}"/>
    <hyperlink ref="D36" location="A124826974J" display="A124826974J" xr:uid="{8E7FF202-7BE7-4F53-B485-D6E6D5E30754}"/>
    <hyperlink ref="D37" location="A124827002J" display="A124827002J" xr:uid="{173DA7BA-C439-47A3-81E1-AE1E6A6FAE43}"/>
    <hyperlink ref="D38" location="A124827054K" display="A124827054K" xr:uid="{F596B9E3-1DCE-4482-A722-31769FC2D68F}"/>
    <hyperlink ref="D39" location="A124826950R" display="A124826950R" xr:uid="{E3A1C53A-0541-457A-8A1E-126232CE5EDD}"/>
    <hyperlink ref="D40" location="A124827006T" display="A124827006T" xr:uid="{E832E7D2-FA83-4D07-A0FC-A967A0CDDA6E}"/>
    <hyperlink ref="D41" location="A124827018A" display="A124827018A" xr:uid="{82B8BFCD-B236-4AB7-8312-7C935BB5CEFD}"/>
    <hyperlink ref="E13" location="A124827602L" display="A124827602L" xr:uid="{7D970949-A2C7-450E-AC31-F4F3F54F0B2B}"/>
    <hyperlink ref="E14" location="A124827558R" display="A124827558R" xr:uid="{62E58F26-9A0A-4358-B90F-E30152FEA431}"/>
    <hyperlink ref="E15" location="A124827606W" display="A124827606W" xr:uid="{14753538-CD70-4024-9680-C8DF0EB5240B}"/>
    <hyperlink ref="E16" location="A124827610L" display="A124827610L" xr:uid="{ABE779B1-8345-4168-A219-9755F61026B0}"/>
    <hyperlink ref="E17" location="A124827562F" display="A124827562F" xr:uid="{DC1D3B95-5B2E-43E0-BB06-FD887C7B5048}"/>
    <hyperlink ref="E18" location="A124827566R" display="A124827566R" xr:uid="{AEECD611-31AB-47CC-A617-766F0DAFFD09}"/>
    <hyperlink ref="E19" location="A124827590R" display="A124827590R" xr:uid="{D1A2AE5E-250F-49E8-A718-C357A48CBBA9}"/>
    <hyperlink ref="E20" location="A124827546F" display="A124827546F" xr:uid="{50017956-AA9E-4D54-BBE5-B2EA433065CA}"/>
    <hyperlink ref="E21" location="A124827614W" display="A124827614W" xr:uid="{D188BE40-515A-481E-A77F-46EF8DD56046}"/>
    <hyperlink ref="E22" location="A124827594X" display="A124827594X" xr:uid="{F55C3CCC-F200-46F8-A5B5-57E617F4A1B3}"/>
    <hyperlink ref="E23" location="A124827626F" display="A124827626F" xr:uid="{F45CB165-3868-4D30-9FCA-E48EFB3E68DB}"/>
    <hyperlink ref="E24" location="A124827550W" display="A124827550W" xr:uid="{C4B31DCB-F4FF-4181-BB1A-68E05C9BC969}"/>
    <hyperlink ref="E25" location="A124827522L" display="A124827522L" xr:uid="{0BE7165B-BA4C-4C9B-8F58-C59C39D4EB08}"/>
    <hyperlink ref="E26" location="A124827538F" display="A124827538F" xr:uid="{329FE581-B697-4E6C-A911-AAD61521BDA9}"/>
    <hyperlink ref="E27" location="A124827570F" display="A124827570F" xr:uid="{F09B9EF5-A30F-4F78-AB35-8A88CB05177F}"/>
    <hyperlink ref="E28" location="A124827542W" display="A124827542W" xr:uid="{8E8AC6E1-8B04-42ED-9370-26FB14C22557}"/>
    <hyperlink ref="E29" location="A124827574R" display="A124827574R" xr:uid="{20BC2E32-8B48-4249-802C-BFCA5067A755}"/>
    <hyperlink ref="E30" location="A124827578X" display="A124827578X" xr:uid="{9CE429AD-6531-4AE3-8C2F-6E56C09C5229}"/>
    <hyperlink ref="E31" location="A124827630W" display="A124827630W" xr:uid="{F5AC8A2E-1431-41DC-85A7-A08D91646EC6}"/>
    <hyperlink ref="E32" location="A124827526W" display="A124827526W" xr:uid="{5F209768-F97E-48DB-9F9B-6E39082F829F}"/>
    <hyperlink ref="E33" location="A124827618F" display="A124827618F" xr:uid="{2B9E15FA-E72B-459B-90AE-75EA35DBB15B}"/>
    <hyperlink ref="E34" location="A124827622W" display="A124827622W" xr:uid="{A55BB53F-3B85-4834-B166-723A331579D5}"/>
    <hyperlink ref="E35" location="A124827534W" display="A124827534W" xr:uid="{C142CCE0-6185-41CF-AEE9-421DC47D938D}"/>
    <hyperlink ref="E36" location="A124827554F" display="A124827554F" xr:uid="{559A0113-E41B-4AFC-8D39-909EDC1FC1ED}"/>
    <hyperlink ref="E37" location="A124827582R" display="A124827582R" xr:uid="{A7001A7E-DEBC-4A5A-808F-DD68E319107C}"/>
    <hyperlink ref="E38" location="A124827634F" display="A124827634F" xr:uid="{40FBBE07-87FA-424A-9F03-CC5F71D9CEF0}"/>
    <hyperlink ref="E39" location="A124827530L" display="A124827530L" xr:uid="{F617FDFA-6240-44B1-9210-82D28D9D5FF5}"/>
    <hyperlink ref="E40" location="A124827586X" display="A124827586X" xr:uid="{AF8C0C44-FAEC-4067-86E2-AFC1DD3AB72A}"/>
    <hyperlink ref="E41" location="A124827598J" display="A124827598J" xr:uid="{74DA6E29-56BA-4432-AA34-319CECEFF355}"/>
    <hyperlink ref="F13" location="A124827718R" display="A124827718R" xr:uid="{B194CF0C-A2D2-4963-B6EF-E426D3BDB55A}"/>
    <hyperlink ref="F14" location="A124827674X" display="A124827674X" xr:uid="{14543856-0985-4EEA-8049-0296E9BEC54F}"/>
    <hyperlink ref="F15" location="A124827722F" display="A124827722F" xr:uid="{25E59441-BD2C-42D2-BE5A-43D397D29AB7}"/>
    <hyperlink ref="F16" location="A124827726R" display="A124827726R" xr:uid="{30E90932-96D5-4D5E-8C8C-431F21E37945}"/>
    <hyperlink ref="F17" location="A124827678J" display="A124827678J" xr:uid="{E6B4B2B3-0FBE-46B0-839F-A5AD9A84949B}"/>
    <hyperlink ref="F18" location="A124827682X" display="A124827682X" xr:uid="{5A0470B5-80E4-4976-9F2B-096AED30E251}"/>
    <hyperlink ref="F19" location="A124827706F" display="A124827706F" xr:uid="{E2C61311-6729-4F3A-A74B-F5B8F17C5E21}"/>
    <hyperlink ref="F20" location="A124827662R" display="A124827662R" xr:uid="{DBDD5F07-5F5F-4CF6-BCE4-20059B1A2979}"/>
    <hyperlink ref="F21" location="A124827730F" display="A124827730F" xr:uid="{964609FA-185A-476B-9944-B5FA0FC6B44B}"/>
    <hyperlink ref="F22" location="A124827710W" display="A124827710W" xr:uid="{909B6D1D-6A16-48D9-9699-B7DEAA911494}"/>
    <hyperlink ref="F23" location="A124827742R" display="A124827742R" xr:uid="{70F4EDE8-1212-4CDD-92D7-CDE4B461D736}"/>
    <hyperlink ref="F24" location="A124827666X" display="A124827666X" xr:uid="{3D4DE82B-BC80-4A26-B23F-D21CB1850563}"/>
    <hyperlink ref="F25" location="A124827638R" display="A124827638R" xr:uid="{3EB60685-C4C0-46EB-ACAA-4442BBB44D3F}"/>
    <hyperlink ref="F26" location="A124827654R" display="A124827654R" xr:uid="{A1F1B20F-8235-49C0-82D6-07014FAFB130}"/>
    <hyperlink ref="F27" location="A124827686J" display="A124827686J" xr:uid="{847DF1A4-2ABA-4694-9346-8EFCBC731154}"/>
    <hyperlink ref="F28" location="A124827658X" display="A124827658X" xr:uid="{9E04A5C4-DF69-409D-B369-AA0FAE8CB2E4}"/>
    <hyperlink ref="F29" location="A124827690X" display="A124827690X" xr:uid="{FB924846-31FF-4A11-B649-2C38AE37D205}"/>
    <hyperlink ref="F30" location="A124827694J" display="A124827694J" xr:uid="{33BE8E07-E65A-47AB-B967-50EC26C4552E}"/>
    <hyperlink ref="F31" location="A124827746X" display="A124827746X" xr:uid="{703735D3-0F2F-4C41-8104-A2025CB247F5}"/>
    <hyperlink ref="F32" location="A124827642F" display="A124827642F" xr:uid="{2C235FDD-9CAB-4E9D-A95C-F29D31A24440}"/>
    <hyperlink ref="F33" location="A124827734R" display="A124827734R" xr:uid="{839FF2BA-ADB7-40F9-86DE-29146BDD1942}"/>
    <hyperlink ref="F34" location="A124827738X" display="A124827738X" xr:uid="{428CABB2-2E02-410E-9B76-6600F0F478D7}"/>
    <hyperlink ref="F35" location="A124827650F" display="A124827650F" xr:uid="{59348C97-B005-4DFC-8855-3921A348AA6B}"/>
    <hyperlink ref="F36" location="A124827670R" display="A124827670R" xr:uid="{12B5451A-02A7-4671-8F87-4C09A7EE1F3B}"/>
    <hyperlink ref="F37" location="A124827698T" display="A124827698T" xr:uid="{B20CF54D-BB57-4BE2-BE99-2E6E8F8CF25B}"/>
    <hyperlink ref="F38" location="A124827750R" display="A124827750R" xr:uid="{A455549F-A90A-4BC6-9BF7-C5FC92FBD986}"/>
    <hyperlink ref="F39" location="A124827646R" display="A124827646R" xr:uid="{A543E276-58FA-4386-91B9-57B3BFE4AE10}"/>
    <hyperlink ref="F40" location="A124827702W" display="A124827702W" xr:uid="{D0FD1CB1-5260-40CD-A2EB-3828907D85D7}"/>
    <hyperlink ref="F41" location="A124827714F" display="A124827714F" xr:uid="{846C72AA-A219-46DD-9031-DAEE8E245070}"/>
    <hyperlink ref="G13" location="A124827138V" display="A124827138V" xr:uid="{609DA042-F4A4-4F6D-BAFE-FCE9AD058BF4}"/>
    <hyperlink ref="G14" location="A124827094C" display="A124827094C" xr:uid="{31F43B9C-8A07-4BF8-A901-02D3240B18E8}"/>
    <hyperlink ref="G15" location="A124827142K" display="A124827142K" xr:uid="{E61E65D9-2A10-427A-B52F-AF06A84709A6}"/>
    <hyperlink ref="G16" location="A124827146V" display="A124827146V" xr:uid="{98A6F776-ED41-4ECC-9662-EE381C55B751}"/>
    <hyperlink ref="G17" location="A124827098L" display="A124827098L" xr:uid="{A7771B2F-4763-4BFC-B05E-9BDF57447F7D}"/>
    <hyperlink ref="G18" location="A124827102T" display="A124827102T" xr:uid="{580137B7-05B5-45C5-8D7A-317D52CAFDDA}"/>
    <hyperlink ref="G19" location="A124827126K" display="A124827126K" xr:uid="{1D05E1AB-C418-489B-BAE8-0D5A6BE5E1BE}"/>
    <hyperlink ref="G20" location="A124827082V" display="A124827082V" xr:uid="{4139E70A-5CCE-4A65-BBD7-DB103A8D07A0}"/>
    <hyperlink ref="G21" location="A124827150K" display="A124827150K" xr:uid="{901DA497-2D10-462A-9E64-ABBAA3886FBF}"/>
    <hyperlink ref="G22" location="A124827130A" display="A124827130A" xr:uid="{075C2FDC-4C7D-47DD-95E2-E5C012F1C304}"/>
    <hyperlink ref="G23" location="A124827162V" display="A124827162V" xr:uid="{8E267050-FE58-42A2-B087-3EF59D1BA2CA}"/>
    <hyperlink ref="G24" location="A124827086C" display="A124827086C" xr:uid="{AAA8D5F6-DBE7-4AA2-9794-63C1DAB0AC5C}"/>
    <hyperlink ref="G25" location="A124827058V" display="A124827058V" xr:uid="{35505266-923C-4D06-BC2D-A8EF45AD52FD}"/>
    <hyperlink ref="G26" location="A124827074V" display="A124827074V" xr:uid="{D820D707-F269-4A02-B9DA-415EE5DDDDAE}"/>
    <hyperlink ref="G27" location="A124827106A" display="A124827106A" xr:uid="{7097EA30-0918-48A6-904A-78150DDF42C6}"/>
    <hyperlink ref="G28" location="A124827078C" display="A124827078C" xr:uid="{8F7DF82A-BE9A-4895-8E5A-596D787D44FC}"/>
    <hyperlink ref="G29" location="A124827110T" display="A124827110T" xr:uid="{E1509656-C9B3-4BC0-94BD-340DC3C847A1}"/>
    <hyperlink ref="G30" location="A124827114A" display="A124827114A" xr:uid="{F870C25C-F3C6-4840-B95E-82F70C132155}"/>
    <hyperlink ref="G31" location="A124827166C" display="A124827166C" xr:uid="{35B52CA0-F25A-4660-8F34-974B536CBF9B}"/>
    <hyperlink ref="G32" location="A124827062K" display="A124827062K" xr:uid="{DF59A4D4-665D-4BFF-B457-2B68301BB8AB}"/>
    <hyperlink ref="G33" location="A124827154V" display="A124827154V" xr:uid="{5BFB0D66-C8BD-406A-BA68-58B85E36C844}"/>
    <hyperlink ref="G34" location="A124827158C" display="A124827158C" xr:uid="{359F8F25-0522-418E-B978-E18B8E297B92}"/>
    <hyperlink ref="G35" location="A124827070K" display="A124827070K" xr:uid="{F68CD6CC-71DA-491E-9039-36B098E115CE}"/>
    <hyperlink ref="G36" location="A124827090V" display="A124827090V" xr:uid="{044CF53F-9A93-4094-BB47-1FAEFDDF3F6D}"/>
    <hyperlink ref="G37" location="A124827118K" display="A124827118K" xr:uid="{CF3E4127-EA54-4DC7-A0AB-28553D90052D}"/>
    <hyperlink ref="G38" location="A124827170V" display="A124827170V" xr:uid="{CF8F75DD-86AD-43AE-8D74-6434A691FD1F}"/>
    <hyperlink ref="G39" location="A124827066V" display="A124827066V" xr:uid="{722BBE90-7469-4226-9CB3-66A4B7499209}"/>
    <hyperlink ref="G40" location="A124827122A" display="A124827122A" xr:uid="{450EA106-7A31-4B7C-8E54-80A81B8F66F4}"/>
    <hyperlink ref="G41" location="A124827134K" display="A124827134K" xr:uid="{D932BC96-E5E2-44F9-B0A0-531EA03C55FD}"/>
    <hyperlink ref="H13" location="A124827254C" display="A124827254C" xr:uid="{74743B21-C4E3-4B58-850B-98FF1BC3F3D4}"/>
    <hyperlink ref="H14" location="A124827210A" display="A124827210A" xr:uid="{5DC03C4E-49AD-44E5-97B8-0FF148E919AB}"/>
    <hyperlink ref="H15" location="A124827258L" display="A124827258L" xr:uid="{90E22D02-C161-48C9-80DD-A7B9AE3D5186}"/>
    <hyperlink ref="H16" location="A124827262C" display="A124827262C" xr:uid="{CDF1DAF7-02B3-4367-8479-1BFC4906B315}"/>
    <hyperlink ref="H17" location="A124827214K" display="A124827214K" xr:uid="{FDA93772-CA93-4BCA-991D-BB2BF1F1B73C}"/>
    <hyperlink ref="H18" location="A124827218V" display="A124827218V" xr:uid="{19761765-9766-4647-AD93-28F09D1283C8}"/>
    <hyperlink ref="H19" location="A124827242V" display="A124827242V" xr:uid="{44114483-6DBB-45B5-AAF9-F2E0EA6176CD}"/>
    <hyperlink ref="H20" location="A124827198W" display="A124827198W" xr:uid="{84621066-5842-4C26-8B20-048FA42BB3B7}"/>
    <hyperlink ref="H21" location="A124827266L" display="A124827266L" xr:uid="{181663CD-522A-497E-80B6-70DEF09B6044}"/>
    <hyperlink ref="H22" location="A124827246C" display="A124827246C" xr:uid="{D89D38CF-E695-4D43-BA87-0C39E25B7EC0}"/>
    <hyperlink ref="H23" location="A124827278W" display="A124827278W" xr:uid="{CA9AD7D7-1AA6-4F22-BC84-8805ABB68B1D}"/>
    <hyperlink ref="H24" location="A124827202A" display="A124827202A" xr:uid="{A8FCA1F8-8263-4605-9D52-C9EF8F251E08}"/>
    <hyperlink ref="H25" location="A124827174C" display="A124827174C" xr:uid="{2693ECE4-5838-4345-BBE2-6DD4B8C01C52}"/>
    <hyperlink ref="H26" location="A124827190C" display="A124827190C" xr:uid="{028737A5-EF47-4326-8282-7A43599AF94F}"/>
    <hyperlink ref="H27" location="A124827222K" display="A124827222K" xr:uid="{B256FA4B-85F4-4BC5-9C53-65B202036EF6}"/>
    <hyperlink ref="H28" location="A124827194L" display="A124827194L" xr:uid="{6970A2ED-46F5-422D-9917-79513CBC9387}"/>
    <hyperlink ref="H29" location="A124827226V" display="A124827226V" xr:uid="{051C54F6-E516-4541-8C21-9053F3AE5E92}"/>
    <hyperlink ref="H30" location="A124827230K" display="A124827230K" xr:uid="{FB126CE3-E4BC-4AD3-919F-923DDAE62602}"/>
    <hyperlink ref="H31" location="A124827282L" display="A124827282L" xr:uid="{0846AA75-6F9E-4D39-9249-5D6094314C1B}"/>
    <hyperlink ref="H32" location="A124827178L" display="A124827178L" xr:uid="{A7328E87-2A76-4351-A750-0671825DECB6}"/>
    <hyperlink ref="H33" location="A124827270C" display="A124827270C" xr:uid="{30A1A762-03D9-49B1-8C20-DCEEF8354292}"/>
    <hyperlink ref="H34" location="A124827274L" display="A124827274L" xr:uid="{FD0D000F-49CA-4419-8D4F-37AD1CED80A7}"/>
    <hyperlink ref="H35" location="A124827186L" display="A124827186L" xr:uid="{6ECADACE-884F-4533-95AD-2F162D917602}"/>
    <hyperlink ref="H36" location="A124827206K" display="A124827206K" xr:uid="{C7513C53-6EEE-4653-AF80-554156723295}"/>
    <hyperlink ref="H37" location="A124827234V" display="A124827234V" xr:uid="{39B110A5-F186-4258-B1A4-5E6B0B6B2FB5}"/>
    <hyperlink ref="H38" location="A124827286W" display="A124827286W" xr:uid="{C6FBCC98-67E6-4958-9BFF-1E792F71E0EC}"/>
    <hyperlink ref="H39" location="A124827182C" display="A124827182C" xr:uid="{75410981-6BF5-4E98-AE7C-E56679C96BFA}"/>
    <hyperlink ref="H40" location="A124827238C" display="A124827238C" xr:uid="{6DEF42C8-F53A-4B46-ABAA-B308EF0862A9}"/>
    <hyperlink ref="H41" location="A124827250V" display="A124827250V" xr:uid="{F40E7F41-3D69-48DB-8B65-270BF637546F}"/>
    <hyperlink ref="I13" location="A124827370L" display="A124827370L" xr:uid="{F245046D-31EA-4F37-B2FE-4034B666A2AE}"/>
    <hyperlink ref="I14" location="A124827326C" display="A124827326C" xr:uid="{7D54F535-9A07-4C99-ADFE-E2554EF9FBCA}"/>
    <hyperlink ref="I15" location="A124827374W" display="A124827374W" xr:uid="{5F284730-3AA3-47F0-A3E3-0F8580EF19C5}"/>
    <hyperlink ref="I16" location="A124827378F" display="A124827378F" xr:uid="{61392E96-415D-46D4-870D-AD1456EC77F3}"/>
    <hyperlink ref="I17" location="A124827330V" display="A124827330V" xr:uid="{58E15A93-EF95-4730-8615-2091BF3E5185}"/>
    <hyperlink ref="I18" location="A124827334C" display="A124827334C" xr:uid="{DAED23FA-4C97-4D1E-B745-93D084E96ABA}"/>
    <hyperlink ref="I19" location="A124827358W" display="A124827358W" xr:uid="{B5ABB080-3FEE-457E-987E-C53D901F8ADC}"/>
    <hyperlink ref="I20" location="A124827314V" display="A124827314V" xr:uid="{5CEE85A9-4276-4523-87E9-849C387D5640}"/>
    <hyperlink ref="I21" location="A124827382W" display="A124827382W" xr:uid="{06B1946A-464A-425C-B409-75D7596EAEDB}"/>
    <hyperlink ref="I22" location="A124827362L" display="A124827362L" xr:uid="{0F9543C3-07D4-41EC-96E6-E02C74C4B77E}"/>
    <hyperlink ref="I23" location="A124827394F" display="A124827394F" xr:uid="{8E8FC8BD-26EC-42E9-A123-270A3DB9DAC3}"/>
    <hyperlink ref="I24" location="A124827318C" display="A124827318C" xr:uid="{CAB5A835-E197-4819-BFDD-6816058C769F}"/>
    <hyperlink ref="I25" location="A124827290L" display="A124827290L" xr:uid="{EAC0EEF5-6E43-4EFA-8255-F289A22609F7}"/>
    <hyperlink ref="I26" location="A124827306V" display="A124827306V" xr:uid="{B8A92BDF-E1B9-4985-B09F-4DC9320F9EE7}"/>
    <hyperlink ref="I27" location="A124827338L" display="A124827338L" xr:uid="{AA4DA891-BDA8-4C07-8896-219E19850AA1}"/>
    <hyperlink ref="I28" location="A124827310K" display="A124827310K" xr:uid="{D7FB52FC-FF40-4AAD-A225-7A6C3E9375D9}"/>
    <hyperlink ref="I29" location="A124827342C" display="A124827342C" xr:uid="{DBC622C2-D977-458D-9DEB-62D051C150B9}"/>
    <hyperlink ref="I30" location="A124827346L" display="A124827346L" xr:uid="{471309C9-DFEC-43F8-992A-A32DBF294246}"/>
    <hyperlink ref="I31" location="A124827398R" display="A124827398R" xr:uid="{2E65AACA-6545-4498-85B2-22E1127531D7}"/>
    <hyperlink ref="I32" location="A124827294W" display="A124827294W" xr:uid="{87B94F80-3C87-441F-954B-45E4DB290ADF}"/>
    <hyperlink ref="I33" location="A124827386F" display="A124827386F" xr:uid="{671DD9FF-8152-4F7F-9EA6-1C898DEA6484}"/>
    <hyperlink ref="I34" location="A124827390W" display="A124827390W" xr:uid="{1072B9CD-2FBB-46B7-A301-2912D996D2A1}"/>
    <hyperlink ref="I35" location="A124827302K" display="A124827302K" xr:uid="{22EEC924-E327-4428-AC14-7B620DD6F8C1}"/>
    <hyperlink ref="I36" location="A124827322V" display="A124827322V" xr:uid="{3172EC28-C4D4-44DD-A7E7-33A05CF3C73A}"/>
    <hyperlink ref="I37" location="A124827350C" display="A124827350C" xr:uid="{895489C5-5C4A-4AF2-A616-FA4C8B1E3601}"/>
    <hyperlink ref="I38" location="A124827402V" display="A124827402V" xr:uid="{C2A5836B-318E-4811-84FD-27629F4C5099}"/>
    <hyperlink ref="I39" location="A124827298F" display="A124827298F" xr:uid="{BABF3991-10E3-4020-9D16-2503F77BD16F}"/>
    <hyperlink ref="I40" location="A124827354L" display="A124827354L" xr:uid="{1E8AFBA5-A79D-479B-8A19-1B2578461F7F}"/>
    <hyperlink ref="I41" location="A124827366W" display="A124827366W" xr:uid="{02BB7832-01A0-4C06-82CC-BDC21084D251}"/>
    <hyperlink ref="J13" location="A124826906F" display="A124826906F" xr:uid="{C75D8DC3-BCCA-4938-8F18-65A72F9D7B1E}"/>
    <hyperlink ref="J14" location="A124826862R" display="A124826862R" xr:uid="{4C5BFAF1-0F2A-4C0D-BA18-D1181298B7B4}"/>
    <hyperlink ref="J15" location="A124826910W" display="A124826910W" xr:uid="{BF7ECA87-7B07-447F-B229-737292D1A489}"/>
    <hyperlink ref="J16" location="A124826914F" display="A124826914F" xr:uid="{A052AB34-D57D-4B1F-8F97-0C12F4313D67}"/>
    <hyperlink ref="J17" location="A124826866X" display="A124826866X" xr:uid="{04FDCDD1-F123-453A-AA12-2715FD110DC5}"/>
    <hyperlink ref="J18" location="A124826870R" display="A124826870R" xr:uid="{236C1B71-D0CB-4FBE-8069-2DEF017CA2EC}"/>
    <hyperlink ref="J19" location="A124826894J" display="A124826894J" xr:uid="{8A134788-22A0-4384-976D-7A5A93A296DE}"/>
    <hyperlink ref="J20" location="A124826850F" display="A124826850F" xr:uid="{CD6978AA-C92C-43F5-A88F-806E219814D5}"/>
    <hyperlink ref="J21" location="A124826918R" display="A124826918R" xr:uid="{A626BD0D-6CD2-4D63-B934-6A3880DF02A2}"/>
    <hyperlink ref="J22" location="A124826898T" display="A124826898T" xr:uid="{3C7217AD-4A9E-4693-8FEB-F8DD544F1343}"/>
    <hyperlink ref="J23" location="A124826930F" display="A124826930F" xr:uid="{259F62FF-A5CE-4531-8D83-7F88D4799D88}"/>
    <hyperlink ref="J24" location="A124826854R" display="A124826854R" xr:uid="{61436DA8-3CBB-4565-B623-35EF06BB29B8}"/>
    <hyperlink ref="J25" location="A124826826F" display="A124826826F" xr:uid="{69BF372B-F9DF-4239-B517-30DEF4D72DDE}"/>
    <hyperlink ref="J26" location="A124826842F" display="A124826842F" xr:uid="{6422DA22-CEE3-4010-ABDB-3CA42D433159}"/>
    <hyperlink ref="J27" location="A124826874X" display="A124826874X" xr:uid="{8B4B741E-6F42-4F44-AA9D-3F5B0A1A6A0E}"/>
    <hyperlink ref="J28" location="A124826846R" display="A124826846R" xr:uid="{1ADDE668-62DA-4102-945F-9BE2394E90A3}"/>
    <hyperlink ref="J29" location="A124826878J" display="A124826878J" xr:uid="{ADA886AC-5931-422B-8193-8E4A0CBE4492}"/>
    <hyperlink ref="J30" location="A124826882X" display="A124826882X" xr:uid="{4E5A10CE-4EEA-4AA9-A3A8-AF3DA13646D7}"/>
    <hyperlink ref="J31" location="A124826934R" display="A124826934R" xr:uid="{CAF35215-5963-4C3F-B953-FCA08113F146}"/>
    <hyperlink ref="J32" location="A124826830W" display="A124826830W" xr:uid="{BA582B75-877F-485C-A01F-E0295A777D52}"/>
    <hyperlink ref="J33" location="A124826922F" display="A124826922F" xr:uid="{6326AE18-6CA9-4792-B716-58C24E6A5406}"/>
    <hyperlink ref="J34" location="A124826926R" display="A124826926R" xr:uid="{12E8B740-3A9E-4743-834B-C65B6CCD4904}"/>
    <hyperlink ref="J35" location="A124826838R" display="A124826838R" xr:uid="{F44AB8C1-7C01-415E-93BA-3138BB93436C}"/>
    <hyperlink ref="J36" location="A124826858X" display="A124826858X" xr:uid="{BE8E0CF9-93BA-4EB8-910F-9CAE224B286E}"/>
    <hyperlink ref="J37" location="A124826886J" display="A124826886J" xr:uid="{08B8E3D0-AADD-46BF-982D-D3B053A47E48}"/>
    <hyperlink ref="J38" location="A124826938X" display="A124826938X" xr:uid="{AC3BDEFE-5B3A-43AC-A134-CFD4B3668927}"/>
    <hyperlink ref="J39" location="A124826834F" display="A124826834F" xr:uid="{91B73230-0A8F-4673-9D8A-F49553ACB846}"/>
    <hyperlink ref="J40" location="A124826890X" display="A124826890X" xr:uid="{1BB9AD00-CA03-4D4F-BB91-656283F1605C}"/>
    <hyperlink ref="J41" location="A124826902W" display="A124826902W" xr:uid="{A21043F3-090E-4A44-A7A4-BEC4D445160D}"/>
    <hyperlink ref="K43" location="A124826790R" display="A124826790R" xr:uid="{657D8826-6182-467F-A961-B82C96DA9C44}"/>
    <hyperlink ref="K44" location="A124826746F" display="A124826746F" xr:uid="{DACDD49E-81C1-44D1-9D6E-219CA50508A9}"/>
    <hyperlink ref="K45" location="A124826794X" display="A124826794X" xr:uid="{D5767D03-76DC-41BC-B70D-B9F3DA35D481}"/>
    <hyperlink ref="K46" location="A124826798J" display="A124826798J" xr:uid="{8E5B5D3A-7C15-451E-810B-ADEBD94F74C4}"/>
    <hyperlink ref="K47" location="A124826750W" display="A124826750W" xr:uid="{D4D314BD-219E-43D7-A2BB-B9BADB1E81A8}"/>
    <hyperlink ref="K48" location="A124826754F" display="A124826754F" xr:uid="{B096461A-4FD2-499A-B2F2-5B047F8E28B3}"/>
    <hyperlink ref="K49" location="A124826778X" display="A124826778X" xr:uid="{E93E9952-4AAF-4DA1-B6DB-0CC38845F7B9}"/>
    <hyperlink ref="K50" location="A124826734W" display="A124826734W" xr:uid="{4653CF86-7138-4988-8CC6-B2C98B0DAC73}"/>
    <hyperlink ref="K51" location="A124826802L" display="A124826802L" xr:uid="{B1FF636B-F748-4111-8D30-0F157C066A42}"/>
    <hyperlink ref="K52" location="A124826782R" display="A124826782R" xr:uid="{BFD73D41-AD3D-4DF9-B247-32087CA74643}"/>
    <hyperlink ref="K53" location="A124826814W" display="A124826814W" xr:uid="{C8985403-EC5C-4543-A5D4-6E5408A3553E}"/>
    <hyperlink ref="K54" location="A124826738F" display="A124826738F" xr:uid="{CE6C0DF7-8917-4073-975B-2EBAE285184C}"/>
    <hyperlink ref="K55" location="A124826710C" display="A124826710C" xr:uid="{A5DA78D0-4EE0-4124-B6BD-0639B8EEB804}"/>
    <hyperlink ref="K56" location="A124826726W" display="A124826726W" xr:uid="{EBE198D2-7162-4DEB-A550-29389FCA6395}"/>
    <hyperlink ref="K57" location="A124826758R" display="A124826758R" xr:uid="{DD6DF7F2-6473-4CEF-9648-6C0CBF88B6DB}"/>
    <hyperlink ref="K58" location="A124826730L" display="A124826730L" xr:uid="{B69B40DC-41CB-476D-ACAF-6B251BA8E992}"/>
    <hyperlink ref="K59" location="A124826762F" display="A124826762F" xr:uid="{87EAABCE-20C7-4807-889A-6D754EF519D7}"/>
    <hyperlink ref="K60" location="A124826766R" display="A124826766R" xr:uid="{9F4867DC-5667-44DE-863B-4EA29C775611}"/>
    <hyperlink ref="K61" location="A124826818F" display="A124826818F" xr:uid="{EC1413C9-A77D-4B5B-AE9F-E6604A4AD362}"/>
    <hyperlink ref="K62" location="A124826714L" display="A124826714L" xr:uid="{06E4C0AE-1C7E-45F4-87D6-54FD827C400A}"/>
    <hyperlink ref="K63" location="A124826806W" display="A124826806W" xr:uid="{0C76236E-FD5C-4393-A4CB-D5F0D7B6CFD2}"/>
    <hyperlink ref="K64" location="A124826810L" display="A124826810L" xr:uid="{9A199C32-3918-4896-A659-CB22E740B377}"/>
    <hyperlink ref="K65" location="A124826722L" display="A124826722L" xr:uid="{0EB9159D-88D8-46EB-A751-59F37C209969}"/>
    <hyperlink ref="K66" location="A124826742W" display="A124826742W" xr:uid="{E1702730-3AF0-4200-A6B9-D089DAF2052F}"/>
    <hyperlink ref="K67" location="A124826770F" display="A124826770F" xr:uid="{46FD39C1-3D20-44A3-9504-2C497EBC4DBE}"/>
    <hyperlink ref="K68" location="A124826822W" display="A124826822W" xr:uid="{4A0E385C-66F0-4155-A872-B3660C84CE5A}"/>
    <hyperlink ref="K69" location="A124826718W" display="A124826718W" xr:uid="{1846334C-5252-49C3-A94F-D5415587D743}"/>
    <hyperlink ref="K70" location="A124826774R" display="A124826774R" xr:uid="{6EC8F987-78D3-47D9-ACD0-FD9F51F9EE97}"/>
    <hyperlink ref="K71" location="A124826786X" display="A124826786X" xr:uid="{1186B786-5691-4BCB-A87B-098C54584B63}"/>
    <hyperlink ref="C43" location="A124826442V" display="A124826442V" xr:uid="{7F6F4870-AC9E-43F5-8587-051C0A298612}"/>
    <hyperlink ref="C44" location="A124826398W" display="A124826398W" xr:uid="{80D12EAB-54E4-4651-B3C9-A8444DCB0A1B}"/>
    <hyperlink ref="C45" location="A124826446C" display="A124826446C" xr:uid="{02FE7D2A-3BEF-43B2-A0C6-057181A0EB82}"/>
    <hyperlink ref="C46" location="A124826450V" display="A124826450V" xr:uid="{11E40613-E342-4B97-B46A-EFD35BC9C508}"/>
    <hyperlink ref="C47" location="A124826402A" display="A124826402A" xr:uid="{20A9B31E-3960-49EB-8CCD-A063E73F54E3}"/>
    <hyperlink ref="C48" location="A124826406K" display="A124826406K" xr:uid="{932EC4E1-F37D-4928-A0B5-304D233A8965}"/>
    <hyperlink ref="C49" location="A124826430K" display="A124826430K" xr:uid="{AA14EAE9-46B8-42EB-A0BB-FABF1D9FA122}"/>
    <hyperlink ref="C50" location="A124826386L" display="A124826386L" xr:uid="{1E05CECD-786C-44BB-828F-9F900482FA74}"/>
    <hyperlink ref="C51" location="A124826454C" display="A124826454C" xr:uid="{0A04712E-A659-4C02-B9A6-9A9D32667B08}"/>
    <hyperlink ref="C52" location="A124826434V" display="A124826434V" xr:uid="{42DF28A3-204F-4BEC-AF29-B560DB858B50}"/>
    <hyperlink ref="C53" location="A124826466L" display="A124826466L" xr:uid="{AB04AFBF-57F3-41A3-8AC3-DFBE7A6D31C9}"/>
    <hyperlink ref="C54" location="A124826390C" display="A124826390C" xr:uid="{6370EDF9-0034-4858-9A64-3D60083FFAA8}"/>
    <hyperlink ref="C55" location="A124826362V" display="A124826362V" xr:uid="{B95CE9A8-4A88-4F51-B515-5F4B945356E4}"/>
    <hyperlink ref="C56" location="A124826378L" display="A124826378L" xr:uid="{D9C77527-1CEB-4436-A2C6-CB8AFC0513E9}"/>
    <hyperlink ref="C57" location="A124826410A" display="A124826410A" xr:uid="{AB971576-790D-4F63-A2E2-FD8929D06A0B}"/>
    <hyperlink ref="C58" location="A124826382C" display="A124826382C" xr:uid="{44A28469-7210-4D89-8B8A-C8B1493AA6A9}"/>
    <hyperlink ref="C59" location="A124826414K" display="A124826414K" xr:uid="{8C2DB120-B8CB-4A76-9BCB-DE786BB9114E}"/>
    <hyperlink ref="C60" location="A124826418V" display="A124826418V" xr:uid="{FEFE9B6F-CF9B-439C-8286-C03A30C3B8D2}"/>
    <hyperlink ref="C61" location="A124826470C" display="A124826470C" xr:uid="{7ABBE15C-9139-48B5-B432-63FE8BE7D2E8}"/>
    <hyperlink ref="C62" location="A124826366C" display="A124826366C" xr:uid="{8F1F0822-1740-4CC3-A5F1-321F9BCFC17E}"/>
    <hyperlink ref="C63" location="A124826458L" display="A124826458L" xr:uid="{F7E543E5-7E52-46CC-81A6-86D81AB2BEF5}"/>
    <hyperlink ref="C64" location="A124826462C" display="A124826462C" xr:uid="{D4B816D3-A30A-41D7-BB96-70252E9E67B9}"/>
    <hyperlink ref="C65" location="A124826374C" display="A124826374C" xr:uid="{E03C6B6C-19F6-422D-8516-B72F857EA2DC}"/>
    <hyperlink ref="C66" location="A124826394L" display="A124826394L" xr:uid="{5B08EEFC-E76C-4D51-BF41-993DA34225FD}"/>
    <hyperlink ref="C67" location="A124826422K" display="A124826422K" xr:uid="{CCCDB3C6-B9B3-449E-A0BA-8C89827A9080}"/>
    <hyperlink ref="C68" location="A124826474L" display="A124826474L" xr:uid="{FD5FAB17-66F7-4D34-BF0E-65B1909A2530}"/>
    <hyperlink ref="C69" location="A124826370V" display="A124826370V" xr:uid="{7DD3CE41-B90F-4369-8CDD-E0DCA9E56884}"/>
    <hyperlink ref="C70" location="A124826426V" display="A124826426V" xr:uid="{50BB385D-A71A-468E-BC07-D4D13959BF59}"/>
    <hyperlink ref="C71" location="A124826438C" display="A124826438C" xr:uid="{01B83DEE-E832-4522-8960-B3E34F0CFDC0}"/>
    <hyperlink ref="D43" location="A124825978X" display="A124825978X" xr:uid="{20785C08-A7B6-4866-BF12-F95424AFF267}"/>
    <hyperlink ref="D44" location="A124825934W" display="A124825934W" xr:uid="{492DD94E-B613-40E5-8D09-76E78F75BE21}"/>
    <hyperlink ref="D45" location="A124825982R" display="A124825982R" xr:uid="{0D970E11-AB72-4087-806B-E6696A36949A}"/>
    <hyperlink ref="D46" location="A124825986X" display="A124825986X" xr:uid="{09C8C9E3-E513-45D1-BD9B-FC47A1526710}"/>
    <hyperlink ref="D47" location="A124825938F" display="A124825938F" xr:uid="{1318D439-116F-4662-8521-C089FC49E9B0}"/>
    <hyperlink ref="D48" location="A124825942W" display="A124825942W" xr:uid="{CFCD71F0-0A89-402F-830C-FECFD34F4111}"/>
    <hyperlink ref="D49" location="A124825966R" display="A124825966R" xr:uid="{1451A0D4-5948-4B3A-91FD-960D1BADFDE5}"/>
    <hyperlink ref="D50" location="A124825922L" display="A124825922L" xr:uid="{45F58EC5-3247-4085-9022-0EF2F303D90F}"/>
    <hyperlink ref="D51" location="A124825990R" display="A124825990R" xr:uid="{89C102DD-1810-4A99-9977-C91C6F56E909}"/>
    <hyperlink ref="D52" location="A124825970F" display="A124825970F" xr:uid="{3EBACE29-3FE4-4D4B-863A-3BADC9AD5A12}"/>
    <hyperlink ref="D53" location="A124826002R" display="A124826002R" xr:uid="{557A449B-6F3F-407D-9718-B569D4B86BD1}"/>
    <hyperlink ref="D54" location="A124825926W" display="A124825926W" xr:uid="{CFA53DA3-0639-4EF3-99A4-7E8D08590AA3}"/>
    <hyperlink ref="D55" location="A124825898X" display="A124825898X" xr:uid="{3DD4AC1D-7625-4D58-8BD8-6FAF81275D85}"/>
    <hyperlink ref="D56" location="A124825914L" display="A124825914L" xr:uid="{7DB435A3-F239-4182-B49F-DF11C2554416}"/>
    <hyperlink ref="D57" location="A124825946F" display="A124825946F" xr:uid="{C5048954-CC97-4330-A9AB-B2C45732171F}"/>
    <hyperlink ref="D58" location="A124825918W" display="A124825918W" xr:uid="{18C927C3-7D26-4E20-944A-D4F21D3BCC03}"/>
    <hyperlink ref="D59" location="A124825950W" display="A124825950W" xr:uid="{F029CD50-7EFB-41E4-8447-4ACE4EAB4B29}"/>
    <hyperlink ref="D60" location="A124825954F" display="A124825954F" xr:uid="{D356213A-A180-4218-BB02-DB7B97AAF40C}"/>
    <hyperlink ref="D61" location="A124826006X" display="A124826006X" xr:uid="{F0850CA2-0D72-44A4-9C56-1F72CD10C3C5}"/>
    <hyperlink ref="D62" location="A124825902C" display="A124825902C" xr:uid="{AA5F04E7-0BB9-4F51-B9F0-EDBE68E8A3F6}"/>
    <hyperlink ref="D63" location="A124825994X" display="A124825994X" xr:uid="{BA651F50-E1FA-4B9A-8632-831E23DE96E3}"/>
    <hyperlink ref="D64" location="A124825998J" display="A124825998J" xr:uid="{A2FD2F25-7115-4356-80C1-D33238274A7B}"/>
    <hyperlink ref="D65" location="A124825910C" display="A124825910C" xr:uid="{436C890C-BC2C-473F-84A4-DC5274C42D0D}"/>
    <hyperlink ref="D66" location="A124825930L" display="A124825930L" xr:uid="{A5074801-7185-4853-BE67-708BC27B8238}"/>
    <hyperlink ref="D67" location="A124825958R" display="A124825958R" xr:uid="{DEB5CF76-AF13-4738-B967-2EA7EC422055}"/>
    <hyperlink ref="D68" location="A124826010R" display="A124826010R" xr:uid="{DBCB4561-7A78-4C16-BEEE-4B347114CC2D}"/>
    <hyperlink ref="D69" location="A124825906L" display="A124825906L" xr:uid="{AB302836-1B47-4004-9BA1-6BAA95B1E84F}"/>
    <hyperlink ref="D70" location="A124825962F" display="A124825962F" xr:uid="{1B71FDC8-1D27-4C5C-BED5-9E49662DF225}"/>
    <hyperlink ref="D71" location="A124825974R" display="A124825974R" xr:uid="{409AB956-A253-4C69-8347-A704F91CD184}"/>
    <hyperlink ref="E43" location="A124826558W" display="A124826558W" xr:uid="{A99D4A6C-1DD4-43F2-8FCF-9F54BD50670A}"/>
    <hyperlink ref="E44" location="A124826514V" display="A124826514V" xr:uid="{E90ED848-92AC-44E2-B32C-5F5487A0DBAC}"/>
    <hyperlink ref="E45" location="A124826562L" display="A124826562L" xr:uid="{444D45B6-7BFF-4C45-A19C-22C5EEA1172E}"/>
    <hyperlink ref="E46" location="A124826566W" display="A124826566W" xr:uid="{2278E505-E113-4E9F-9865-FABD04761A89}"/>
    <hyperlink ref="E47" location="A124826518C" display="A124826518C" xr:uid="{3EFA43F7-4E86-4873-955D-96E9507000BA}"/>
    <hyperlink ref="E48" location="A124826522V" display="A124826522V" xr:uid="{91367E05-D5F4-4C43-BA14-8E2669CC1D8A}"/>
    <hyperlink ref="E49" location="A124826546L" display="A124826546L" xr:uid="{0876A5B5-BE64-4C1E-B263-3991BCB50A4D}"/>
    <hyperlink ref="E50" location="A124826502K" display="A124826502K" xr:uid="{ACE4B670-4369-473D-B55D-B58D1416F806}"/>
    <hyperlink ref="E51" location="A124826570L" display="A124826570L" xr:uid="{D2E85F66-0563-4D92-9703-D81D63D13C46}"/>
    <hyperlink ref="E52" location="A124826550C" display="A124826550C" xr:uid="{67FA554B-7EA6-49DE-A41F-06B6AE3796EE}"/>
    <hyperlink ref="E53" location="A124826582W" display="A124826582W" xr:uid="{5707B526-14D8-491E-A8A1-E73221564897}"/>
    <hyperlink ref="E54" location="A124826506V" display="A124826506V" xr:uid="{1C4FF748-EB9B-4B35-B97A-8D44C813854F}"/>
    <hyperlink ref="E55" location="A124826478W" display="A124826478W" xr:uid="{B05BF3F1-F7E2-407D-839D-DDA9887D39E6}"/>
    <hyperlink ref="E56" location="A124826494W" display="A124826494W" xr:uid="{36520067-F55E-4C50-963C-580BB8EFD9A9}"/>
    <hyperlink ref="E57" location="A124826526C" display="A124826526C" xr:uid="{59D58EAE-142B-4142-9865-64989D56F1DF}"/>
    <hyperlink ref="E58" location="A124826498F" display="A124826498F" xr:uid="{99DA0C7E-7E48-4270-A29F-803BFA0131F8}"/>
    <hyperlink ref="E59" location="A124826530V" display="A124826530V" xr:uid="{5BBE94C7-59CE-4E29-97B8-3F5B3A3EC3C3}"/>
    <hyperlink ref="E60" location="A124826534C" display="A124826534C" xr:uid="{73534BE4-44C6-4142-B569-77E07449620F}"/>
    <hyperlink ref="E61" location="A124826586F" display="A124826586F" xr:uid="{67D51B45-274E-455E-81D1-DAA82AEDB60A}"/>
    <hyperlink ref="E62" location="A124826482L" display="A124826482L" xr:uid="{1677620E-02D2-4E66-875C-A782BA7B3519}"/>
    <hyperlink ref="E63" location="A124826574W" display="A124826574W" xr:uid="{FC1E43E7-2B7C-40C8-84E6-566C33FF1DC0}"/>
    <hyperlink ref="E64" location="A124826578F" display="A124826578F" xr:uid="{CBA8C3A9-4547-4ACF-9EB7-2A24823F767E}"/>
    <hyperlink ref="E65" location="A124826490L" display="A124826490L" xr:uid="{6F2FFBE2-5CD5-4BEF-B5FF-29ADE83B3547}"/>
    <hyperlink ref="E66" location="A124826510K" display="A124826510K" xr:uid="{7571BE52-815E-41BF-8714-A3D881C2A669}"/>
    <hyperlink ref="E67" location="A124826538L" display="A124826538L" xr:uid="{4397F4EB-FC4B-4F47-B82A-1E3B22F989E1}"/>
    <hyperlink ref="E68" location="A124826590W" display="A124826590W" xr:uid="{558BE468-D2FD-4662-B593-A0128B4995D9}"/>
    <hyperlink ref="E69" location="A124826486W" display="A124826486W" xr:uid="{FAC6D488-ED01-4955-84B5-C090AEE9F07C}"/>
    <hyperlink ref="E70" location="A124826542C" display="A124826542C" xr:uid="{52808CF3-BDBF-4A69-94F1-5B0077BADFBC}"/>
    <hyperlink ref="E71" location="A124826554L" display="A124826554L" xr:uid="{4FFB862C-99BD-4675-9795-6ABCDB1372F6}"/>
    <hyperlink ref="F43" location="A124826674F" display="A124826674F" xr:uid="{3C9048EA-0D79-45E1-B23A-B513EBB9013F}"/>
    <hyperlink ref="F44" location="A124826630C" display="A124826630C" xr:uid="{B9AC5353-DB20-48F4-88FA-4A36AD4BF5CE}"/>
    <hyperlink ref="F45" location="A124826678R" display="A124826678R" xr:uid="{2029C18C-0867-4F11-B00E-00372336D619}"/>
    <hyperlink ref="F46" location="A124826682F" display="A124826682F" xr:uid="{6FE354DB-8550-4BF3-BD29-1B65A3278F71}"/>
    <hyperlink ref="F47" location="A124826634L" display="A124826634L" xr:uid="{CD64FBCF-64D9-4974-90E1-89158C8C39AD}"/>
    <hyperlink ref="F48" location="A124826638W" display="A124826638W" xr:uid="{C6A2A38B-BF34-426F-A66A-C6411FEC0B43}"/>
    <hyperlink ref="F49" location="A124826662W" display="A124826662W" xr:uid="{D676F910-3E57-4C6B-A544-E548DEF3C688}"/>
    <hyperlink ref="F50" location="A124826618L" display="A124826618L" xr:uid="{401DA964-36D2-46F0-ABE9-8C71AE1D2572}"/>
    <hyperlink ref="F51" location="A124826686R" display="A124826686R" xr:uid="{793754AC-BD64-4313-A6CA-9136CFFADA72}"/>
    <hyperlink ref="F52" location="A124826666F" display="A124826666F" xr:uid="{D4C21731-F5F8-4469-92E7-C38902FF0AD7}"/>
    <hyperlink ref="F53" location="A124826698X" display="A124826698X" xr:uid="{65A75E05-F380-4C8C-848F-B4C5E3812302}"/>
    <hyperlink ref="F54" location="A124826622C" display="A124826622C" xr:uid="{258198F7-DA96-4890-B531-1A80E0B37C42}"/>
    <hyperlink ref="F55" location="A124826594F" display="A124826594F" xr:uid="{DF312317-F7E1-4070-9D5E-59D2CBF9B0D0}"/>
    <hyperlink ref="F56" location="A124826610V" display="A124826610V" xr:uid="{737C1BFA-CA22-4217-B2F7-BCC75C250DA2}"/>
    <hyperlink ref="F57" location="A124826642L" display="A124826642L" xr:uid="{35CE7568-6E72-469E-9E6D-8859F060350D}"/>
    <hyperlink ref="F58" location="A124826614C" display="A124826614C" xr:uid="{A32B8DBC-1E5A-4181-9E9E-3B8730EC0C44}"/>
    <hyperlink ref="F59" location="A124826646W" display="A124826646W" xr:uid="{0B1907E8-0E95-48C1-964B-6DBDD79F3001}"/>
    <hyperlink ref="F60" location="A124826650L" display="A124826650L" xr:uid="{A13004DB-70C0-46CD-B147-ADDD12BFD9AC}"/>
    <hyperlink ref="F61" location="A124826702C" display="A124826702C" xr:uid="{C81435B8-73C5-43B4-9EDB-D89E3E4E0D1E}"/>
    <hyperlink ref="F62" location="A124826598R" display="A124826598R" xr:uid="{83BB05E4-7155-41BC-BE1F-D349B06D3606}"/>
    <hyperlink ref="F63" location="A124826690F" display="A124826690F" xr:uid="{E956AB77-D6D3-4C33-858B-EF94E5405B4B}"/>
    <hyperlink ref="F64" location="A124826694R" display="A124826694R" xr:uid="{196FC3F1-FD0D-43E5-86BE-1D64F242F2A7}"/>
    <hyperlink ref="F65" location="A124826606C" display="A124826606C" xr:uid="{D3052417-30DB-4F1A-9B54-37BBCD62754A}"/>
    <hyperlink ref="F66" location="A124826626L" display="A124826626L" xr:uid="{76B7CA64-20C0-45FC-8CD5-43FA0EB7A8B4}"/>
    <hyperlink ref="F67" location="A124826654W" display="A124826654W" xr:uid="{48D24CCF-A3AD-4A56-877C-62A111BCF98B}"/>
    <hyperlink ref="F68" location="A124826706L" display="A124826706L" xr:uid="{C851AB7D-513E-44DA-B2ED-79323E82F784}"/>
    <hyperlink ref="F69" location="A124826602V" display="A124826602V" xr:uid="{89925D5E-70EA-4BFE-9397-400E67470352}"/>
    <hyperlink ref="F70" location="A124826658F" display="A124826658F" xr:uid="{63C99669-C989-4374-9C4B-BD732B94B319}"/>
    <hyperlink ref="F71" location="A124826670W" display="A124826670W" xr:uid="{8018264C-97F2-46A5-84B7-D320FE787002}"/>
    <hyperlink ref="G43" location="A124826094K" display="A124826094K" xr:uid="{5B9C1BC3-2A59-46A8-AA92-224AA3F803FF}"/>
    <hyperlink ref="G44" location="A124826050J" display="A124826050J" xr:uid="{B0387400-214A-4246-80F1-D65454F556FD}"/>
    <hyperlink ref="G45" location="A124826098V" display="A124826098V" xr:uid="{056DD181-D833-494A-A6B4-824FC69D719E}"/>
    <hyperlink ref="G46" location="A124826102X" display="A124826102X" xr:uid="{046356B7-27E1-445B-9F77-873BA1F4424D}"/>
    <hyperlink ref="G47" location="A124826054T" display="A124826054T" xr:uid="{7854E44B-0B0B-4F63-AA46-4AA753753EB5}"/>
    <hyperlink ref="G48" location="A124826058A" display="A124826058A" xr:uid="{6E5F612C-7908-4F7E-B12D-870208AAE1CF}"/>
    <hyperlink ref="G49" location="A124826082A" display="A124826082A" xr:uid="{80BABC25-A4D8-4FD2-B9B8-5F4E4DB3C0B5}"/>
    <hyperlink ref="G50" location="A124826038T" display="A124826038T" xr:uid="{2F6B23A7-8BC8-48DE-8901-9453ADD6D301}"/>
    <hyperlink ref="G51" location="A124826106J" display="A124826106J" xr:uid="{346DB122-672D-43F3-A018-9DA0D1F31D56}"/>
    <hyperlink ref="G52" location="A124826086K" display="A124826086K" xr:uid="{14FDA99E-CACC-4CFB-A245-6943B156C8B9}"/>
    <hyperlink ref="G53" location="A124826118T" display="A124826118T" xr:uid="{9ED2288C-9F1E-4E19-AC89-9A6D61EBC466}"/>
    <hyperlink ref="G54" location="A124826042J" display="A124826042J" xr:uid="{0979A512-A849-4D16-B040-2AE73D41F7F5}"/>
    <hyperlink ref="G55" location="A124826014X" display="A124826014X" xr:uid="{89ECA6D5-C43B-4B7B-A428-A7745442B32D}"/>
    <hyperlink ref="G56" location="A124826030X" display="A124826030X" xr:uid="{C71BBF90-2C0A-4E3E-93F2-AFA5264EB87B}"/>
    <hyperlink ref="G57" location="A124826062T" display="A124826062T" xr:uid="{4846926F-125B-4A1B-A9DF-A1703EB737A9}"/>
    <hyperlink ref="G58" location="A124826034J" display="A124826034J" xr:uid="{C974CF46-E96B-4AEB-B779-7F3017C911C5}"/>
    <hyperlink ref="G59" location="A124826066A" display="A124826066A" xr:uid="{3DC6A8DC-0828-4726-9519-82D623E773EB}"/>
    <hyperlink ref="G60" location="A124826070T" display="A124826070T" xr:uid="{2A3BB6A0-7CE3-46C2-8002-DE2CD3CD6F08}"/>
    <hyperlink ref="G61" location="A124826122J" display="A124826122J" xr:uid="{006C2400-6E35-42EC-9038-A3AEE5DF68D1}"/>
    <hyperlink ref="G62" location="A124826018J" display="A124826018J" xr:uid="{03C4A8C9-4E02-4560-B43A-E63D741B6EBE}"/>
    <hyperlink ref="G63" location="A124826110X" display="A124826110X" xr:uid="{5CBF6388-9234-4BE1-92DD-922F5967BABF}"/>
    <hyperlink ref="G64" location="A124826114J" display="A124826114J" xr:uid="{D297DE62-E0CC-48DC-AA6E-3792D5460052}"/>
    <hyperlink ref="G65" location="A124826026J" display="A124826026J" xr:uid="{96F60AD2-9B6D-4D12-ABA4-D707FB3AC4B7}"/>
    <hyperlink ref="G66" location="A124826046T" display="A124826046T" xr:uid="{842EAD9E-D06D-45E9-AE94-F60DEC4E93A2}"/>
    <hyperlink ref="G67" location="A124826074A" display="A124826074A" xr:uid="{307696A3-0C0A-4602-8D87-A07A7A215FD4}"/>
    <hyperlink ref="G68" location="A124826126T" display="A124826126T" xr:uid="{D0F191A1-4C68-402B-AFC8-032F4C31683B}"/>
    <hyperlink ref="G69" location="A124826022X" display="A124826022X" xr:uid="{851C012D-DE33-41FA-87F9-0BD5153FA492}"/>
    <hyperlink ref="G70" location="A124826078K" display="A124826078K" xr:uid="{573E859A-E75E-40BC-A504-2DF8D5FE5CFF}"/>
    <hyperlink ref="G71" location="A124826090A" display="A124826090A" xr:uid="{1E62C0D6-9CB1-4EA8-B4FF-7C1DB7F48073}"/>
    <hyperlink ref="H43" location="A124826210J" display="A124826210J" xr:uid="{ADBF587B-0533-473F-8BF9-D7084EBD947D}"/>
    <hyperlink ref="H44" location="A124826166K" display="A124826166K" xr:uid="{85BDD16B-756A-4462-9E82-F7B5862BD307}"/>
    <hyperlink ref="H45" location="A124826214T" display="A124826214T" xr:uid="{8151A965-BEC8-40D5-8A7E-B13A83591537}"/>
    <hyperlink ref="H46" location="A124826218A" display="A124826218A" xr:uid="{4A26B853-396E-4954-93A5-9DDD577DC547}"/>
    <hyperlink ref="H47" location="A124826170A" display="A124826170A" xr:uid="{91545E13-8FA0-4B56-8793-244DFE232F2B}"/>
    <hyperlink ref="H48" location="A124826174K" display="A124826174K" xr:uid="{4CA92EBC-9D78-4965-B3F7-65DAA1C87022}"/>
    <hyperlink ref="H49" location="A124826198C" display="A124826198C" xr:uid="{6755E26E-CC88-4F49-88BE-62AD4B385AF0}"/>
    <hyperlink ref="H50" location="A124826154A" display="A124826154A" xr:uid="{C1E625A4-B523-41A7-B4D9-BB303CAF38A4}"/>
    <hyperlink ref="H51" location="A124826222T" display="A124826222T" xr:uid="{2DA6CEA4-CD60-41C6-B83B-DD466378B3B6}"/>
    <hyperlink ref="H52" location="A124826202J" display="A124826202J" xr:uid="{DD398F52-507F-432D-9DAD-76E8B03AAE13}"/>
    <hyperlink ref="H53" location="A124826234A" display="A124826234A" xr:uid="{89684FE1-F89A-400F-B35C-D28B8C6AFB22}"/>
    <hyperlink ref="H54" location="A124826158K" display="A124826158K" xr:uid="{2C3DCF13-89EE-4920-8193-A7DE1A527332}"/>
    <hyperlink ref="H55" location="A124826130J" display="A124826130J" xr:uid="{40A4513E-BC98-467D-8C5B-D40958025121}"/>
    <hyperlink ref="H56" location="A124826146A" display="A124826146A" xr:uid="{7AC4F2EE-0D94-4BBD-9C59-509E2443A60F}"/>
    <hyperlink ref="H57" location="A124826178V" display="A124826178V" xr:uid="{5F80ECBC-389F-4E1C-97CC-665AF80B9FA2}"/>
    <hyperlink ref="H58" location="A124826150T" display="A124826150T" xr:uid="{AB6D0E69-D789-4604-8D1B-283D6DEA92CA}"/>
    <hyperlink ref="H59" location="A124826182K" display="A124826182K" xr:uid="{04C4FAFB-A2C3-4028-91D7-42268B6219E7}"/>
    <hyperlink ref="H60" location="A124826186V" display="A124826186V" xr:uid="{DB301636-E617-4306-A814-7E5AA64113B3}"/>
    <hyperlink ref="H61" location="A124826238K" display="A124826238K" xr:uid="{7D5D6A28-A97F-4DEA-842A-A237B82ADAC1}"/>
    <hyperlink ref="H62" location="A124826134T" display="A124826134T" xr:uid="{6D8E98C3-B3D6-40CB-8BAE-04F3E44AE350}"/>
    <hyperlink ref="H63" location="A124826226A" display="A124826226A" xr:uid="{0E123D2B-D786-44A6-849C-8AF1F08B34E5}"/>
    <hyperlink ref="H64" location="A124826230T" display="A124826230T" xr:uid="{F95905C3-5C27-4B00-AE5D-1B3464337539}"/>
    <hyperlink ref="H65" location="A124826142T" display="A124826142T" xr:uid="{E3877768-EEAB-4F4A-B7F1-4F15E4FF3896}"/>
    <hyperlink ref="H66" location="A124826162A" display="A124826162A" xr:uid="{BB992CA3-E5D8-4ACC-A42A-F4932527D892}"/>
    <hyperlink ref="H67" location="A124826190K" display="A124826190K" xr:uid="{B92373BC-54B0-40D2-8E90-0FAEEBB48A70}"/>
    <hyperlink ref="H68" location="A124826242A" display="A124826242A" xr:uid="{74D2E5D8-FEE0-4D12-8C19-E73E0F26B699}"/>
    <hyperlink ref="H69" location="A124826138A" display="A124826138A" xr:uid="{48AA4DBA-2DF7-49D9-A75C-B9AC1EFA1B4C}"/>
    <hyperlink ref="H70" location="A124826194V" display="A124826194V" xr:uid="{DB0EF762-701F-43D1-8088-611D64020B00}"/>
    <hyperlink ref="H71" location="A124826206T" display="A124826206T" xr:uid="{EBB28ED6-0328-4A83-90EF-610A265717C0}"/>
    <hyperlink ref="I43" location="A124826326K" display="A124826326K" xr:uid="{92E88FE8-A372-4B5B-8CA8-73C4862383CF}"/>
    <hyperlink ref="I44" location="A124826282V" display="A124826282V" xr:uid="{3D32A138-48FC-4144-AC81-1F6E67FD11D1}"/>
    <hyperlink ref="I45" location="A124826330A" display="A124826330A" xr:uid="{B084221C-539F-4AD1-AEED-1E74F5E417B6}"/>
    <hyperlink ref="I46" location="A124826334K" display="A124826334K" xr:uid="{5C5B56B1-CE39-47B0-91F4-88C3315C8480}"/>
    <hyperlink ref="I47" location="A124826286C" display="A124826286C" xr:uid="{F73830DC-6988-498C-8CBD-0706C772E95D}"/>
    <hyperlink ref="I48" location="A124826290V" display="A124826290V" xr:uid="{5A41A362-B486-4234-9923-E4D956D54502}"/>
    <hyperlink ref="I49" location="A124826314A" display="A124826314A" xr:uid="{BA5DEAA4-641A-40F1-A65A-F9E831FC19CC}"/>
    <hyperlink ref="I50" location="A124826270K" display="A124826270K" xr:uid="{145E3D5A-C6C4-4921-858C-539A2A3C05CD}"/>
    <hyperlink ref="I51" location="A124826338V" display="A124826338V" xr:uid="{FF60125B-6552-4682-9182-9EFD5005EBF0}"/>
    <hyperlink ref="I52" location="A124826318K" display="A124826318K" xr:uid="{FC1640E7-897F-4BA3-BE8D-F17A6BF0674C}"/>
    <hyperlink ref="I53" location="A124826350K" display="A124826350K" xr:uid="{8D77A5BA-2B18-476B-A55B-F5EB9A4CB389}"/>
    <hyperlink ref="I54" location="A124826274V" display="A124826274V" xr:uid="{EAA65215-540D-4933-8FF3-741CE58165AF}"/>
    <hyperlink ref="I55" location="A124826246K" display="A124826246K" xr:uid="{922535C9-751C-4487-A536-816A7910A4BB}"/>
    <hyperlink ref="I56" location="A124826262K" display="A124826262K" xr:uid="{AC240E97-C98A-4A02-9C77-052AF4224988}"/>
    <hyperlink ref="I57" location="A124826294C" display="A124826294C" xr:uid="{E38F5791-2834-4E87-A1C6-A1B60B49F2AB}"/>
    <hyperlink ref="I58" location="A124826266V" display="A124826266V" xr:uid="{B32BFCA4-EC39-40EA-8AEF-7950B4C0F3E4}"/>
    <hyperlink ref="I59" location="A124826298L" display="A124826298L" xr:uid="{DE0A3E41-1C6A-47C2-A72F-31298411542D}"/>
    <hyperlink ref="I60" location="A124826302T" display="A124826302T" xr:uid="{FFC034F2-4C2B-4123-B5F7-253C176DEA18}"/>
    <hyperlink ref="I61" location="A124826354V" display="A124826354V" xr:uid="{AC0FCAEF-7A5A-4A50-985C-8FD3F7C1B191}"/>
    <hyperlink ref="I62" location="A124826250A" display="A124826250A" xr:uid="{FACBEF9B-33D8-42B0-A271-1B7C8C106B44}"/>
    <hyperlink ref="I63" location="A124826342K" display="A124826342K" xr:uid="{72D7C9D6-7741-4572-BFB2-543E7B049179}"/>
    <hyperlink ref="I64" location="A124826346V" display="A124826346V" xr:uid="{70C84EBC-112D-43AB-84DE-BA99D9A74EFC}"/>
    <hyperlink ref="I65" location="A124826258V" display="A124826258V" xr:uid="{E2C8F926-099A-41E0-B78A-5F529708499D}"/>
    <hyperlink ref="I66" location="A124826278C" display="A124826278C" xr:uid="{A46F341D-783E-4210-B96B-3DBB62BFC3B5}"/>
    <hyperlink ref="I67" location="A124826306A" display="A124826306A" xr:uid="{312B572C-B1BB-46FD-87CD-98E92E2BA286}"/>
    <hyperlink ref="I68" location="A124826358C" display="A124826358C" xr:uid="{1774291B-E8A5-43BD-B83D-67CA4BFF9B33}"/>
    <hyperlink ref="I69" location="A124826254K" display="A124826254K" xr:uid="{E9164FA0-D8FB-4854-ACFC-2AC8D28D0519}"/>
    <hyperlink ref="I70" location="A124826310T" display="A124826310T" xr:uid="{B880399A-A0AD-4260-8E2D-7A1A9A354995}"/>
    <hyperlink ref="I71" location="A124826322A" display="A124826322A" xr:uid="{4C51919F-42E1-42AA-B01C-290C06718421}"/>
    <hyperlink ref="J43" location="A124825862W" display="A124825862W" xr:uid="{F6879370-00D3-42B2-8F6E-F8F78D8F3EB8}"/>
    <hyperlink ref="J44" location="A124825818L" display="A124825818L" xr:uid="{D62E4FCF-E342-4A8B-A59F-D016DDC6CD0D}"/>
    <hyperlink ref="J45" location="A124825866F" display="A124825866F" xr:uid="{87F4D01F-363E-47B5-B6AE-04E989019311}"/>
    <hyperlink ref="J46" location="A124825870W" display="A124825870W" xr:uid="{B093C7A1-B22A-400D-BF90-7826829BAACF}"/>
    <hyperlink ref="J47" location="A124825822C" display="A124825822C" xr:uid="{5FAEDDB8-8F5E-4844-A7E5-977586FBDA6F}"/>
    <hyperlink ref="J48" location="A124825826L" display="A124825826L" xr:uid="{C071F401-9336-4EE2-86DF-A7F0EF1E4B30}"/>
    <hyperlink ref="J49" location="A124825850L" display="A124825850L" xr:uid="{B62174C8-A057-4C65-9859-E67655E7A705}"/>
    <hyperlink ref="J50" location="A124825806C" display="A124825806C" xr:uid="{6F16CE4E-F358-4C82-BEE4-A145E2925E0F}"/>
    <hyperlink ref="J51" location="A124825874F" display="A124825874F" xr:uid="{FB139B46-94CA-44A5-A4BA-CDC3D1D6E97B}"/>
    <hyperlink ref="J52" location="A124825854W" display="A124825854W" xr:uid="{D93F93A3-0589-4645-85F6-9A6FD7056B0E}"/>
    <hyperlink ref="J53" location="A124825886R" display="A124825886R" xr:uid="{65ACF4F2-DC57-4DE5-A8AD-93D01E814800}"/>
    <hyperlink ref="J54" location="A124825810V" display="A124825810V" xr:uid="{1B411287-8BA0-4036-9F73-FC7BFB6DA800}"/>
    <hyperlink ref="J55" location="A124825782W" display="A124825782W" xr:uid="{3FD9492E-002F-4911-B131-F36C3F794D2C}"/>
    <hyperlink ref="J56" location="A124825798R" display="A124825798R" xr:uid="{BC4C3DE1-7E93-40D1-9498-D72FFE8E5EEA}"/>
    <hyperlink ref="J57" location="A124825830C" display="A124825830C" xr:uid="{D7B24E63-8AA6-4D11-9FE9-1D0E9C95AF9A}"/>
    <hyperlink ref="J58" location="A124825802V" display="A124825802V" xr:uid="{B18F60BC-748A-4E61-881E-3BC85C030196}"/>
    <hyperlink ref="J59" location="A124825834L" display="A124825834L" xr:uid="{336CD138-2BC6-4EC8-89C7-646ABBD49ABC}"/>
    <hyperlink ref="J60" location="A124825838W" display="A124825838W" xr:uid="{8A21459A-DBE6-490D-929E-23508E129EEA}"/>
    <hyperlink ref="J61" location="A124825890F" display="A124825890F" xr:uid="{14D8EA9E-8D8A-4A4E-AF16-9A2DF1CF975B}"/>
    <hyperlink ref="J62" location="A124825786F" display="A124825786F" xr:uid="{80CC68B9-44A0-4692-9766-8719F610E516}"/>
    <hyperlink ref="J63" location="A124825878R" display="A124825878R" xr:uid="{4ED754F7-F30B-49F5-91E1-DC13EE758C0B}"/>
    <hyperlink ref="J64" location="A124825882F" display="A124825882F" xr:uid="{4C557FC5-4AF8-4636-956A-3EDA7559E513}"/>
    <hyperlink ref="J65" location="A124825794F" display="A124825794F" xr:uid="{B91A1AEA-CF6A-41FF-9563-711ABEF079D4}"/>
    <hyperlink ref="J66" location="A124825814C" display="A124825814C" xr:uid="{20DF43FE-16C7-4E1D-82A8-98280D65FB08}"/>
    <hyperlink ref="J67" location="A124825842L" display="A124825842L" xr:uid="{C10E2760-DDB1-4AAD-8A99-33307C6698A8}"/>
    <hyperlink ref="J68" location="A124825894R" display="A124825894R" xr:uid="{3382257E-8E92-44ED-9B6E-8901E067CBF9}"/>
    <hyperlink ref="J69" location="A124825790W" display="A124825790W" xr:uid="{F7E606A5-B0C8-4260-95B7-5A9338B94A14}"/>
    <hyperlink ref="J70" location="A124825846W" display="A124825846W" xr:uid="{DE1F9A71-82DA-45D1-BD77-4C2765AD3A05}"/>
    <hyperlink ref="J71" location="A124825858F" display="A124825858F" xr:uid="{5FA3A89B-94A3-4DD4-AA73-AA65FFFE6341}"/>
    <hyperlink ref="K73" location="A124825746L" display="A124825746L" xr:uid="{3EB86BBF-CF25-4780-8A78-D883F7F06720}"/>
    <hyperlink ref="K74" location="A124825702K" display="A124825702K" xr:uid="{02AFD6DD-67FC-4493-8CBE-F2B4836A5FDC}"/>
    <hyperlink ref="K75" location="A124825750C" display="A124825750C" xr:uid="{A6707D14-3BF6-4099-9021-033B54959DA3}"/>
    <hyperlink ref="K76" location="A124825754L" display="A124825754L" xr:uid="{88DF6AF0-B3F3-42A3-91FE-E54604857B6F}"/>
    <hyperlink ref="K77" location="A124825706V" display="A124825706V" xr:uid="{4BC9BE4F-BAC9-4ACC-8E0E-C30E0AB8448D}"/>
    <hyperlink ref="K78" location="A124825710K" display="A124825710K" xr:uid="{92F274C1-BD20-4DF8-8613-F5BBF8426B67}"/>
    <hyperlink ref="K79" location="A124825734C" display="A124825734C" xr:uid="{FF81BA82-8015-44E5-B986-BECAC1022781}"/>
    <hyperlink ref="K80" location="A124825690L" display="A124825690L" xr:uid="{8F28A0A2-CB41-4592-ABD7-2137D7874250}"/>
    <hyperlink ref="K81" location="A124825758W" display="A124825758W" xr:uid="{38712299-00EE-4EE4-806C-3173E4E300D8}"/>
    <hyperlink ref="K82" location="A124825738L" display="A124825738L" xr:uid="{B7ED9A79-2ED2-44E3-A2C3-BB670F5AA6DC}"/>
    <hyperlink ref="K83" location="A124825770L" display="A124825770L" xr:uid="{3FDC9BED-C616-44AB-A781-AE00FFE9E58A}"/>
    <hyperlink ref="K84" location="A124825694W" display="A124825694W" xr:uid="{0B2CDFCE-BC88-4A89-AB47-76D4DFB91FFF}"/>
    <hyperlink ref="K85" location="A124825666L" display="A124825666L" xr:uid="{F367508E-6C8B-4914-9479-058C47DA9C64}"/>
    <hyperlink ref="K86" location="A124825682L" display="A124825682L" xr:uid="{385BEC7A-B46A-4E14-871B-8BFF77A8C943}"/>
    <hyperlink ref="K87" location="A124825714V" display="A124825714V" xr:uid="{3D7CF9C2-3A91-4758-9F13-512CE53D11D3}"/>
    <hyperlink ref="K88" location="A124825686W" display="A124825686W" xr:uid="{5B2E8491-3CF7-4FCD-9F95-64E027323B5D}"/>
    <hyperlink ref="K89" location="A124825718C" display="A124825718C" xr:uid="{2E1597D5-5A58-4BD5-95A2-FB7D0DFCD97D}"/>
    <hyperlink ref="K90" location="A124825722V" display="A124825722V" xr:uid="{6952A3F2-153E-4FEF-AE32-E335BD30E352}"/>
    <hyperlink ref="K91" location="A124825774W" display="A124825774W" xr:uid="{9030D1F0-FCE4-457D-905A-27A054655AEB}"/>
    <hyperlink ref="K92" location="A124825670C" display="A124825670C" xr:uid="{720B8BCC-C5B5-49E8-8014-A68C2B7985F4}"/>
    <hyperlink ref="K93" location="A124825762L" display="A124825762L" xr:uid="{E28F025C-73F8-4A2E-A2D7-E1C6721977BC}"/>
    <hyperlink ref="K94" location="A124825766W" display="A124825766W" xr:uid="{FE7620C5-9AB7-4B8E-A80D-0F3D38739BEC}"/>
    <hyperlink ref="K95" location="A124825678W" display="A124825678W" xr:uid="{2105F89B-1D32-43E2-AD57-E7920B3D7C88}"/>
    <hyperlink ref="K96" location="A124825698F" display="A124825698F" xr:uid="{545B7ADE-A7FE-4E9A-96DD-12AF6182C7F2}"/>
    <hyperlink ref="K97" location="A124825726C" display="A124825726C" xr:uid="{8150BC9A-2AA8-4B8B-BC5A-8437ED6866CB}"/>
    <hyperlink ref="K98" location="A124825778F" display="A124825778F" xr:uid="{FE27A81F-5ED4-4A82-9D15-EF7D7CC81A9B}"/>
    <hyperlink ref="K99" location="A124825674L" display="A124825674L" xr:uid="{131F144B-4688-4D96-8302-5B44B5734A3E}"/>
    <hyperlink ref="K100" location="A124825730V" display="A124825730V" xr:uid="{76C8D459-49F3-4F8C-AFAE-5D48A87DB834}"/>
    <hyperlink ref="K101" location="A124825742C" display="A124825742C" xr:uid="{00C74B70-6D30-4601-8326-AEC8CB0B7435}"/>
    <hyperlink ref="C73" location="A124825398C" display="A124825398C" xr:uid="{EAE6DD17-1F67-4D01-A92F-98A3FD39B464}"/>
    <hyperlink ref="C74" location="A124825354A" display="A124825354A" xr:uid="{01C1B77A-71BE-46CB-B397-6CC722FDA052}"/>
    <hyperlink ref="C75" location="A124825402J" display="A124825402J" xr:uid="{CE97998F-9578-4E0C-9194-F9F0F26B779D}"/>
    <hyperlink ref="C76" location="A124825406T" display="A124825406T" xr:uid="{2E446084-D7E7-4692-AA1B-57C3EFAAF17A}"/>
    <hyperlink ref="C77" location="A124825358K" display="A124825358K" xr:uid="{6F031CE5-379B-4023-841E-1422CAE9B133}"/>
    <hyperlink ref="C78" location="A124825362A" display="A124825362A" xr:uid="{F77EE25D-F040-49E8-BA65-51EF721A33D8}"/>
    <hyperlink ref="C79" location="A124825386V" display="A124825386V" xr:uid="{3CA4A925-76C8-4A01-AC72-32EA7FCDCD6C}"/>
    <hyperlink ref="C80" location="A124825342T" display="A124825342T" xr:uid="{792E735E-9119-485F-B9FF-7B48F66C66C0}"/>
    <hyperlink ref="C81" location="A124825410J" display="A124825410J" xr:uid="{8BA6457E-0D1E-4B28-AB7E-416B2F4DB662}"/>
    <hyperlink ref="C82" location="A124825390K" display="A124825390K" xr:uid="{EAD4C6BE-FC79-4CDC-A32E-DDB7219839D3}"/>
    <hyperlink ref="C83" location="A124825422T" display="A124825422T" xr:uid="{4E6CC1CE-AF59-429D-82B3-F487F553F810}"/>
    <hyperlink ref="C84" location="A124825346A" display="A124825346A" xr:uid="{1000EFC0-A3F4-4FD5-BCAB-C8610EECF939}"/>
    <hyperlink ref="C85" location="A124825318T" display="A124825318T" xr:uid="{D0A5275A-8159-4B98-98C8-944FCE21B884}"/>
    <hyperlink ref="C86" location="A124825334T" display="A124825334T" xr:uid="{DEAA8622-E77D-490C-8C6E-3822331C093C}"/>
    <hyperlink ref="C87" location="A124825366K" display="A124825366K" xr:uid="{FC4A82C8-E58B-4650-9C54-E56FF13AFE19}"/>
    <hyperlink ref="C88" location="A124825338A" display="A124825338A" xr:uid="{8BF0E23D-AEBE-4E0B-9F93-98450FF978A3}"/>
    <hyperlink ref="C89" location="A124825370A" display="A124825370A" xr:uid="{631DBAAE-49F5-4718-A160-CB0E59246B55}"/>
    <hyperlink ref="C90" location="A124825374K" display="A124825374K" xr:uid="{11D862A9-61A2-443E-A2E1-6B22A8F0DA09}"/>
    <hyperlink ref="C91" location="A124825426A" display="A124825426A" xr:uid="{1E8E2735-BD1F-4357-815D-CA87CB6A87A4}"/>
    <hyperlink ref="C92" location="A124825322J" display="A124825322J" xr:uid="{16749881-06CC-4B41-9AF8-F1D5E57A82D3}"/>
    <hyperlink ref="C93" location="A124825414T" display="A124825414T" xr:uid="{D042FD4F-3669-434D-906F-CCCD2F5B0FEE}"/>
    <hyperlink ref="C94" location="A124825418A" display="A124825418A" xr:uid="{A5053B56-AD1F-43F0-A35B-DF309B8DC083}"/>
    <hyperlink ref="C95" location="A124825330J" display="A124825330J" xr:uid="{CE05C9DA-4F7B-4891-901C-813CFFC7AD19}"/>
    <hyperlink ref="C96" location="A124825350T" display="A124825350T" xr:uid="{A29B86DA-DF2C-45D1-A49A-A17382D974C5}"/>
    <hyperlink ref="C97" location="A124825378V" display="A124825378V" xr:uid="{8D6B56F3-1E12-43ED-ADE5-D500675A5313}"/>
    <hyperlink ref="C98" location="A124825430T" display="A124825430T" xr:uid="{084461DE-9A16-452F-99E6-C7DAC346B429}"/>
    <hyperlink ref="C99" location="A124825326T" display="A124825326T" xr:uid="{FEC52F09-659C-4296-96E4-FFDA3A6665B5}"/>
    <hyperlink ref="C100" location="A124825382K" display="A124825382K" xr:uid="{5410DD97-F33A-4956-AD11-BB0C2AF244CC}"/>
    <hyperlink ref="C101" location="A124825394V" display="A124825394V" xr:uid="{6B996A43-3424-484A-96C3-DAE4488559B4}"/>
    <hyperlink ref="D73" location="A124824934C" display="A124824934C" xr:uid="{354115F1-4451-4213-A9C3-6205749513F5}"/>
    <hyperlink ref="D74" location="A124824890L" display="A124824890L" xr:uid="{910FCC82-AA1A-453E-8338-445EC9D2842C}"/>
    <hyperlink ref="D75" location="A124824938L" display="A124824938L" xr:uid="{BFD99864-71CB-4107-8A8B-4DBD6D9257B2}"/>
    <hyperlink ref="D76" location="A124824942C" display="A124824942C" xr:uid="{B6843A8D-6AE7-45B7-9BB2-1CF7446D1992}"/>
    <hyperlink ref="D77" location="A124824894W" display="A124824894W" xr:uid="{41E8F1B7-699D-41FD-91DB-317CFD9A00A4}"/>
    <hyperlink ref="D78" location="A124824898F" display="A124824898F" xr:uid="{2B528F8E-4702-4918-8794-68E25B90BC1D}"/>
    <hyperlink ref="D79" location="A124824922V" display="A124824922V" xr:uid="{B0952312-596C-476E-A31C-364AE8776319}"/>
    <hyperlink ref="D80" location="A124824878W" display="A124824878W" xr:uid="{931A807E-DBB6-409E-9D2E-CAEC68F197A0}"/>
    <hyperlink ref="D81" location="A124824946L" display="A124824946L" xr:uid="{A1973EFB-942C-46E0-99CF-047A29C6E8A3}"/>
    <hyperlink ref="D82" location="A124824926C" display="A124824926C" xr:uid="{5D7D9B0B-0C7C-4D3E-9802-36E997A9F969}"/>
    <hyperlink ref="D83" location="A124824958W" display="A124824958W" xr:uid="{1264B6F7-3208-42C1-94DD-3943AEE21870}"/>
    <hyperlink ref="D84" location="A124824882L" display="A124824882L" xr:uid="{A7F26108-38D2-40FF-A9BD-58C6E140D18E}"/>
    <hyperlink ref="D85" location="A124824854C" display="A124824854C" xr:uid="{DD12FFF7-43A8-4A6A-A9BD-04B50B33B573}"/>
    <hyperlink ref="D86" location="A124824870C" display="A124824870C" xr:uid="{A06B8B44-7E61-417D-AFD7-1A9228A53401}"/>
    <hyperlink ref="D87" location="A124824902K" display="A124824902K" xr:uid="{A788A6CD-57C2-4A11-92CD-819A0E837FF2}"/>
    <hyperlink ref="D88" location="A124824874L" display="A124824874L" xr:uid="{71617167-D050-48CA-9136-4EBC4AA768D6}"/>
    <hyperlink ref="D89" location="A124824906V" display="A124824906V" xr:uid="{10E8B63C-0D7A-4786-8EF8-031A062EA8D2}"/>
    <hyperlink ref="D90" location="A124824910K" display="A124824910K" xr:uid="{D6FEA86F-52E8-4F83-A61E-7A44C3724DFC}"/>
    <hyperlink ref="D91" location="A124824962L" display="A124824962L" xr:uid="{49786037-6230-4CFA-9ECB-0A5AAC701E69}"/>
    <hyperlink ref="D92" location="A124824858L" display="A124824858L" xr:uid="{0666EBBC-306C-46AB-894B-2DEB0A1972DA}"/>
    <hyperlink ref="D93" location="A124824950C" display="A124824950C" xr:uid="{8D7F4270-B589-4BBC-BAB8-2F75FCC9A285}"/>
    <hyperlink ref="D94" location="A124824954L" display="A124824954L" xr:uid="{A9D2B01C-2A33-4AB1-85A1-9A38F671D7F9}"/>
    <hyperlink ref="D95" location="A124824866L" display="A124824866L" xr:uid="{3A20369C-A972-4E79-8A4F-47BC1C2751E1}"/>
    <hyperlink ref="D96" location="A124824886W" display="A124824886W" xr:uid="{1CF52242-C059-4551-809A-DA4FF126FA25}"/>
    <hyperlink ref="D97" location="A124824914V" display="A124824914V" xr:uid="{AFFAE249-B819-4E68-A5B8-58E994E54D99}"/>
    <hyperlink ref="D98" location="A124824966W" display="A124824966W" xr:uid="{932B163B-4C58-412E-84B0-E81D57523726}"/>
    <hyperlink ref="D99" location="A124824862C" display="A124824862C" xr:uid="{5A3A63F4-4DC3-4B9C-9417-C0F067D4FDA2}"/>
    <hyperlink ref="D100" location="A124824918C" display="A124824918C" xr:uid="{EF55B356-8181-4D35-9605-217722FAEF8B}"/>
    <hyperlink ref="D101" location="A124824930V" display="A124824930V" xr:uid="{A8AE9663-5346-4509-9D62-79C08AFF709F}"/>
    <hyperlink ref="E73" location="A124825514A" display="A124825514A" xr:uid="{186CD5F3-5EAA-47DB-B568-56C7C1593256}"/>
    <hyperlink ref="E74" location="A124825470K" display="A124825470K" xr:uid="{C897065F-5C7F-4D7C-A654-97E33562B894}"/>
    <hyperlink ref="E75" location="A124825518K" display="A124825518K" xr:uid="{C5151A7A-7C52-4C3F-8A9D-F6AC237E5BCE}"/>
    <hyperlink ref="E76" location="A124825522A" display="A124825522A" xr:uid="{7838E84A-1212-4C9F-BB06-D9D520D543C1}"/>
    <hyperlink ref="E77" location="A124825474V" display="A124825474V" xr:uid="{B56D3C28-267A-4340-87B3-42F8001CA017}"/>
    <hyperlink ref="E78" location="A124825478C" display="A124825478C" xr:uid="{452C0C57-067B-4507-B2F4-CCF14B114E59}"/>
    <hyperlink ref="E79" location="A124825502T" display="A124825502T" xr:uid="{12AC7EFF-7951-4CD6-B6F9-0C6EF41946B2}"/>
    <hyperlink ref="E80" location="A124825458V" display="A124825458V" xr:uid="{FF0A869A-B4BD-4098-AAE4-1AAD58BB3DD6}"/>
    <hyperlink ref="E81" location="A124825526K" display="A124825526K" xr:uid="{F3C1F415-8DEF-4A5A-9C1D-FAB50C18C0BD}"/>
    <hyperlink ref="E82" location="A124825506A" display="A124825506A" xr:uid="{CDE29A38-66AA-45CF-9994-580DA2E8EE27}"/>
    <hyperlink ref="E83" location="A124825538V" display="A124825538V" xr:uid="{D516518A-99B8-4E8D-8E80-97405095F96B}"/>
    <hyperlink ref="E84" location="A124825462K" display="A124825462K" xr:uid="{D9D04928-B1D2-4769-9660-B1D05C6C1193}"/>
    <hyperlink ref="E85" location="A124825434A" display="A124825434A" xr:uid="{59432097-12F7-4A5F-B622-FB379047EC76}"/>
    <hyperlink ref="E86" location="A124825450A" display="A124825450A" xr:uid="{AC54B450-B73C-4BDC-A3D9-07F722C43FF3}"/>
    <hyperlink ref="E87" location="A124825482V" display="A124825482V" xr:uid="{9D349B5B-B213-46B2-8DBC-70F948422CBE}"/>
    <hyperlink ref="E88" location="A124825454K" display="A124825454K" xr:uid="{A2158D63-3366-4132-9EAE-6B14838AFD38}"/>
    <hyperlink ref="E89" location="A124825486C" display="A124825486C" xr:uid="{3F58E0C0-7981-4611-B183-4C960EC57785}"/>
    <hyperlink ref="E90" location="A124825490V" display="A124825490V" xr:uid="{6594C62C-8E2B-470A-A1DE-A98A93837831}"/>
    <hyperlink ref="E91" location="A124825542K" display="A124825542K" xr:uid="{02FDEEFA-2D3B-4DA7-84C2-F0E532D0E982}"/>
    <hyperlink ref="E92" location="A124825438K" display="A124825438K" xr:uid="{B2D7F982-29C6-467E-B4F0-04744F6F000A}"/>
    <hyperlink ref="E93" location="A124825530A" display="A124825530A" xr:uid="{38890009-98B7-4555-BA28-C8FBCAB8780D}"/>
    <hyperlink ref="E94" location="A124825534K" display="A124825534K" xr:uid="{EB2C8F21-5871-421B-A63A-0CDBB24BF714}"/>
    <hyperlink ref="E95" location="A124825446K" display="A124825446K" xr:uid="{2A962158-3420-4685-8D0A-4DA11C2040F0}"/>
    <hyperlink ref="E96" location="A124825466V" display="A124825466V" xr:uid="{80BD7F03-F755-4539-B55A-5D3E1CA846B3}"/>
    <hyperlink ref="E97" location="A124825494C" display="A124825494C" xr:uid="{114A796F-5303-4051-8376-837D27760B62}"/>
    <hyperlink ref="E98" location="A124825546V" display="A124825546V" xr:uid="{7293EC89-9E04-46D6-A9D9-29B86176F211}"/>
    <hyperlink ref="E99" location="A124825442A" display="A124825442A" xr:uid="{B27AC0DC-FD33-4CC9-BD55-8F60ECB18347}"/>
    <hyperlink ref="E100" location="A124825498L" display="A124825498L" xr:uid="{8373F7D2-2FE6-4EF5-82E6-4F06E61DA024}"/>
    <hyperlink ref="E101" location="A124825510T" display="A124825510T" xr:uid="{AC249972-DDB6-45F2-9E77-DC8109AC7AC4}"/>
    <hyperlink ref="F73" location="A124825630K" display="A124825630K" xr:uid="{3E46885E-BCB0-4A35-B2CA-F6D765519ACF}"/>
    <hyperlink ref="F74" location="A124825586L" display="A124825586L" xr:uid="{A8A1DD73-FEF5-411D-B3C9-6BC2BFF6F3A6}"/>
    <hyperlink ref="F75" location="A124825634V" display="A124825634V" xr:uid="{80BB9B02-F093-4EA1-B125-C1F4E4E85CFD}"/>
    <hyperlink ref="F76" location="A124825638C" display="A124825638C" xr:uid="{69867E18-BEC2-4D0F-9981-6FE86E7480AF}"/>
    <hyperlink ref="F77" location="A124825590C" display="A124825590C" xr:uid="{1F94780F-F047-4C24-9A7A-D8E921B29178}"/>
    <hyperlink ref="F78" location="A124825594L" display="A124825594L" xr:uid="{CD172C62-2EB3-4EAD-B1F0-FB721669A685}"/>
    <hyperlink ref="F79" location="A124825618V" display="A124825618V" xr:uid="{21EC8813-06BA-4E9F-BAA6-445C20433AE6}"/>
    <hyperlink ref="F80" location="A124825574C" display="A124825574C" xr:uid="{23C2234F-7EE4-45FF-905C-83C0A0CB8E38}"/>
    <hyperlink ref="F81" location="A124825642V" display="A124825642V" xr:uid="{1C327B59-CE9E-4CA3-B5B9-726F39235C41}"/>
    <hyperlink ref="F82" location="A124825622K" display="A124825622K" xr:uid="{E5EE8132-824F-45FD-83ED-671D2916BFA5}"/>
    <hyperlink ref="F83" location="A124825654C" display="A124825654C" xr:uid="{8C0ABE9D-53C2-477D-963B-318469BE39D8}"/>
    <hyperlink ref="F84" location="A124825578L" display="A124825578L" xr:uid="{63C0A2E7-B03B-4AFD-8F1C-16C84E049CBE}"/>
    <hyperlink ref="F85" location="A124825550K" display="A124825550K" xr:uid="{513ED037-0A31-4F04-AA04-D3A7EC6125FB}"/>
    <hyperlink ref="F86" location="A124825566C" display="A124825566C" xr:uid="{CBAE34BC-C499-481C-92D8-86E7CF2CFF82}"/>
    <hyperlink ref="F87" location="A124825598W" display="A124825598W" xr:uid="{7DF76EAD-7495-4FB3-A665-55660D7CEABF}"/>
    <hyperlink ref="F88" location="A124825570V" display="A124825570V" xr:uid="{859C1E7D-1577-419F-ACB2-BC2C8CABDA4E}"/>
    <hyperlink ref="F89" location="A124825602A" display="A124825602A" xr:uid="{A35DD624-2746-4846-8EC8-A3C9EB53285C}"/>
    <hyperlink ref="F90" location="A124825606K" display="A124825606K" xr:uid="{AF6A7A53-FE25-47BD-8548-2B3513307BB2}"/>
    <hyperlink ref="F91" location="A124825658L" display="A124825658L" xr:uid="{C664DEE2-733E-41F3-AA4B-E902432D80CB}"/>
    <hyperlink ref="F92" location="A124825554V" display="A124825554V" xr:uid="{58B7DB13-1495-47AF-850D-2D4332273933}"/>
    <hyperlink ref="F93" location="A124825646C" display="A124825646C" xr:uid="{8D5C0D30-4D5E-447E-A76F-4B9AD6844FC1}"/>
    <hyperlink ref="F94" location="A124825650V" display="A124825650V" xr:uid="{7C5A87CB-EE03-4960-A035-00534F06B084}"/>
    <hyperlink ref="F95" location="A124825562V" display="A124825562V" xr:uid="{3EF3863F-F680-48C4-BE10-5068A94E74C3}"/>
    <hyperlink ref="F96" location="A124825582C" display="A124825582C" xr:uid="{A6E9707D-4841-4F56-88FD-9C92C7E2A43D}"/>
    <hyperlink ref="F97" location="A124825610A" display="A124825610A" xr:uid="{C4923E5D-A771-46CB-808F-CB93E4C9083B}"/>
    <hyperlink ref="F98" location="A124825662C" display="A124825662C" xr:uid="{6FFAB5FD-6750-4B3D-AC2B-D973D36B3597}"/>
    <hyperlink ref="F99" location="A124825558C" display="A124825558C" xr:uid="{EE0693C1-455D-4004-84B3-FB1562929C66}"/>
    <hyperlink ref="F100" location="A124825614K" display="A124825614K" xr:uid="{ABC208A0-1C33-478D-85F2-2DB9A90F81D0}"/>
    <hyperlink ref="F101" location="A124825626V" display="A124825626V" xr:uid="{7EC560D3-4C14-4966-97ED-B1F42A8CED7D}"/>
    <hyperlink ref="G73" location="A124825050R" display="A124825050R" xr:uid="{55C792AD-E294-4D06-AEFF-B7B1E7849BC2}"/>
    <hyperlink ref="G74" location="A124825006F" display="A124825006F" xr:uid="{AFD17937-3FDF-4C87-A898-C5DEE219A6DA}"/>
    <hyperlink ref="G75" location="A124825054X" display="A124825054X" xr:uid="{3F560E85-201A-4D29-A0C2-D2DDFC49DF5A}"/>
    <hyperlink ref="G76" location="A124825058J" display="A124825058J" xr:uid="{658BA771-CD32-4439-826D-FC768384C97E}"/>
    <hyperlink ref="G77" location="A124825010W" display="A124825010W" xr:uid="{645C6409-7AAD-47DD-8487-285E39636C38}"/>
    <hyperlink ref="G78" location="A124825014F" display="A124825014F" xr:uid="{533F7A3F-BF85-4451-B80B-AD0141B07CB7}"/>
    <hyperlink ref="G79" location="A124825038X" display="A124825038X" xr:uid="{463EA754-EB8D-45B7-8D42-BFE5DC888502}"/>
    <hyperlink ref="G80" location="A124824994F" display="A124824994F" xr:uid="{FE4E7F81-302B-473C-8878-6C967DBF1445}"/>
    <hyperlink ref="G81" location="A124825062X" display="A124825062X" xr:uid="{06802334-9B89-48F3-B3E7-A200A1BAF95D}"/>
    <hyperlink ref="G82" location="A124825042R" display="A124825042R" xr:uid="{9D1AF14D-E993-417E-AFFC-5E70E9D1E167}"/>
    <hyperlink ref="G83" location="A124825074J" display="A124825074J" xr:uid="{5BCAB3AB-C576-452D-8F53-F4E6A2025425}"/>
    <hyperlink ref="G84" location="A124824998R" display="A124824998R" xr:uid="{06E4EB46-C9D2-46AA-9D81-19F100579951}"/>
    <hyperlink ref="G85" location="A124824970L" display="A124824970L" xr:uid="{0474E649-3407-4AF0-BA2F-262CD087571B}"/>
    <hyperlink ref="G86" location="A124824986F" display="A124824986F" xr:uid="{B8A90330-7F76-4A6C-89D7-F97A0F9422A3}"/>
    <hyperlink ref="G87" location="A124825018R" display="A124825018R" xr:uid="{2C87FAF2-F6A8-4983-BBB3-0D3BA86EB9F5}"/>
    <hyperlink ref="G88" location="A124824990W" display="A124824990W" xr:uid="{9DD7FE23-167E-4398-BCBE-E809490759EE}"/>
    <hyperlink ref="G89" location="A124825022F" display="A124825022F" xr:uid="{0C721510-3F68-40D0-9BDC-DE40F4FF2EDD}"/>
    <hyperlink ref="G90" location="A124825026R" display="A124825026R" xr:uid="{27ED9E72-62F0-477D-A328-64627C563899}"/>
    <hyperlink ref="G91" location="A124825078T" display="A124825078T" xr:uid="{7B15A7DC-D503-45AE-9D4F-53B00B3099B3}"/>
    <hyperlink ref="G92" location="A124824974W" display="A124824974W" xr:uid="{BC6736B3-8443-43BA-AEF5-92CD14B05EE7}"/>
    <hyperlink ref="G93" location="A124825066J" display="A124825066J" xr:uid="{A51FAAD1-85A2-4833-85C7-032AB6854B5F}"/>
    <hyperlink ref="G94" location="A124825070X" display="A124825070X" xr:uid="{EDA9DB2D-2E84-4B7C-8780-231D2ABD8CA1}"/>
    <hyperlink ref="G95" location="A124824982W" display="A124824982W" xr:uid="{A8864EBB-2454-4CF2-99DB-21F6427F3ECB}"/>
    <hyperlink ref="G96" location="A124825002W" display="A124825002W" xr:uid="{909DACFE-0F9A-42E3-9BDF-49C5DAE772A8}"/>
    <hyperlink ref="G97" location="A124825030F" display="A124825030F" xr:uid="{188CAAB8-3972-408C-8716-1F2FB6AAA38B}"/>
    <hyperlink ref="G98" location="A124825082J" display="A124825082J" xr:uid="{E6CEDA05-C4F8-4F57-BEC1-EC3C6E6BEC7B}"/>
    <hyperlink ref="G99" location="A124824978F" display="A124824978F" xr:uid="{E17585AD-FA94-4A11-A6AE-04538F2450E9}"/>
    <hyperlink ref="G100" location="A124825034R" display="A124825034R" xr:uid="{327EB772-F635-4977-BE14-CCF558145237}"/>
    <hyperlink ref="G101" location="A124825046X" display="A124825046X" xr:uid="{0708A989-B94D-495D-8748-C164E1834CE2}"/>
    <hyperlink ref="H73" location="A124825166T" display="A124825166T" xr:uid="{9C94499E-C412-42C9-85A7-AD15C56262A5}"/>
    <hyperlink ref="H74" location="A124825122R" display="A124825122R" xr:uid="{B1DD7805-A37D-48A1-AF66-005BA7FEE867}"/>
    <hyperlink ref="H75" location="A124825170J" display="A124825170J" xr:uid="{798FD1E7-E99A-4067-B6C4-C9FE4DE58696}"/>
    <hyperlink ref="H76" location="A124825174T" display="A124825174T" xr:uid="{9723F27A-C00E-4AE6-8F7C-EEC03F4A07BF}"/>
    <hyperlink ref="H77" location="A124825126X" display="A124825126X" xr:uid="{7EDF8259-B42E-443D-8F92-D00BA5418724}"/>
    <hyperlink ref="H78" location="A124825130R" display="A124825130R" xr:uid="{B72AF3D2-5F2E-4FD9-B05A-99B7DAD99360}"/>
    <hyperlink ref="H79" location="A124825154J" display="A124825154J" xr:uid="{72A8B49A-2424-4D47-AB69-D05787BBF7FB}"/>
    <hyperlink ref="H80" location="A124825110F" display="A124825110F" xr:uid="{4945803C-CE1B-406C-9F54-FBA6191A4FCE}"/>
    <hyperlink ref="H81" location="A124825178A" display="A124825178A" xr:uid="{2EADBF39-A348-4958-906E-F841E8109064}"/>
    <hyperlink ref="H82" location="A124825158T" display="A124825158T" xr:uid="{1F4CA9CC-28C6-4F5C-9AB7-986E192F8FED}"/>
    <hyperlink ref="H83" location="A124825190T" display="A124825190T" xr:uid="{AC98A047-32DA-4A64-B298-EAEAE98CA8CA}"/>
    <hyperlink ref="H84" location="A124825114R" display="A124825114R" xr:uid="{C03B1B64-3FE8-4D7B-B2DE-BE300E2EBEA4}"/>
    <hyperlink ref="H85" location="A124825086T" display="A124825086T" xr:uid="{FBA9A0B5-1151-43DD-BE72-D097D2A9DD3D}"/>
    <hyperlink ref="H86" location="A124825102F" display="A124825102F" xr:uid="{898B346C-5E81-4B50-9336-B4DC02034D01}"/>
    <hyperlink ref="H87" location="A124825134X" display="A124825134X" xr:uid="{B1924F47-EC74-4BDE-AF69-12D6B0E7445D}"/>
    <hyperlink ref="H88" location="A124825106R" display="A124825106R" xr:uid="{B4922847-080B-4286-8A77-8F3FF1984ED4}"/>
    <hyperlink ref="H89" location="A124825138J" display="A124825138J" xr:uid="{97CF8549-D4AE-49DA-B014-FC15E0E56D93}"/>
    <hyperlink ref="H90" location="A124825142X" display="A124825142X" xr:uid="{097F39C4-8166-4E3D-95D9-5089304C3BC9}"/>
    <hyperlink ref="H91" location="A124825194A" display="A124825194A" xr:uid="{3B245974-6080-4455-93BC-6F786738466F}"/>
    <hyperlink ref="H92" location="A124825090J" display="A124825090J" xr:uid="{83CF133B-1D59-4BF5-89EB-9DE3E62B21A2}"/>
    <hyperlink ref="H93" location="A124825182T" display="A124825182T" xr:uid="{4E67B8C1-6ECA-46C0-B9C3-26A0B1C4B83D}"/>
    <hyperlink ref="H94" location="A124825186A" display="A124825186A" xr:uid="{4F8B6DCC-34BF-4A97-B7B5-4A20EFFAF79F}"/>
    <hyperlink ref="H95" location="A124825098A" display="A124825098A" xr:uid="{ED3382F3-05F0-49DF-A52F-11C0C8027118}"/>
    <hyperlink ref="H96" location="A124825118X" display="A124825118X" xr:uid="{7FBCD414-0785-4B03-A7BB-0E64541E5159}"/>
    <hyperlink ref="H97" location="A124825146J" display="A124825146J" xr:uid="{E6D2A234-A3A0-4C72-AF94-F59F836DF453}"/>
    <hyperlink ref="H98" location="A124825198K" display="A124825198K" xr:uid="{0539289C-FD5D-45D9-B03D-F43AC05C398E}"/>
    <hyperlink ref="H99" location="A124825094T" display="A124825094T" xr:uid="{2FA1F6D4-E1D2-4A3C-A983-A8CE77A96A6B}"/>
    <hyperlink ref="H100" location="A124825150X" display="A124825150X" xr:uid="{A4787CA7-BB52-46AF-A185-9E48D7A83EAD}"/>
    <hyperlink ref="H101" location="A124825162J" display="A124825162J" xr:uid="{B5F5DB0D-CA7A-4985-9FA8-9D4A7DD4E7CC}"/>
    <hyperlink ref="I73" location="A124825282A" display="A124825282A" xr:uid="{30F8148D-067E-4A3D-8409-146572006F71}"/>
    <hyperlink ref="I74" location="A124825238T" display="A124825238T" xr:uid="{BE3B8E36-6C67-4F29-82A6-5FC5E9C9A526}"/>
    <hyperlink ref="I75" location="A124825286K" display="A124825286K" xr:uid="{10125002-3DF8-419D-B102-CF36E83C26D5}"/>
    <hyperlink ref="I76" location="A124825290A" display="A124825290A" xr:uid="{33BECEFE-9CBF-4CD7-87C8-4A25097079AA}"/>
    <hyperlink ref="I77" location="A124825242J" display="A124825242J" xr:uid="{EFCE10B0-9498-45E8-B3D6-7516C7D54240}"/>
    <hyperlink ref="I78" location="A124825246T" display="A124825246T" xr:uid="{21B6C946-FE22-417F-BA37-3CA34C7384A0}"/>
    <hyperlink ref="I79" location="A124825270T" display="A124825270T" xr:uid="{031DA195-D34C-4201-933A-BD58C9B6C994}"/>
    <hyperlink ref="I80" location="A124825226J" display="A124825226J" xr:uid="{9DF482E4-6C11-43D5-AB07-CE9BBF60F345}"/>
    <hyperlink ref="I81" location="A124825294K" display="A124825294K" xr:uid="{73265EE5-9E82-4797-A795-520E57C8AD2D}"/>
    <hyperlink ref="I82" location="A124825274A" display="A124825274A" xr:uid="{668D8312-42D5-4BBC-9170-AA9608359947}"/>
    <hyperlink ref="I83" location="A124825306J" display="A124825306J" xr:uid="{96FB945F-77A3-4CE4-B25D-AFD60D6BC458}"/>
    <hyperlink ref="I84" location="A124825230X" display="A124825230X" xr:uid="{9A8521A0-1767-4EA2-9EE7-EE4D16DC8C6F}"/>
    <hyperlink ref="I85" location="A124825202R" display="A124825202R" xr:uid="{70EFE2CB-9B37-4969-AD08-DC31A21B6ADA}"/>
    <hyperlink ref="I86" location="A124825218J" display="A124825218J" xr:uid="{B0D28F2E-4942-44A8-9A65-053413109E70}"/>
    <hyperlink ref="I87" location="A124825250J" display="A124825250J" xr:uid="{33F3882B-82AF-4F76-B913-0EB0C0ADDCF6}"/>
    <hyperlink ref="I88" location="A124825222X" display="A124825222X" xr:uid="{57A0D257-E8D5-44BE-88B0-91747715149F}"/>
    <hyperlink ref="I89" location="A124825254T" display="A124825254T" xr:uid="{DDDB7101-8DD0-42CF-ABCC-4CDFB5568057}"/>
    <hyperlink ref="I90" location="A124825258A" display="A124825258A" xr:uid="{09E230B1-D797-44C4-BC82-AA51522097ED}"/>
    <hyperlink ref="I91" location="A124825310X" display="A124825310X" xr:uid="{5E081A31-4E53-4EF3-9F3E-830DF684264E}"/>
    <hyperlink ref="I92" location="A124825206X" display="A124825206X" xr:uid="{22412D34-734D-491A-8105-FF1B10E73829}"/>
    <hyperlink ref="I93" location="A124825298V" display="A124825298V" xr:uid="{00905860-C5CD-4C45-B29F-2E592CD7207A}"/>
    <hyperlink ref="I94" location="A124825302X" display="A124825302X" xr:uid="{C8CCC4BF-8673-4A15-891E-00A388EEEABD}"/>
    <hyperlink ref="I95" location="A124825214X" display="A124825214X" xr:uid="{46C247E8-6F38-4F5B-A947-6A04A2336026}"/>
    <hyperlink ref="I96" location="A124825234J" display="A124825234J" xr:uid="{F7F8AE62-908C-4597-811A-A733D4299991}"/>
    <hyperlink ref="I97" location="A124825262T" display="A124825262T" xr:uid="{B346FA19-172B-4464-BDDC-119127CDFBED}"/>
    <hyperlink ref="I98" location="A124825314J" display="A124825314J" xr:uid="{8A6A24D0-6771-444C-8411-E96DA8AABA3F}"/>
    <hyperlink ref="I99" location="A124825210R" display="A124825210R" xr:uid="{1F7AB5BC-5453-480E-BE1A-940B1B39CE84}"/>
    <hyperlink ref="I100" location="A124825266A" display="A124825266A" xr:uid="{C634EB6E-F229-4422-8DC5-0D3904DE82A2}"/>
    <hyperlink ref="I101" location="A124825278K" display="A124825278K" xr:uid="{78896BF6-9059-4FD5-AE18-0E59E04A6D5B}"/>
    <hyperlink ref="J73" location="A124824818V" display="A124824818V" xr:uid="{A22CAD49-3757-4F5F-95E5-7182CEB0A257}"/>
    <hyperlink ref="J74" location="A124824774C" display="A124824774C" xr:uid="{FCD6D8F6-DF49-4C6F-A4E0-765CA9127154}"/>
    <hyperlink ref="J75" location="A124824822K" display="A124824822K" xr:uid="{1BA6A495-2D36-4893-A5FD-D89F1D4082D8}"/>
    <hyperlink ref="J76" location="A124824826V" display="A124824826V" xr:uid="{B6575B00-BD8F-486B-BAD4-996F3E4AC9F0}"/>
    <hyperlink ref="J77" location="A124824778L" display="A124824778L" xr:uid="{E31104D2-5D5C-4E52-A79D-D1E7495E589C}"/>
    <hyperlink ref="J78" location="A124824782C" display="A124824782C" xr:uid="{44EEC031-F390-44DB-87C9-EE93A5CBD221}"/>
    <hyperlink ref="J79" location="A124824806K" display="A124824806K" xr:uid="{4F05F2F1-517D-495B-ABFB-47508390A7F7}"/>
    <hyperlink ref="J80" location="A124824762V" display="A124824762V" xr:uid="{01A6FEC9-B0B2-4620-B11C-EC63B96DF84A}"/>
    <hyperlink ref="J81" location="A124824830K" display="A124824830K" xr:uid="{47EB7E1A-9259-413D-97C0-4F7D4B371CE6}"/>
    <hyperlink ref="J82" location="A124824810A" display="A124824810A" xr:uid="{3AC3D35F-E854-4EF5-ABBE-626A3CBE19F2}"/>
    <hyperlink ref="J83" location="A124824842V" display="A124824842V" xr:uid="{E54601A2-974C-44C2-8BFA-E5B0D6650E64}"/>
    <hyperlink ref="J84" location="A124824766C" display="A124824766C" xr:uid="{25E031C9-F4B5-4E1D-8ED3-828FC6E0B5A1}"/>
    <hyperlink ref="J85" location="A124824738V" display="A124824738V" xr:uid="{E60C3107-6808-4CD6-87F9-CC3CDFB816F1}"/>
    <hyperlink ref="J86" location="A124824754V" display="A124824754V" xr:uid="{BE0B3F1D-B424-417E-BFEC-926CBC10EF88}"/>
    <hyperlink ref="J87" location="A124824786L" display="A124824786L" xr:uid="{3B253679-5069-4F4B-9030-A52C84774B07}"/>
    <hyperlink ref="J88" location="A124824758C" display="A124824758C" xr:uid="{562EC886-1F3B-4B11-B0D9-902683171AD4}"/>
    <hyperlink ref="J89" location="A124824790C" display="A124824790C" xr:uid="{408B8DAB-D156-4B1A-8365-C2CC64DDA0DF}"/>
    <hyperlink ref="J90" location="A124824794L" display="A124824794L" xr:uid="{DFCFCF65-0EE5-4443-8474-8F74B8BEB898}"/>
    <hyperlink ref="J91" location="A124824846C" display="A124824846C" xr:uid="{3DB1DC6A-77D1-46EC-93A5-EB6B27AEA6C8}"/>
    <hyperlink ref="J92" location="A124824742K" display="A124824742K" xr:uid="{D3B4DE70-F515-4364-BF20-411BAB29FBA2}"/>
    <hyperlink ref="J93" location="A124824834V" display="A124824834V" xr:uid="{6B5D51ED-DE5C-4456-AD61-23151DBB71E4}"/>
    <hyperlink ref="J94" location="A124824838C" display="A124824838C" xr:uid="{96B62CD6-8C36-41F7-9A24-C3EF95AAAA37}"/>
    <hyperlink ref="J95" location="A124824750K" display="A124824750K" xr:uid="{D1A6438D-52E4-4771-B512-DF11877D00E2}"/>
    <hyperlink ref="J96" location="A124824770V" display="A124824770V" xr:uid="{17340A98-3C2A-417F-A1A1-664265F6223D}"/>
    <hyperlink ref="J97" location="A124824798W" display="A124824798W" xr:uid="{1D3F8240-F6D3-4864-AA8A-6CC1F3A6AB4E}"/>
    <hyperlink ref="J98" location="A124824850V" display="A124824850V" xr:uid="{92A098C7-C021-4485-BCC6-07D5D722F086}"/>
    <hyperlink ref="J99" location="A124824746V" display="A124824746V" xr:uid="{799A0C3F-864D-4982-84AF-F5F04339D084}"/>
    <hyperlink ref="J100" location="A124824802A" display="A124824802A" xr:uid="{6A9C0E43-0101-4174-AAD6-658C748F9CAD}"/>
    <hyperlink ref="J101" location="A124824814K" display="A124824814K" xr:uid="{27A78027-4980-4730-8EAA-57B3EBEA15E9}"/>
  </hyperlinks>
  <pageMargins left="0.74803149606299213" right="0.74803149606299213" top="0.98425196850393704" bottom="0.98425196850393704" header="0.51181102362204722" footer="0.51181102362204722"/>
  <pageSetup paperSize="8" scale="63" fitToHeight="0" orientation="portrait" r:id="rId2"/>
  <headerFooter>
    <oddHeader>&amp;C&amp;"Calibri"&amp;10&amp;KFF0000OFFICIAL: Census and Statistics Act&amp;1#</oddHeader>
    <oddFooter>&amp;C&amp;1#&amp;"Calibri"&amp;10&amp;KFF0000OFFICIAL: Census and Statistics Act</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796"/>
  <sheetViews>
    <sheetView showGridLines="0" workbookViewId="0">
      <pane ySplit="11" topLeftCell="A12" activePane="bottomLeft" state="frozen"/>
      <selection pane="bottomLeft"/>
    </sheetView>
  </sheetViews>
  <sheetFormatPr defaultColWidth="7.7109375" defaultRowHeight="11.25"/>
  <cols>
    <col min="1" max="1" width="17.85546875" style="11" customWidth="1"/>
    <col min="2" max="2" width="19.140625" style="11" customWidth="1"/>
    <col min="3" max="3" width="30.7109375" style="11" customWidth="1"/>
    <col min="4" max="4" width="7.7109375" style="11"/>
    <col min="5" max="5" width="11" style="11" bestFit="1" customWidth="1"/>
    <col min="6" max="11" width="7.7109375" style="11"/>
    <col min="12" max="12" width="9.7109375" style="11" customWidth="1"/>
    <col min="13" max="25" width="7.7109375" style="11"/>
    <col min="26" max="26" width="7.7109375" style="11" customWidth="1"/>
    <col min="27" max="16384" width="7.7109375" style="11"/>
  </cols>
  <sheetData>
    <row r="2" spans="1:13" ht="12.75">
      <c r="B2" s="13" t="s">
        <v>1578</v>
      </c>
      <c r="C2" s="12"/>
      <c r="D2" s="12"/>
      <c r="E2" s="12"/>
      <c r="F2" s="12"/>
      <c r="G2" s="12"/>
      <c r="H2" s="12"/>
      <c r="I2" s="12"/>
      <c r="J2" s="12"/>
      <c r="K2" s="12"/>
      <c r="L2" s="12"/>
      <c r="M2" s="12"/>
    </row>
    <row r="3" spans="1:13">
      <c r="B3" s="12"/>
      <c r="C3" s="12"/>
      <c r="D3" s="12"/>
      <c r="E3" s="12"/>
      <c r="F3" s="12"/>
      <c r="G3" s="12"/>
      <c r="H3" s="12"/>
      <c r="I3" s="12"/>
      <c r="J3" s="12"/>
      <c r="K3" s="12"/>
      <c r="L3" s="12"/>
      <c r="M3" s="12"/>
    </row>
    <row r="4" spans="1:13">
      <c r="B4" s="12"/>
      <c r="C4" s="12"/>
      <c r="D4" s="12"/>
      <c r="E4" s="12"/>
      <c r="F4" s="12"/>
      <c r="G4" s="12"/>
      <c r="H4" s="12"/>
      <c r="I4" s="12"/>
      <c r="J4" s="12"/>
      <c r="K4" s="12"/>
      <c r="L4" s="12"/>
      <c r="M4" s="12"/>
    </row>
    <row r="5" spans="1:13" ht="15.75">
      <c r="B5" s="14" t="s">
        <v>1579</v>
      </c>
    </row>
    <row r="6" spans="1:13" ht="15.75" customHeight="1">
      <c r="B6" s="55" t="s">
        <v>1580</v>
      </c>
      <c r="C6" s="55"/>
      <c r="D6" s="55"/>
      <c r="E6" s="55"/>
      <c r="F6" s="55"/>
      <c r="G6" s="55"/>
      <c r="H6" s="55"/>
      <c r="I6" s="55"/>
      <c r="J6" s="55"/>
      <c r="K6" s="55"/>
      <c r="L6" s="55"/>
    </row>
    <row r="8" spans="1:13" ht="15">
      <c r="D8" s="16" t="s">
        <v>1582</v>
      </c>
    </row>
    <row r="9" spans="1:13" s="17" customFormat="1"/>
    <row r="10" spans="1:13" ht="22.5" customHeight="1">
      <c r="A10" s="18" t="s">
        <v>1583</v>
      </c>
      <c r="B10" s="18"/>
      <c r="C10" s="18"/>
      <c r="D10" s="18" t="s">
        <v>251</v>
      </c>
      <c r="E10" s="18" t="s">
        <v>258</v>
      </c>
      <c r="F10" s="18" t="s">
        <v>255</v>
      </c>
      <c r="G10" s="18" t="s">
        <v>256</v>
      </c>
      <c r="H10" s="18" t="s">
        <v>1584</v>
      </c>
      <c r="I10" s="18" t="s">
        <v>250</v>
      </c>
      <c r="J10" s="18" t="s">
        <v>252</v>
      </c>
      <c r="K10" s="18" t="s">
        <v>1585</v>
      </c>
      <c r="L10" s="18" t="s">
        <v>254</v>
      </c>
    </row>
    <row r="12" spans="1:13">
      <c r="A12" s="11" t="s">
        <v>0</v>
      </c>
      <c r="D12" s="11" t="s">
        <v>260</v>
      </c>
      <c r="E12" s="19" t="s">
        <v>262</v>
      </c>
      <c r="F12" s="10">
        <v>42036</v>
      </c>
      <c r="G12" s="10">
        <v>44228</v>
      </c>
      <c r="H12" s="11">
        <v>7</v>
      </c>
      <c r="I12" s="20" t="s">
        <v>259</v>
      </c>
      <c r="J12" s="11" t="s">
        <v>261</v>
      </c>
      <c r="K12" s="11" t="s">
        <v>1587</v>
      </c>
      <c r="L12" s="11">
        <v>2</v>
      </c>
    </row>
    <row r="13" spans="1:13">
      <c r="A13" s="11" t="s">
        <v>1</v>
      </c>
      <c r="D13" s="11" t="s">
        <v>260</v>
      </c>
      <c r="E13" s="19" t="s">
        <v>263</v>
      </c>
      <c r="F13" s="10">
        <v>42036</v>
      </c>
      <c r="G13" s="10">
        <v>44228</v>
      </c>
      <c r="H13" s="11">
        <v>7</v>
      </c>
      <c r="I13" s="20" t="s">
        <v>259</v>
      </c>
      <c r="J13" s="11" t="s">
        <v>261</v>
      </c>
      <c r="K13" s="11" t="s">
        <v>1587</v>
      </c>
      <c r="L13" s="11">
        <v>2</v>
      </c>
    </row>
    <row r="14" spans="1:13">
      <c r="A14" s="11" t="s">
        <v>2</v>
      </c>
      <c r="D14" s="11" t="s">
        <v>260</v>
      </c>
      <c r="E14" s="19" t="s">
        <v>264</v>
      </c>
      <c r="F14" s="10">
        <v>42036</v>
      </c>
      <c r="G14" s="10">
        <v>44228</v>
      </c>
      <c r="H14" s="11">
        <v>7</v>
      </c>
      <c r="I14" s="20" t="s">
        <v>259</v>
      </c>
      <c r="J14" s="11" t="s">
        <v>261</v>
      </c>
      <c r="K14" s="11" t="s">
        <v>1587</v>
      </c>
      <c r="L14" s="11">
        <v>2</v>
      </c>
    </row>
    <row r="15" spans="1:13">
      <c r="A15" s="11" t="s">
        <v>3</v>
      </c>
      <c r="D15" s="11" t="s">
        <v>260</v>
      </c>
      <c r="E15" s="19" t="s">
        <v>265</v>
      </c>
      <c r="F15" s="10">
        <v>42036</v>
      </c>
      <c r="G15" s="10">
        <v>44228</v>
      </c>
      <c r="H15" s="11">
        <v>7</v>
      </c>
      <c r="I15" s="20" t="s">
        <v>259</v>
      </c>
      <c r="J15" s="11" t="s">
        <v>261</v>
      </c>
      <c r="K15" s="11" t="s">
        <v>1587</v>
      </c>
      <c r="L15" s="11">
        <v>2</v>
      </c>
    </row>
    <row r="16" spans="1:13">
      <c r="A16" s="11" t="s">
        <v>4</v>
      </c>
      <c r="D16" s="11" t="s">
        <v>260</v>
      </c>
      <c r="E16" s="19" t="s">
        <v>266</v>
      </c>
      <c r="F16" s="10">
        <v>42036</v>
      </c>
      <c r="G16" s="10">
        <v>44228</v>
      </c>
      <c r="H16" s="11">
        <v>7</v>
      </c>
      <c r="I16" s="20" t="s">
        <v>259</v>
      </c>
      <c r="J16" s="11" t="s">
        <v>261</v>
      </c>
      <c r="K16" s="11" t="s">
        <v>1587</v>
      </c>
      <c r="L16" s="11">
        <v>2</v>
      </c>
    </row>
    <row r="17" spans="1:12">
      <c r="A17" s="11" t="s">
        <v>5</v>
      </c>
      <c r="D17" s="11" t="s">
        <v>260</v>
      </c>
      <c r="E17" s="19" t="s">
        <v>267</v>
      </c>
      <c r="F17" s="10">
        <v>42036</v>
      </c>
      <c r="G17" s="10">
        <v>44228</v>
      </c>
      <c r="H17" s="11">
        <v>7</v>
      </c>
      <c r="I17" s="20" t="s">
        <v>259</v>
      </c>
      <c r="J17" s="11" t="s">
        <v>261</v>
      </c>
      <c r="K17" s="11" t="s">
        <v>1587</v>
      </c>
      <c r="L17" s="11">
        <v>2</v>
      </c>
    </row>
    <row r="18" spans="1:12">
      <c r="A18" s="11" t="s">
        <v>6</v>
      </c>
      <c r="D18" s="11" t="s">
        <v>260</v>
      </c>
      <c r="E18" s="19" t="s">
        <v>268</v>
      </c>
      <c r="F18" s="10">
        <v>42036</v>
      </c>
      <c r="G18" s="10">
        <v>44228</v>
      </c>
      <c r="H18" s="11">
        <v>7</v>
      </c>
      <c r="I18" s="20" t="s">
        <v>259</v>
      </c>
      <c r="J18" s="11" t="s">
        <v>261</v>
      </c>
      <c r="K18" s="11" t="s">
        <v>1587</v>
      </c>
      <c r="L18" s="11">
        <v>2</v>
      </c>
    </row>
    <row r="19" spans="1:12">
      <c r="A19" s="11" t="s">
        <v>7</v>
      </c>
      <c r="D19" s="11" t="s">
        <v>260</v>
      </c>
      <c r="E19" s="19" t="s">
        <v>269</v>
      </c>
      <c r="F19" s="10">
        <v>42036</v>
      </c>
      <c r="G19" s="10">
        <v>44228</v>
      </c>
      <c r="H19" s="11">
        <v>7</v>
      </c>
      <c r="I19" s="20" t="s">
        <v>259</v>
      </c>
      <c r="J19" s="11" t="s">
        <v>261</v>
      </c>
      <c r="K19" s="11" t="s">
        <v>1587</v>
      </c>
      <c r="L19" s="11">
        <v>2</v>
      </c>
    </row>
    <row r="20" spans="1:12">
      <c r="A20" s="11" t="s">
        <v>8</v>
      </c>
      <c r="D20" s="11" t="s">
        <v>260</v>
      </c>
      <c r="E20" s="19" t="s">
        <v>270</v>
      </c>
      <c r="F20" s="10">
        <v>42036</v>
      </c>
      <c r="G20" s="10">
        <v>44228</v>
      </c>
      <c r="H20" s="11">
        <v>7</v>
      </c>
      <c r="I20" s="20" t="s">
        <v>259</v>
      </c>
      <c r="J20" s="11" t="s">
        <v>261</v>
      </c>
      <c r="K20" s="11" t="s">
        <v>1587</v>
      </c>
      <c r="L20" s="11">
        <v>2</v>
      </c>
    </row>
    <row r="21" spans="1:12">
      <c r="A21" s="11" t="s">
        <v>9</v>
      </c>
      <c r="D21" s="11" t="s">
        <v>260</v>
      </c>
      <c r="E21" s="19" t="s">
        <v>271</v>
      </c>
      <c r="F21" s="10">
        <v>42036</v>
      </c>
      <c r="G21" s="10">
        <v>44228</v>
      </c>
      <c r="H21" s="11">
        <v>7</v>
      </c>
      <c r="I21" s="20" t="s">
        <v>259</v>
      </c>
      <c r="J21" s="11" t="s">
        <v>261</v>
      </c>
      <c r="K21" s="11" t="s">
        <v>1587</v>
      </c>
      <c r="L21" s="11">
        <v>2</v>
      </c>
    </row>
    <row r="22" spans="1:12">
      <c r="A22" s="11" t="s">
        <v>10</v>
      </c>
      <c r="D22" s="11" t="s">
        <v>260</v>
      </c>
      <c r="E22" s="19" t="s">
        <v>272</v>
      </c>
      <c r="F22" s="10">
        <v>42036</v>
      </c>
      <c r="G22" s="10">
        <v>44228</v>
      </c>
      <c r="H22" s="11">
        <v>7</v>
      </c>
      <c r="I22" s="20" t="s">
        <v>259</v>
      </c>
      <c r="J22" s="11" t="s">
        <v>261</v>
      </c>
      <c r="K22" s="11" t="s">
        <v>1587</v>
      </c>
      <c r="L22" s="11">
        <v>2</v>
      </c>
    </row>
    <row r="23" spans="1:12">
      <c r="A23" s="11" t="s">
        <v>11</v>
      </c>
      <c r="D23" s="11" t="s">
        <v>260</v>
      </c>
      <c r="E23" s="19" t="s">
        <v>273</v>
      </c>
      <c r="F23" s="10">
        <v>42036</v>
      </c>
      <c r="G23" s="10">
        <v>44228</v>
      </c>
      <c r="H23" s="11">
        <v>7</v>
      </c>
      <c r="I23" s="20" t="s">
        <v>259</v>
      </c>
      <c r="J23" s="11" t="s">
        <v>261</v>
      </c>
      <c r="K23" s="11" t="s">
        <v>1587</v>
      </c>
      <c r="L23" s="11">
        <v>2</v>
      </c>
    </row>
    <row r="24" spans="1:12">
      <c r="A24" s="11" t="s">
        <v>12</v>
      </c>
      <c r="D24" s="11" t="s">
        <v>260</v>
      </c>
      <c r="E24" s="19" t="s">
        <v>274</v>
      </c>
      <c r="F24" s="10">
        <v>42036</v>
      </c>
      <c r="G24" s="10">
        <v>44228</v>
      </c>
      <c r="H24" s="11">
        <v>7</v>
      </c>
      <c r="I24" s="20" t="s">
        <v>259</v>
      </c>
      <c r="J24" s="11" t="s">
        <v>261</v>
      </c>
      <c r="K24" s="11" t="s">
        <v>1587</v>
      </c>
      <c r="L24" s="11">
        <v>2</v>
      </c>
    </row>
    <row r="25" spans="1:12">
      <c r="A25" s="11" t="s">
        <v>13</v>
      </c>
      <c r="D25" s="11" t="s">
        <v>260</v>
      </c>
      <c r="E25" s="19" t="s">
        <v>275</v>
      </c>
      <c r="F25" s="10">
        <v>42036</v>
      </c>
      <c r="G25" s="10">
        <v>44228</v>
      </c>
      <c r="H25" s="11">
        <v>7</v>
      </c>
      <c r="I25" s="20" t="s">
        <v>259</v>
      </c>
      <c r="J25" s="11" t="s">
        <v>261</v>
      </c>
      <c r="K25" s="11" t="s">
        <v>1587</v>
      </c>
      <c r="L25" s="11">
        <v>2</v>
      </c>
    </row>
    <row r="26" spans="1:12">
      <c r="A26" s="11" t="s">
        <v>14</v>
      </c>
      <c r="D26" s="11" t="s">
        <v>260</v>
      </c>
      <c r="E26" s="19" t="s">
        <v>276</v>
      </c>
      <c r="F26" s="10">
        <v>42036</v>
      </c>
      <c r="G26" s="10">
        <v>44228</v>
      </c>
      <c r="H26" s="11">
        <v>7</v>
      </c>
      <c r="I26" s="20" t="s">
        <v>259</v>
      </c>
      <c r="J26" s="11" t="s">
        <v>261</v>
      </c>
      <c r="K26" s="11" t="s">
        <v>1587</v>
      </c>
      <c r="L26" s="11">
        <v>2</v>
      </c>
    </row>
    <row r="27" spans="1:12">
      <c r="A27" s="11" t="s">
        <v>15</v>
      </c>
      <c r="D27" s="11" t="s">
        <v>260</v>
      </c>
      <c r="E27" s="19" t="s">
        <v>277</v>
      </c>
      <c r="F27" s="10">
        <v>42036</v>
      </c>
      <c r="G27" s="10">
        <v>44228</v>
      </c>
      <c r="H27" s="11">
        <v>7</v>
      </c>
      <c r="I27" s="20" t="s">
        <v>259</v>
      </c>
      <c r="J27" s="11" t="s">
        <v>261</v>
      </c>
      <c r="K27" s="11" t="s">
        <v>1587</v>
      </c>
      <c r="L27" s="11">
        <v>2</v>
      </c>
    </row>
    <row r="28" spans="1:12">
      <c r="A28" s="11" t="s">
        <v>16</v>
      </c>
      <c r="D28" s="11" t="s">
        <v>260</v>
      </c>
      <c r="E28" s="19" t="s">
        <v>278</v>
      </c>
      <c r="F28" s="10">
        <v>42036</v>
      </c>
      <c r="G28" s="10">
        <v>44228</v>
      </c>
      <c r="H28" s="11">
        <v>7</v>
      </c>
      <c r="I28" s="20" t="s">
        <v>259</v>
      </c>
      <c r="J28" s="11" t="s">
        <v>261</v>
      </c>
      <c r="K28" s="11" t="s">
        <v>1587</v>
      </c>
      <c r="L28" s="11">
        <v>2</v>
      </c>
    </row>
    <row r="29" spans="1:12">
      <c r="A29" s="11" t="s">
        <v>17</v>
      </c>
      <c r="D29" s="11" t="s">
        <v>260</v>
      </c>
      <c r="E29" s="19" t="s">
        <v>279</v>
      </c>
      <c r="F29" s="10">
        <v>42036</v>
      </c>
      <c r="G29" s="10">
        <v>44228</v>
      </c>
      <c r="H29" s="11">
        <v>7</v>
      </c>
      <c r="I29" s="20" t="s">
        <v>259</v>
      </c>
      <c r="J29" s="11" t="s">
        <v>261</v>
      </c>
      <c r="K29" s="11" t="s">
        <v>1587</v>
      </c>
      <c r="L29" s="11">
        <v>2</v>
      </c>
    </row>
    <row r="30" spans="1:12">
      <c r="A30" s="11" t="s">
        <v>18</v>
      </c>
      <c r="D30" s="11" t="s">
        <v>260</v>
      </c>
      <c r="E30" s="19" t="s">
        <v>280</v>
      </c>
      <c r="F30" s="10">
        <v>42036</v>
      </c>
      <c r="G30" s="10">
        <v>44228</v>
      </c>
      <c r="H30" s="11">
        <v>7</v>
      </c>
      <c r="I30" s="20" t="s">
        <v>259</v>
      </c>
      <c r="J30" s="11" t="s">
        <v>261</v>
      </c>
      <c r="K30" s="11" t="s">
        <v>1587</v>
      </c>
      <c r="L30" s="11">
        <v>2</v>
      </c>
    </row>
    <row r="31" spans="1:12">
      <c r="A31" s="11" t="s">
        <v>19</v>
      </c>
      <c r="D31" s="11" t="s">
        <v>260</v>
      </c>
      <c r="E31" s="19" t="s">
        <v>281</v>
      </c>
      <c r="F31" s="10">
        <v>42036</v>
      </c>
      <c r="G31" s="10">
        <v>44228</v>
      </c>
      <c r="H31" s="11">
        <v>7</v>
      </c>
      <c r="I31" s="20" t="s">
        <v>259</v>
      </c>
      <c r="J31" s="11" t="s">
        <v>261</v>
      </c>
      <c r="K31" s="11" t="s">
        <v>1587</v>
      </c>
      <c r="L31" s="11">
        <v>2</v>
      </c>
    </row>
    <row r="32" spans="1:12">
      <c r="A32" s="11" t="s">
        <v>20</v>
      </c>
      <c r="D32" s="11" t="s">
        <v>260</v>
      </c>
      <c r="E32" s="19" t="s">
        <v>282</v>
      </c>
      <c r="F32" s="10">
        <v>42036</v>
      </c>
      <c r="G32" s="10">
        <v>44228</v>
      </c>
      <c r="H32" s="11">
        <v>7</v>
      </c>
      <c r="I32" s="20" t="s">
        <v>259</v>
      </c>
      <c r="J32" s="11" t="s">
        <v>261</v>
      </c>
      <c r="K32" s="11" t="s">
        <v>1587</v>
      </c>
      <c r="L32" s="11">
        <v>2</v>
      </c>
    </row>
    <row r="33" spans="1:12">
      <c r="A33" s="11" t="s">
        <v>21</v>
      </c>
      <c r="D33" s="11" t="s">
        <v>260</v>
      </c>
      <c r="E33" s="19" t="s">
        <v>283</v>
      </c>
      <c r="F33" s="10">
        <v>42036</v>
      </c>
      <c r="G33" s="10">
        <v>44228</v>
      </c>
      <c r="H33" s="11">
        <v>7</v>
      </c>
      <c r="I33" s="20" t="s">
        <v>259</v>
      </c>
      <c r="J33" s="11" t="s">
        <v>261</v>
      </c>
      <c r="K33" s="11" t="s">
        <v>1587</v>
      </c>
      <c r="L33" s="11">
        <v>2</v>
      </c>
    </row>
    <row r="34" spans="1:12">
      <c r="A34" s="11" t="s">
        <v>22</v>
      </c>
      <c r="D34" s="11" t="s">
        <v>260</v>
      </c>
      <c r="E34" s="19" t="s">
        <v>284</v>
      </c>
      <c r="F34" s="10">
        <v>42036</v>
      </c>
      <c r="G34" s="10">
        <v>44228</v>
      </c>
      <c r="H34" s="11">
        <v>7</v>
      </c>
      <c r="I34" s="20" t="s">
        <v>259</v>
      </c>
      <c r="J34" s="11" t="s">
        <v>261</v>
      </c>
      <c r="K34" s="11" t="s">
        <v>1587</v>
      </c>
      <c r="L34" s="11">
        <v>2</v>
      </c>
    </row>
    <row r="35" spans="1:12">
      <c r="A35" s="11" t="s">
        <v>23</v>
      </c>
      <c r="D35" s="11" t="s">
        <v>260</v>
      </c>
      <c r="E35" s="19" t="s">
        <v>285</v>
      </c>
      <c r="F35" s="10">
        <v>42036</v>
      </c>
      <c r="G35" s="10">
        <v>44228</v>
      </c>
      <c r="H35" s="11">
        <v>7</v>
      </c>
      <c r="I35" s="20" t="s">
        <v>259</v>
      </c>
      <c r="J35" s="11" t="s">
        <v>261</v>
      </c>
      <c r="K35" s="11" t="s">
        <v>1587</v>
      </c>
      <c r="L35" s="11">
        <v>2</v>
      </c>
    </row>
    <row r="36" spans="1:12">
      <c r="A36" s="11" t="s">
        <v>24</v>
      </c>
      <c r="D36" s="11" t="s">
        <v>260</v>
      </c>
      <c r="E36" s="19" t="s">
        <v>286</v>
      </c>
      <c r="F36" s="10">
        <v>42036</v>
      </c>
      <c r="G36" s="10">
        <v>44228</v>
      </c>
      <c r="H36" s="11">
        <v>7</v>
      </c>
      <c r="I36" s="20" t="s">
        <v>259</v>
      </c>
      <c r="J36" s="11" t="s">
        <v>261</v>
      </c>
      <c r="K36" s="11" t="s">
        <v>1587</v>
      </c>
      <c r="L36" s="11">
        <v>2</v>
      </c>
    </row>
    <row r="37" spans="1:12">
      <c r="A37" s="11" t="s">
        <v>25</v>
      </c>
      <c r="D37" s="11" t="s">
        <v>260</v>
      </c>
      <c r="E37" s="19" t="s">
        <v>287</v>
      </c>
      <c r="F37" s="10">
        <v>42036</v>
      </c>
      <c r="G37" s="10">
        <v>44228</v>
      </c>
      <c r="H37" s="11">
        <v>7</v>
      </c>
      <c r="I37" s="20" t="s">
        <v>259</v>
      </c>
      <c r="J37" s="11" t="s">
        <v>261</v>
      </c>
      <c r="K37" s="11" t="s">
        <v>1587</v>
      </c>
      <c r="L37" s="11">
        <v>2</v>
      </c>
    </row>
    <row r="38" spans="1:12">
      <c r="A38" s="11" t="s">
        <v>26</v>
      </c>
      <c r="D38" s="11" t="s">
        <v>260</v>
      </c>
      <c r="E38" s="19" t="s">
        <v>288</v>
      </c>
      <c r="F38" s="10">
        <v>42036</v>
      </c>
      <c r="G38" s="10">
        <v>44228</v>
      </c>
      <c r="H38" s="11">
        <v>7</v>
      </c>
      <c r="I38" s="20" t="s">
        <v>259</v>
      </c>
      <c r="J38" s="11" t="s">
        <v>261</v>
      </c>
      <c r="K38" s="11" t="s">
        <v>1587</v>
      </c>
      <c r="L38" s="11">
        <v>2</v>
      </c>
    </row>
    <row r="39" spans="1:12">
      <c r="A39" s="11" t="s">
        <v>27</v>
      </c>
      <c r="D39" s="11" t="s">
        <v>260</v>
      </c>
      <c r="E39" s="19" t="s">
        <v>289</v>
      </c>
      <c r="F39" s="10">
        <v>42036</v>
      </c>
      <c r="G39" s="10">
        <v>44228</v>
      </c>
      <c r="H39" s="11">
        <v>7</v>
      </c>
      <c r="I39" s="20" t="s">
        <v>259</v>
      </c>
      <c r="J39" s="11" t="s">
        <v>261</v>
      </c>
      <c r="K39" s="11" t="s">
        <v>1587</v>
      </c>
      <c r="L39" s="11">
        <v>2</v>
      </c>
    </row>
    <row r="40" spans="1:12">
      <c r="A40" s="11" t="s">
        <v>28</v>
      </c>
      <c r="D40" s="11" t="s">
        <v>260</v>
      </c>
      <c r="E40" s="19" t="s">
        <v>290</v>
      </c>
      <c r="F40" s="10">
        <v>42036</v>
      </c>
      <c r="G40" s="10">
        <v>44228</v>
      </c>
      <c r="H40" s="11">
        <v>7</v>
      </c>
      <c r="I40" s="20" t="s">
        <v>259</v>
      </c>
      <c r="J40" s="11" t="s">
        <v>261</v>
      </c>
      <c r="K40" s="11" t="s">
        <v>1587</v>
      </c>
      <c r="L40" s="11">
        <v>2</v>
      </c>
    </row>
    <row r="41" spans="1:12">
      <c r="A41" s="11" t="s">
        <v>29</v>
      </c>
      <c r="D41" s="11" t="s">
        <v>260</v>
      </c>
      <c r="E41" s="19" t="s">
        <v>291</v>
      </c>
      <c r="F41" s="10">
        <v>42036</v>
      </c>
      <c r="G41" s="10">
        <v>44228</v>
      </c>
      <c r="H41" s="11">
        <v>7</v>
      </c>
      <c r="I41" s="20" t="s">
        <v>259</v>
      </c>
      <c r="J41" s="11" t="s">
        <v>261</v>
      </c>
      <c r="K41" s="11" t="s">
        <v>1587</v>
      </c>
      <c r="L41" s="11">
        <v>2</v>
      </c>
    </row>
    <row r="42" spans="1:12">
      <c r="A42" s="11" t="s">
        <v>30</v>
      </c>
      <c r="D42" s="11" t="s">
        <v>260</v>
      </c>
      <c r="E42" s="19" t="s">
        <v>292</v>
      </c>
      <c r="F42" s="10">
        <v>42036</v>
      </c>
      <c r="G42" s="10">
        <v>44228</v>
      </c>
      <c r="H42" s="11">
        <v>7</v>
      </c>
      <c r="I42" s="20" t="s">
        <v>259</v>
      </c>
      <c r="J42" s="11" t="s">
        <v>261</v>
      </c>
      <c r="K42" s="11" t="s">
        <v>1587</v>
      </c>
      <c r="L42" s="11">
        <v>2</v>
      </c>
    </row>
    <row r="43" spans="1:12">
      <c r="A43" s="11" t="s">
        <v>31</v>
      </c>
      <c r="D43" s="11" t="s">
        <v>260</v>
      </c>
      <c r="E43" s="19" t="s">
        <v>293</v>
      </c>
      <c r="F43" s="10">
        <v>42036</v>
      </c>
      <c r="G43" s="10">
        <v>44228</v>
      </c>
      <c r="H43" s="11">
        <v>7</v>
      </c>
      <c r="I43" s="20" t="s">
        <v>259</v>
      </c>
      <c r="J43" s="11" t="s">
        <v>261</v>
      </c>
      <c r="K43" s="11" t="s">
        <v>1587</v>
      </c>
      <c r="L43" s="11">
        <v>2</v>
      </c>
    </row>
    <row r="44" spans="1:12">
      <c r="A44" s="11" t="s">
        <v>32</v>
      </c>
      <c r="D44" s="11" t="s">
        <v>260</v>
      </c>
      <c r="E44" s="19" t="s">
        <v>294</v>
      </c>
      <c r="F44" s="10">
        <v>42036</v>
      </c>
      <c r="G44" s="10">
        <v>44228</v>
      </c>
      <c r="H44" s="11">
        <v>7</v>
      </c>
      <c r="I44" s="20" t="s">
        <v>259</v>
      </c>
      <c r="J44" s="11" t="s">
        <v>261</v>
      </c>
      <c r="K44" s="11" t="s">
        <v>1587</v>
      </c>
      <c r="L44" s="11">
        <v>2</v>
      </c>
    </row>
    <row r="45" spans="1:12">
      <c r="A45" s="11" t="s">
        <v>33</v>
      </c>
      <c r="D45" s="11" t="s">
        <v>260</v>
      </c>
      <c r="E45" s="19" t="s">
        <v>295</v>
      </c>
      <c r="F45" s="10">
        <v>42036</v>
      </c>
      <c r="G45" s="10">
        <v>44228</v>
      </c>
      <c r="H45" s="11">
        <v>7</v>
      </c>
      <c r="I45" s="20" t="s">
        <v>259</v>
      </c>
      <c r="J45" s="11" t="s">
        <v>261</v>
      </c>
      <c r="K45" s="11" t="s">
        <v>1587</v>
      </c>
      <c r="L45" s="11">
        <v>2</v>
      </c>
    </row>
    <row r="46" spans="1:12">
      <c r="A46" s="11" t="s">
        <v>34</v>
      </c>
      <c r="D46" s="11" t="s">
        <v>260</v>
      </c>
      <c r="E46" s="19" t="s">
        <v>296</v>
      </c>
      <c r="F46" s="10">
        <v>42036</v>
      </c>
      <c r="G46" s="10">
        <v>44228</v>
      </c>
      <c r="H46" s="11">
        <v>7</v>
      </c>
      <c r="I46" s="20" t="s">
        <v>259</v>
      </c>
      <c r="J46" s="11" t="s">
        <v>261</v>
      </c>
      <c r="K46" s="11" t="s">
        <v>1587</v>
      </c>
      <c r="L46" s="11">
        <v>2</v>
      </c>
    </row>
    <row r="47" spans="1:12">
      <c r="A47" s="11" t="s">
        <v>35</v>
      </c>
      <c r="D47" s="11" t="s">
        <v>260</v>
      </c>
      <c r="E47" s="19" t="s">
        <v>297</v>
      </c>
      <c r="F47" s="10">
        <v>42036</v>
      </c>
      <c r="G47" s="10">
        <v>44228</v>
      </c>
      <c r="H47" s="11">
        <v>7</v>
      </c>
      <c r="I47" s="20" t="s">
        <v>259</v>
      </c>
      <c r="J47" s="11" t="s">
        <v>261</v>
      </c>
      <c r="K47" s="11" t="s">
        <v>1587</v>
      </c>
      <c r="L47" s="11">
        <v>2</v>
      </c>
    </row>
    <row r="48" spans="1:12">
      <c r="A48" s="11" t="s">
        <v>36</v>
      </c>
      <c r="D48" s="11" t="s">
        <v>260</v>
      </c>
      <c r="E48" s="19" t="s">
        <v>298</v>
      </c>
      <c r="F48" s="10">
        <v>42036</v>
      </c>
      <c r="G48" s="10">
        <v>44228</v>
      </c>
      <c r="H48" s="11">
        <v>7</v>
      </c>
      <c r="I48" s="20" t="s">
        <v>259</v>
      </c>
      <c r="J48" s="11" t="s">
        <v>261</v>
      </c>
      <c r="K48" s="11" t="s">
        <v>1587</v>
      </c>
      <c r="L48" s="11">
        <v>2</v>
      </c>
    </row>
    <row r="49" spans="1:12">
      <c r="A49" s="11" t="s">
        <v>37</v>
      </c>
      <c r="D49" s="11" t="s">
        <v>260</v>
      </c>
      <c r="E49" s="19" t="s">
        <v>299</v>
      </c>
      <c r="F49" s="10">
        <v>42036</v>
      </c>
      <c r="G49" s="10">
        <v>44228</v>
      </c>
      <c r="H49" s="11">
        <v>7</v>
      </c>
      <c r="I49" s="20" t="s">
        <v>259</v>
      </c>
      <c r="J49" s="11" t="s">
        <v>261</v>
      </c>
      <c r="K49" s="11" t="s">
        <v>1587</v>
      </c>
      <c r="L49" s="11">
        <v>2</v>
      </c>
    </row>
    <row r="50" spans="1:12">
      <c r="A50" s="11" t="s">
        <v>38</v>
      </c>
      <c r="D50" s="11" t="s">
        <v>260</v>
      </c>
      <c r="E50" s="19" t="s">
        <v>300</v>
      </c>
      <c r="F50" s="10">
        <v>42036</v>
      </c>
      <c r="G50" s="10">
        <v>44228</v>
      </c>
      <c r="H50" s="11">
        <v>7</v>
      </c>
      <c r="I50" s="20" t="s">
        <v>259</v>
      </c>
      <c r="J50" s="11" t="s">
        <v>261</v>
      </c>
      <c r="K50" s="11" t="s">
        <v>1587</v>
      </c>
      <c r="L50" s="11">
        <v>2</v>
      </c>
    </row>
    <row r="51" spans="1:12">
      <c r="A51" s="11" t="s">
        <v>39</v>
      </c>
      <c r="D51" s="11" t="s">
        <v>260</v>
      </c>
      <c r="E51" s="19" t="s">
        <v>301</v>
      </c>
      <c r="F51" s="10">
        <v>42036</v>
      </c>
      <c r="G51" s="10">
        <v>44228</v>
      </c>
      <c r="H51" s="11">
        <v>7</v>
      </c>
      <c r="I51" s="20" t="s">
        <v>259</v>
      </c>
      <c r="J51" s="11" t="s">
        <v>261</v>
      </c>
      <c r="K51" s="11" t="s">
        <v>1587</v>
      </c>
      <c r="L51" s="11">
        <v>2</v>
      </c>
    </row>
    <row r="52" spans="1:12">
      <c r="A52" s="11" t="s">
        <v>40</v>
      </c>
      <c r="D52" s="11" t="s">
        <v>260</v>
      </c>
      <c r="E52" s="19" t="s">
        <v>302</v>
      </c>
      <c r="F52" s="10">
        <v>42036</v>
      </c>
      <c r="G52" s="10">
        <v>44228</v>
      </c>
      <c r="H52" s="11">
        <v>7</v>
      </c>
      <c r="I52" s="20" t="s">
        <v>259</v>
      </c>
      <c r="J52" s="11" t="s">
        <v>261</v>
      </c>
      <c r="K52" s="11" t="s">
        <v>1587</v>
      </c>
      <c r="L52" s="11">
        <v>2</v>
      </c>
    </row>
    <row r="53" spans="1:12">
      <c r="A53" s="11" t="s">
        <v>41</v>
      </c>
      <c r="D53" s="11" t="s">
        <v>260</v>
      </c>
      <c r="E53" s="19" t="s">
        <v>303</v>
      </c>
      <c r="F53" s="10">
        <v>42036</v>
      </c>
      <c r="G53" s="10">
        <v>44228</v>
      </c>
      <c r="H53" s="11">
        <v>7</v>
      </c>
      <c r="I53" s="20" t="s">
        <v>259</v>
      </c>
      <c r="J53" s="11" t="s">
        <v>261</v>
      </c>
      <c r="K53" s="11" t="s">
        <v>1587</v>
      </c>
      <c r="L53" s="11">
        <v>2</v>
      </c>
    </row>
    <row r="54" spans="1:12">
      <c r="A54" s="11" t="s">
        <v>42</v>
      </c>
      <c r="D54" s="11" t="s">
        <v>260</v>
      </c>
      <c r="E54" s="19" t="s">
        <v>304</v>
      </c>
      <c r="F54" s="10">
        <v>42036</v>
      </c>
      <c r="G54" s="10">
        <v>44228</v>
      </c>
      <c r="H54" s="11">
        <v>7</v>
      </c>
      <c r="I54" s="20" t="s">
        <v>259</v>
      </c>
      <c r="J54" s="11" t="s">
        <v>261</v>
      </c>
      <c r="K54" s="11" t="s">
        <v>1587</v>
      </c>
      <c r="L54" s="11">
        <v>2</v>
      </c>
    </row>
    <row r="55" spans="1:12">
      <c r="A55" s="11" t="s">
        <v>43</v>
      </c>
      <c r="D55" s="11" t="s">
        <v>260</v>
      </c>
      <c r="E55" s="19" t="s">
        <v>305</v>
      </c>
      <c r="F55" s="10">
        <v>42036</v>
      </c>
      <c r="G55" s="10">
        <v>44228</v>
      </c>
      <c r="H55" s="11">
        <v>7</v>
      </c>
      <c r="I55" s="20" t="s">
        <v>259</v>
      </c>
      <c r="J55" s="11" t="s">
        <v>261</v>
      </c>
      <c r="K55" s="11" t="s">
        <v>1587</v>
      </c>
      <c r="L55" s="11">
        <v>2</v>
      </c>
    </row>
    <row r="56" spans="1:12">
      <c r="A56" s="11" t="s">
        <v>44</v>
      </c>
      <c r="D56" s="11" t="s">
        <v>260</v>
      </c>
      <c r="E56" s="19" t="s">
        <v>306</v>
      </c>
      <c r="F56" s="10">
        <v>42036</v>
      </c>
      <c r="G56" s="10">
        <v>44228</v>
      </c>
      <c r="H56" s="11">
        <v>7</v>
      </c>
      <c r="I56" s="20" t="s">
        <v>259</v>
      </c>
      <c r="J56" s="11" t="s">
        <v>261</v>
      </c>
      <c r="K56" s="11" t="s">
        <v>1587</v>
      </c>
      <c r="L56" s="11">
        <v>2</v>
      </c>
    </row>
    <row r="57" spans="1:12">
      <c r="A57" s="11" t="s">
        <v>45</v>
      </c>
      <c r="D57" s="11" t="s">
        <v>260</v>
      </c>
      <c r="E57" s="19" t="s">
        <v>307</v>
      </c>
      <c r="F57" s="10">
        <v>42036</v>
      </c>
      <c r="G57" s="10">
        <v>44228</v>
      </c>
      <c r="H57" s="11">
        <v>7</v>
      </c>
      <c r="I57" s="20" t="s">
        <v>259</v>
      </c>
      <c r="J57" s="11" t="s">
        <v>261</v>
      </c>
      <c r="K57" s="11" t="s">
        <v>1587</v>
      </c>
      <c r="L57" s="11">
        <v>2</v>
      </c>
    </row>
    <row r="58" spans="1:12">
      <c r="A58" s="11" t="s">
        <v>46</v>
      </c>
      <c r="D58" s="11" t="s">
        <v>260</v>
      </c>
      <c r="E58" s="19" t="s">
        <v>308</v>
      </c>
      <c r="F58" s="10">
        <v>42036</v>
      </c>
      <c r="G58" s="10">
        <v>44228</v>
      </c>
      <c r="H58" s="11">
        <v>7</v>
      </c>
      <c r="I58" s="20" t="s">
        <v>259</v>
      </c>
      <c r="J58" s="11" t="s">
        <v>261</v>
      </c>
      <c r="K58" s="11" t="s">
        <v>1587</v>
      </c>
      <c r="L58" s="11">
        <v>2</v>
      </c>
    </row>
    <row r="59" spans="1:12">
      <c r="A59" s="11" t="s">
        <v>47</v>
      </c>
      <c r="D59" s="11" t="s">
        <v>260</v>
      </c>
      <c r="E59" s="19" t="s">
        <v>309</v>
      </c>
      <c r="F59" s="10">
        <v>42036</v>
      </c>
      <c r="G59" s="10">
        <v>44228</v>
      </c>
      <c r="H59" s="11">
        <v>7</v>
      </c>
      <c r="I59" s="20" t="s">
        <v>259</v>
      </c>
      <c r="J59" s="11" t="s">
        <v>261</v>
      </c>
      <c r="K59" s="11" t="s">
        <v>1587</v>
      </c>
      <c r="L59" s="11">
        <v>2</v>
      </c>
    </row>
    <row r="60" spans="1:12">
      <c r="A60" s="11" t="s">
        <v>48</v>
      </c>
      <c r="D60" s="11" t="s">
        <v>260</v>
      </c>
      <c r="E60" s="19" t="s">
        <v>310</v>
      </c>
      <c r="F60" s="10">
        <v>42036</v>
      </c>
      <c r="G60" s="10">
        <v>44228</v>
      </c>
      <c r="H60" s="11">
        <v>7</v>
      </c>
      <c r="I60" s="20" t="s">
        <v>259</v>
      </c>
      <c r="J60" s="11" t="s">
        <v>261</v>
      </c>
      <c r="K60" s="11" t="s">
        <v>1587</v>
      </c>
      <c r="L60" s="11">
        <v>2</v>
      </c>
    </row>
    <row r="61" spans="1:12">
      <c r="A61" s="11" t="s">
        <v>49</v>
      </c>
      <c r="D61" s="11" t="s">
        <v>260</v>
      </c>
      <c r="E61" s="19" t="s">
        <v>311</v>
      </c>
      <c r="F61" s="10">
        <v>42036</v>
      </c>
      <c r="G61" s="10">
        <v>44228</v>
      </c>
      <c r="H61" s="11">
        <v>7</v>
      </c>
      <c r="I61" s="20" t="s">
        <v>259</v>
      </c>
      <c r="J61" s="11" t="s">
        <v>261</v>
      </c>
      <c r="K61" s="11" t="s">
        <v>1587</v>
      </c>
      <c r="L61" s="11">
        <v>2</v>
      </c>
    </row>
    <row r="62" spans="1:12">
      <c r="A62" s="11" t="s">
        <v>50</v>
      </c>
      <c r="D62" s="11" t="s">
        <v>260</v>
      </c>
      <c r="E62" s="19" t="s">
        <v>312</v>
      </c>
      <c r="F62" s="10">
        <v>42036</v>
      </c>
      <c r="G62" s="10">
        <v>44228</v>
      </c>
      <c r="H62" s="11">
        <v>7</v>
      </c>
      <c r="I62" s="20" t="s">
        <v>259</v>
      </c>
      <c r="J62" s="11" t="s">
        <v>261</v>
      </c>
      <c r="K62" s="11" t="s">
        <v>1587</v>
      </c>
      <c r="L62" s="11">
        <v>2</v>
      </c>
    </row>
    <row r="63" spans="1:12">
      <c r="A63" s="11" t="s">
        <v>51</v>
      </c>
      <c r="D63" s="11" t="s">
        <v>260</v>
      </c>
      <c r="E63" s="19" t="s">
        <v>313</v>
      </c>
      <c r="F63" s="10">
        <v>42036</v>
      </c>
      <c r="G63" s="10">
        <v>44228</v>
      </c>
      <c r="H63" s="11">
        <v>7</v>
      </c>
      <c r="I63" s="20" t="s">
        <v>259</v>
      </c>
      <c r="J63" s="11" t="s">
        <v>261</v>
      </c>
      <c r="K63" s="11" t="s">
        <v>1587</v>
      </c>
      <c r="L63" s="11">
        <v>2</v>
      </c>
    </row>
    <row r="64" spans="1:12">
      <c r="A64" s="11" t="s">
        <v>52</v>
      </c>
      <c r="D64" s="11" t="s">
        <v>260</v>
      </c>
      <c r="E64" s="19" t="s">
        <v>314</v>
      </c>
      <c r="F64" s="10">
        <v>42036</v>
      </c>
      <c r="G64" s="10">
        <v>44228</v>
      </c>
      <c r="H64" s="11">
        <v>7</v>
      </c>
      <c r="I64" s="20" t="s">
        <v>259</v>
      </c>
      <c r="J64" s="11" t="s">
        <v>261</v>
      </c>
      <c r="K64" s="11" t="s">
        <v>1587</v>
      </c>
      <c r="L64" s="11">
        <v>2</v>
      </c>
    </row>
    <row r="65" spans="1:12">
      <c r="A65" s="11" t="s">
        <v>53</v>
      </c>
      <c r="D65" s="11" t="s">
        <v>260</v>
      </c>
      <c r="E65" s="19" t="s">
        <v>315</v>
      </c>
      <c r="F65" s="10">
        <v>42036</v>
      </c>
      <c r="G65" s="10">
        <v>44228</v>
      </c>
      <c r="H65" s="11">
        <v>7</v>
      </c>
      <c r="I65" s="20" t="s">
        <v>259</v>
      </c>
      <c r="J65" s="11" t="s">
        <v>261</v>
      </c>
      <c r="K65" s="11" t="s">
        <v>1587</v>
      </c>
      <c r="L65" s="11">
        <v>2</v>
      </c>
    </row>
    <row r="66" spans="1:12">
      <c r="A66" s="11" t="s">
        <v>54</v>
      </c>
      <c r="D66" s="11" t="s">
        <v>260</v>
      </c>
      <c r="E66" s="19" t="s">
        <v>316</v>
      </c>
      <c r="F66" s="10">
        <v>42036</v>
      </c>
      <c r="G66" s="10">
        <v>44228</v>
      </c>
      <c r="H66" s="11">
        <v>7</v>
      </c>
      <c r="I66" s="20" t="s">
        <v>259</v>
      </c>
      <c r="J66" s="11" t="s">
        <v>261</v>
      </c>
      <c r="K66" s="11" t="s">
        <v>1587</v>
      </c>
      <c r="L66" s="11">
        <v>2</v>
      </c>
    </row>
    <row r="67" spans="1:12">
      <c r="A67" s="11" t="s">
        <v>55</v>
      </c>
      <c r="D67" s="11" t="s">
        <v>260</v>
      </c>
      <c r="E67" s="19" t="s">
        <v>317</v>
      </c>
      <c r="F67" s="10">
        <v>42036</v>
      </c>
      <c r="G67" s="10">
        <v>44228</v>
      </c>
      <c r="H67" s="11">
        <v>7</v>
      </c>
      <c r="I67" s="20" t="s">
        <v>259</v>
      </c>
      <c r="J67" s="11" t="s">
        <v>261</v>
      </c>
      <c r="K67" s="11" t="s">
        <v>1587</v>
      </c>
      <c r="L67" s="11">
        <v>2</v>
      </c>
    </row>
    <row r="68" spans="1:12">
      <c r="A68" s="11" t="s">
        <v>56</v>
      </c>
      <c r="D68" s="11" t="s">
        <v>260</v>
      </c>
      <c r="E68" s="19" t="s">
        <v>318</v>
      </c>
      <c r="F68" s="10">
        <v>42036</v>
      </c>
      <c r="G68" s="10">
        <v>44228</v>
      </c>
      <c r="H68" s="11">
        <v>7</v>
      </c>
      <c r="I68" s="20" t="s">
        <v>259</v>
      </c>
      <c r="J68" s="11" t="s">
        <v>261</v>
      </c>
      <c r="K68" s="11" t="s">
        <v>1587</v>
      </c>
      <c r="L68" s="11">
        <v>2</v>
      </c>
    </row>
    <row r="69" spans="1:12">
      <c r="A69" s="11" t="s">
        <v>57</v>
      </c>
      <c r="D69" s="11" t="s">
        <v>260</v>
      </c>
      <c r="E69" s="19" t="s">
        <v>319</v>
      </c>
      <c r="F69" s="10">
        <v>42036</v>
      </c>
      <c r="G69" s="10">
        <v>44228</v>
      </c>
      <c r="H69" s="11">
        <v>7</v>
      </c>
      <c r="I69" s="20" t="s">
        <v>259</v>
      </c>
      <c r="J69" s="11" t="s">
        <v>261</v>
      </c>
      <c r="K69" s="11" t="s">
        <v>1587</v>
      </c>
      <c r="L69" s="11">
        <v>2</v>
      </c>
    </row>
    <row r="70" spans="1:12">
      <c r="A70" s="11" t="s">
        <v>58</v>
      </c>
      <c r="D70" s="11" t="s">
        <v>260</v>
      </c>
      <c r="E70" s="19" t="s">
        <v>320</v>
      </c>
      <c r="F70" s="10">
        <v>42036</v>
      </c>
      <c r="G70" s="10">
        <v>44228</v>
      </c>
      <c r="H70" s="11">
        <v>7</v>
      </c>
      <c r="I70" s="20" t="s">
        <v>259</v>
      </c>
      <c r="J70" s="11" t="s">
        <v>261</v>
      </c>
      <c r="K70" s="11" t="s">
        <v>1587</v>
      </c>
      <c r="L70" s="11">
        <v>2</v>
      </c>
    </row>
    <row r="71" spans="1:12">
      <c r="A71" s="11" t="s">
        <v>59</v>
      </c>
      <c r="D71" s="11" t="s">
        <v>260</v>
      </c>
      <c r="E71" s="19" t="s">
        <v>321</v>
      </c>
      <c r="F71" s="10">
        <v>42036</v>
      </c>
      <c r="G71" s="10">
        <v>44228</v>
      </c>
      <c r="H71" s="11">
        <v>7</v>
      </c>
      <c r="I71" s="20" t="s">
        <v>259</v>
      </c>
      <c r="J71" s="11" t="s">
        <v>261</v>
      </c>
      <c r="K71" s="11" t="s">
        <v>1587</v>
      </c>
      <c r="L71" s="11">
        <v>2</v>
      </c>
    </row>
    <row r="72" spans="1:12">
      <c r="A72" s="11" t="s">
        <v>60</v>
      </c>
      <c r="D72" s="11" t="s">
        <v>260</v>
      </c>
      <c r="E72" s="19" t="s">
        <v>322</v>
      </c>
      <c r="F72" s="10">
        <v>42036</v>
      </c>
      <c r="G72" s="10">
        <v>44228</v>
      </c>
      <c r="H72" s="11">
        <v>7</v>
      </c>
      <c r="I72" s="20" t="s">
        <v>259</v>
      </c>
      <c r="J72" s="11" t="s">
        <v>261</v>
      </c>
      <c r="K72" s="11" t="s">
        <v>1587</v>
      </c>
      <c r="L72" s="11">
        <v>2</v>
      </c>
    </row>
    <row r="73" spans="1:12">
      <c r="A73" s="11" t="s">
        <v>61</v>
      </c>
      <c r="D73" s="11" t="s">
        <v>260</v>
      </c>
      <c r="E73" s="19" t="s">
        <v>323</v>
      </c>
      <c r="F73" s="10">
        <v>42036</v>
      </c>
      <c r="G73" s="10">
        <v>44228</v>
      </c>
      <c r="H73" s="11">
        <v>7</v>
      </c>
      <c r="I73" s="20" t="s">
        <v>259</v>
      </c>
      <c r="J73" s="11" t="s">
        <v>261</v>
      </c>
      <c r="K73" s="11" t="s">
        <v>1587</v>
      </c>
      <c r="L73" s="11">
        <v>2</v>
      </c>
    </row>
    <row r="74" spans="1:12">
      <c r="A74" s="11" t="s">
        <v>62</v>
      </c>
      <c r="D74" s="11" t="s">
        <v>260</v>
      </c>
      <c r="E74" s="19" t="s">
        <v>324</v>
      </c>
      <c r="F74" s="10">
        <v>42036</v>
      </c>
      <c r="G74" s="10">
        <v>44228</v>
      </c>
      <c r="H74" s="11">
        <v>7</v>
      </c>
      <c r="I74" s="20" t="s">
        <v>259</v>
      </c>
      <c r="J74" s="11" t="s">
        <v>261</v>
      </c>
      <c r="K74" s="11" t="s">
        <v>1587</v>
      </c>
      <c r="L74" s="11">
        <v>2</v>
      </c>
    </row>
    <row r="75" spans="1:12">
      <c r="A75" s="11" t="s">
        <v>63</v>
      </c>
      <c r="D75" s="11" t="s">
        <v>260</v>
      </c>
      <c r="E75" s="19" t="s">
        <v>325</v>
      </c>
      <c r="F75" s="10">
        <v>42036</v>
      </c>
      <c r="G75" s="10">
        <v>44228</v>
      </c>
      <c r="H75" s="11">
        <v>7</v>
      </c>
      <c r="I75" s="20" t="s">
        <v>259</v>
      </c>
      <c r="J75" s="11" t="s">
        <v>261</v>
      </c>
      <c r="K75" s="11" t="s">
        <v>1587</v>
      </c>
      <c r="L75" s="11">
        <v>2</v>
      </c>
    </row>
    <row r="76" spans="1:12">
      <c r="A76" s="11" t="s">
        <v>64</v>
      </c>
      <c r="D76" s="11" t="s">
        <v>260</v>
      </c>
      <c r="E76" s="19" t="s">
        <v>326</v>
      </c>
      <c r="F76" s="10">
        <v>42036</v>
      </c>
      <c r="G76" s="10">
        <v>44228</v>
      </c>
      <c r="H76" s="11">
        <v>7</v>
      </c>
      <c r="I76" s="20" t="s">
        <v>259</v>
      </c>
      <c r="J76" s="11" t="s">
        <v>261</v>
      </c>
      <c r="K76" s="11" t="s">
        <v>1587</v>
      </c>
      <c r="L76" s="11">
        <v>2</v>
      </c>
    </row>
    <row r="77" spans="1:12">
      <c r="A77" s="11" t="s">
        <v>65</v>
      </c>
      <c r="D77" s="11" t="s">
        <v>260</v>
      </c>
      <c r="E77" s="19" t="s">
        <v>327</v>
      </c>
      <c r="F77" s="10">
        <v>42036</v>
      </c>
      <c r="G77" s="10">
        <v>44228</v>
      </c>
      <c r="H77" s="11">
        <v>7</v>
      </c>
      <c r="I77" s="20" t="s">
        <v>259</v>
      </c>
      <c r="J77" s="11" t="s">
        <v>261</v>
      </c>
      <c r="K77" s="11" t="s">
        <v>1587</v>
      </c>
      <c r="L77" s="11">
        <v>2</v>
      </c>
    </row>
    <row r="78" spans="1:12">
      <c r="A78" s="11" t="s">
        <v>66</v>
      </c>
      <c r="D78" s="11" t="s">
        <v>260</v>
      </c>
      <c r="E78" s="19" t="s">
        <v>328</v>
      </c>
      <c r="F78" s="10">
        <v>42036</v>
      </c>
      <c r="G78" s="10">
        <v>44228</v>
      </c>
      <c r="H78" s="11">
        <v>7</v>
      </c>
      <c r="I78" s="20" t="s">
        <v>259</v>
      </c>
      <c r="J78" s="11" t="s">
        <v>261</v>
      </c>
      <c r="K78" s="11" t="s">
        <v>1587</v>
      </c>
      <c r="L78" s="11">
        <v>2</v>
      </c>
    </row>
    <row r="79" spans="1:12">
      <c r="A79" s="11" t="s">
        <v>67</v>
      </c>
      <c r="D79" s="11" t="s">
        <v>260</v>
      </c>
      <c r="E79" s="19" t="s">
        <v>329</v>
      </c>
      <c r="F79" s="10">
        <v>42036</v>
      </c>
      <c r="G79" s="10">
        <v>44228</v>
      </c>
      <c r="H79" s="11">
        <v>7</v>
      </c>
      <c r="I79" s="20" t="s">
        <v>259</v>
      </c>
      <c r="J79" s="11" t="s">
        <v>261</v>
      </c>
      <c r="K79" s="11" t="s">
        <v>1587</v>
      </c>
      <c r="L79" s="11">
        <v>2</v>
      </c>
    </row>
    <row r="80" spans="1:12">
      <c r="A80" s="11" t="s">
        <v>68</v>
      </c>
      <c r="D80" s="11" t="s">
        <v>260</v>
      </c>
      <c r="E80" s="19" t="s">
        <v>330</v>
      </c>
      <c r="F80" s="10">
        <v>42036</v>
      </c>
      <c r="G80" s="10">
        <v>44228</v>
      </c>
      <c r="H80" s="11">
        <v>7</v>
      </c>
      <c r="I80" s="20" t="s">
        <v>259</v>
      </c>
      <c r="J80" s="11" t="s">
        <v>261</v>
      </c>
      <c r="K80" s="11" t="s">
        <v>1587</v>
      </c>
      <c r="L80" s="11">
        <v>2</v>
      </c>
    </row>
    <row r="81" spans="1:12">
      <c r="A81" s="11" t="s">
        <v>69</v>
      </c>
      <c r="D81" s="11" t="s">
        <v>260</v>
      </c>
      <c r="E81" s="19" t="s">
        <v>331</v>
      </c>
      <c r="F81" s="10">
        <v>42036</v>
      </c>
      <c r="G81" s="10">
        <v>44228</v>
      </c>
      <c r="H81" s="11">
        <v>7</v>
      </c>
      <c r="I81" s="20" t="s">
        <v>259</v>
      </c>
      <c r="J81" s="11" t="s">
        <v>261</v>
      </c>
      <c r="K81" s="11" t="s">
        <v>1587</v>
      </c>
      <c r="L81" s="11">
        <v>2</v>
      </c>
    </row>
    <row r="82" spans="1:12">
      <c r="A82" s="11" t="s">
        <v>70</v>
      </c>
      <c r="D82" s="11" t="s">
        <v>260</v>
      </c>
      <c r="E82" s="19" t="s">
        <v>332</v>
      </c>
      <c r="F82" s="10">
        <v>42036</v>
      </c>
      <c r="G82" s="10">
        <v>44228</v>
      </c>
      <c r="H82" s="11">
        <v>7</v>
      </c>
      <c r="I82" s="20" t="s">
        <v>259</v>
      </c>
      <c r="J82" s="11" t="s">
        <v>261</v>
      </c>
      <c r="K82" s="11" t="s">
        <v>1587</v>
      </c>
      <c r="L82" s="11">
        <v>2</v>
      </c>
    </row>
    <row r="83" spans="1:12">
      <c r="A83" s="11" t="s">
        <v>71</v>
      </c>
      <c r="D83" s="11" t="s">
        <v>260</v>
      </c>
      <c r="E83" s="19" t="s">
        <v>333</v>
      </c>
      <c r="F83" s="10">
        <v>42036</v>
      </c>
      <c r="G83" s="10">
        <v>44228</v>
      </c>
      <c r="H83" s="11">
        <v>7</v>
      </c>
      <c r="I83" s="20" t="s">
        <v>259</v>
      </c>
      <c r="J83" s="11" t="s">
        <v>261</v>
      </c>
      <c r="K83" s="11" t="s">
        <v>1587</v>
      </c>
      <c r="L83" s="11">
        <v>2</v>
      </c>
    </row>
    <row r="84" spans="1:12">
      <c r="A84" s="11" t="s">
        <v>72</v>
      </c>
      <c r="D84" s="11" t="s">
        <v>260</v>
      </c>
      <c r="E84" s="19" t="s">
        <v>334</v>
      </c>
      <c r="F84" s="10">
        <v>42036</v>
      </c>
      <c r="G84" s="10">
        <v>44228</v>
      </c>
      <c r="H84" s="11">
        <v>7</v>
      </c>
      <c r="I84" s="20" t="s">
        <v>259</v>
      </c>
      <c r="J84" s="11" t="s">
        <v>261</v>
      </c>
      <c r="K84" s="11" t="s">
        <v>1587</v>
      </c>
      <c r="L84" s="11">
        <v>2</v>
      </c>
    </row>
    <row r="85" spans="1:12">
      <c r="A85" s="11" t="s">
        <v>73</v>
      </c>
      <c r="D85" s="11" t="s">
        <v>260</v>
      </c>
      <c r="E85" s="19" t="s">
        <v>335</v>
      </c>
      <c r="F85" s="10">
        <v>42036</v>
      </c>
      <c r="G85" s="10">
        <v>44228</v>
      </c>
      <c r="H85" s="11">
        <v>7</v>
      </c>
      <c r="I85" s="20" t="s">
        <v>259</v>
      </c>
      <c r="J85" s="11" t="s">
        <v>261</v>
      </c>
      <c r="K85" s="11" t="s">
        <v>1587</v>
      </c>
      <c r="L85" s="11">
        <v>2</v>
      </c>
    </row>
    <row r="86" spans="1:12">
      <c r="A86" s="11" t="s">
        <v>74</v>
      </c>
      <c r="D86" s="11" t="s">
        <v>260</v>
      </c>
      <c r="E86" s="19" t="s">
        <v>336</v>
      </c>
      <c r="F86" s="10">
        <v>42036</v>
      </c>
      <c r="G86" s="10">
        <v>44228</v>
      </c>
      <c r="H86" s="11">
        <v>7</v>
      </c>
      <c r="I86" s="20" t="s">
        <v>259</v>
      </c>
      <c r="J86" s="11" t="s">
        <v>261</v>
      </c>
      <c r="K86" s="11" t="s">
        <v>1587</v>
      </c>
      <c r="L86" s="11">
        <v>2</v>
      </c>
    </row>
    <row r="87" spans="1:12">
      <c r="A87" s="11" t="s">
        <v>75</v>
      </c>
      <c r="D87" s="11" t="s">
        <v>260</v>
      </c>
      <c r="E87" s="19" t="s">
        <v>337</v>
      </c>
      <c r="F87" s="10">
        <v>42036</v>
      </c>
      <c r="G87" s="10">
        <v>44228</v>
      </c>
      <c r="H87" s="11">
        <v>7</v>
      </c>
      <c r="I87" s="20" t="s">
        <v>259</v>
      </c>
      <c r="J87" s="11" t="s">
        <v>261</v>
      </c>
      <c r="K87" s="11" t="s">
        <v>1587</v>
      </c>
      <c r="L87" s="11">
        <v>2</v>
      </c>
    </row>
    <row r="88" spans="1:12">
      <c r="A88" s="11" t="s">
        <v>76</v>
      </c>
      <c r="D88" s="11" t="s">
        <v>260</v>
      </c>
      <c r="E88" s="19" t="s">
        <v>338</v>
      </c>
      <c r="F88" s="10">
        <v>42036</v>
      </c>
      <c r="G88" s="10">
        <v>44228</v>
      </c>
      <c r="H88" s="11">
        <v>7</v>
      </c>
      <c r="I88" s="20" t="s">
        <v>259</v>
      </c>
      <c r="J88" s="11" t="s">
        <v>261</v>
      </c>
      <c r="K88" s="11" t="s">
        <v>1587</v>
      </c>
      <c r="L88" s="11">
        <v>2</v>
      </c>
    </row>
    <row r="89" spans="1:12">
      <c r="A89" s="11" t="s">
        <v>77</v>
      </c>
      <c r="D89" s="11" t="s">
        <v>260</v>
      </c>
      <c r="E89" s="19" t="s">
        <v>339</v>
      </c>
      <c r="F89" s="10">
        <v>42036</v>
      </c>
      <c r="G89" s="10">
        <v>44228</v>
      </c>
      <c r="H89" s="11">
        <v>7</v>
      </c>
      <c r="I89" s="20" t="s">
        <v>259</v>
      </c>
      <c r="J89" s="11" t="s">
        <v>261</v>
      </c>
      <c r="K89" s="11" t="s">
        <v>1587</v>
      </c>
      <c r="L89" s="11">
        <v>2</v>
      </c>
    </row>
    <row r="90" spans="1:12">
      <c r="A90" s="11" t="s">
        <v>78</v>
      </c>
      <c r="D90" s="11" t="s">
        <v>260</v>
      </c>
      <c r="E90" s="19" t="s">
        <v>340</v>
      </c>
      <c r="F90" s="10">
        <v>42036</v>
      </c>
      <c r="G90" s="10">
        <v>44228</v>
      </c>
      <c r="H90" s="11">
        <v>7</v>
      </c>
      <c r="I90" s="20" t="s">
        <v>259</v>
      </c>
      <c r="J90" s="11" t="s">
        <v>261</v>
      </c>
      <c r="K90" s="11" t="s">
        <v>1587</v>
      </c>
      <c r="L90" s="11">
        <v>2</v>
      </c>
    </row>
    <row r="91" spans="1:12">
      <c r="A91" s="11" t="s">
        <v>79</v>
      </c>
      <c r="D91" s="11" t="s">
        <v>260</v>
      </c>
      <c r="E91" s="19" t="s">
        <v>341</v>
      </c>
      <c r="F91" s="10">
        <v>42036</v>
      </c>
      <c r="G91" s="10">
        <v>44228</v>
      </c>
      <c r="H91" s="11">
        <v>7</v>
      </c>
      <c r="I91" s="20" t="s">
        <v>259</v>
      </c>
      <c r="J91" s="11" t="s">
        <v>261</v>
      </c>
      <c r="K91" s="11" t="s">
        <v>1587</v>
      </c>
      <c r="L91" s="11">
        <v>2</v>
      </c>
    </row>
    <row r="92" spans="1:12">
      <c r="A92" s="11" t="s">
        <v>80</v>
      </c>
      <c r="D92" s="11" t="s">
        <v>260</v>
      </c>
      <c r="E92" s="19" t="s">
        <v>342</v>
      </c>
      <c r="F92" s="10">
        <v>42036</v>
      </c>
      <c r="G92" s="10">
        <v>44228</v>
      </c>
      <c r="H92" s="11">
        <v>7</v>
      </c>
      <c r="I92" s="20" t="s">
        <v>259</v>
      </c>
      <c r="J92" s="11" t="s">
        <v>261</v>
      </c>
      <c r="K92" s="11" t="s">
        <v>1587</v>
      </c>
      <c r="L92" s="11">
        <v>2</v>
      </c>
    </row>
    <row r="93" spans="1:12">
      <c r="A93" s="11" t="s">
        <v>81</v>
      </c>
      <c r="D93" s="11" t="s">
        <v>260</v>
      </c>
      <c r="E93" s="19" t="s">
        <v>343</v>
      </c>
      <c r="F93" s="10">
        <v>42036</v>
      </c>
      <c r="G93" s="10">
        <v>44228</v>
      </c>
      <c r="H93" s="11">
        <v>7</v>
      </c>
      <c r="I93" s="20" t="s">
        <v>259</v>
      </c>
      <c r="J93" s="11" t="s">
        <v>261</v>
      </c>
      <c r="K93" s="11" t="s">
        <v>1587</v>
      </c>
      <c r="L93" s="11">
        <v>2</v>
      </c>
    </row>
    <row r="94" spans="1:12">
      <c r="A94" s="11" t="s">
        <v>82</v>
      </c>
      <c r="D94" s="11" t="s">
        <v>260</v>
      </c>
      <c r="E94" s="19" t="s">
        <v>344</v>
      </c>
      <c r="F94" s="10">
        <v>42036</v>
      </c>
      <c r="G94" s="10">
        <v>44228</v>
      </c>
      <c r="H94" s="11">
        <v>7</v>
      </c>
      <c r="I94" s="20" t="s">
        <v>259</v>
      </c>
      <c r="J94" s="11" t="s">
        <v>261</v>
      </c>
      <c r="K94" s="11" t="s">
        <v>1587</v>
      </c>
      <c r="L94" s="11">
        <v>2</v>
      </c>
    </row>
    <row r="95" spans="1:12">
      <c r="A95" s="11" t="s">
        <v>83</v>
      </c>
      <c r="D95" s="11" t="s">
        <v>260</v>
      </c>
      <c r="E95" s="19" t="s">
        <v>345</v>
      </c>
      <c r="F95" s="10">
        <v>42036</v>
      </c>
      <c r="G95" s="10">
        <v>44228</v>
      </c>
      <c r="H95" s="11">
        <v>7</v>
      </c>
      <c r="I95" s="20" t="s">
        <v>259</v>
      </c>
      <c r="J95" s="11" t="s">
        <v>261</v>
      </c>
      <c r="K95" s="11" t="s">
        <v>1587</v>
      </c>
      <c r="L95" s="11">
        <v>2</v>
      </c>
    </row>
    <row r="96" spans="1:12">
      <c r="A96" s="11" t="s">
        <v>84</v>
      </c>
      <c r="D96" s="11" t="s">
        <v>260</v>
      </c>
      <c r="E96" s="19" t="s">
        <v>346</v>
      </c>
      <c r="F96" s="10">
        <v>42036</v>
      </c>
      <c r="G96" s="10">
        <v>44228</v>
      </c>
      <c r="H96" s="11">
        <v>7</v>
      </c>
      <c r="I96" s="20" t="s">
        <v>259</v>
      </c>
      <c r="J96" s="11" t="s">
        <v>261</v>
      </c>
      <c r="K96" s="11" t="s">
        <v>1587</v>
      </c>
      <c r="L96" s="11">
        <v>2</v>
      </c>
    </row>
    <row r="97" spans="1:12">
      <c r="A97" s="11" t="s">
        <v>85</v>
      </c>
      <c r="D97" s="11" t="s">
        <v>260</v>
      </c>
      <c r="E97" s="19" t="s">
        <v>347</v>
      </c>
      <c r="F97" s="10">
        <v>42036</v>
      </c>
      <c r="G97" s="10">
        <v>44228</v>
      </c>
      <c r="H97" s="11">
        <v>7</v>
      </c>
      <c r="I97" s="20" t="s">
        <v>259</v>
      </c>
      <c r="J97" s="11" t="s">
        <v>261</v>
      </c>
      <c r="K97" s="11" t="s">
        <v>1587</v>
      </c>
      <c r="L97" s="11">
        <v>2</v>
      </c>
    </row>
    <row r="98" spans="1:12">
      <c r="A98" s="11" t="s">
        <v>86</v>
      </c>
      <c r="D98" s="11" t="s">
        <v>260</v>
      </c>
      <c r="E98" s="19" t="s">
        <v>348</v>
      </c>
      <c r="F98" s="10">
        <v>42036</v>
      </c>
      <c r="G98" s="10">
        <v>44228</v>
      </c>
      <c r="H98" s="11">
        <v>7</v>
      </c>
      <c r="I98" s="20" t="s">
        <v>259</v>
      </c>
      <c r="J98" s="11" t="s">
        <v>261</v>
      </c>
      <c r="K98" s="11" t="s">
        <v>1587</v>
      </c>
      <c r="L98" s="11">
        <v>2</v>
      </c>
    </row>
    <row r="99" spans="1:12">
      <c r="A99" s="11" t="s">
        <v>87</v>
      </c>
      <c r="D99" s="11" t="s">
        <v>260</v>
      </c>
      <c r="E99" s="19" t="s">
        <v>349</v>
      </c>
      <c r="F99" s="10">
        <v>42036</v>
      </c>
      <c r="G99" s="10">
        <v>44228</v>
      </c>
      <c r="H99" s="11">
        <v>7</v>
      </c>
      <c r="I99" s="20" t="s">
        <v>259</v>
      </c>
      <c r="J99" s="11" t="s">
        <v>261</v>
      </c>
      <c r="K99" s="11" t="s">
        <v>1587</v>
      </c>
      <c r="L99" s="11">
        <v>2</v>
      </c>
    </row>
    <row r="100" spans="1:12">
      <c r="A100" s="11" t="s">
        <v>88</v>
      </c>
      <c r="D100" s="11" t="s">
        <v>260</v>
      </c>
      <c r="E100" s="19" t="s">
        <v>350</v>
      </c>
      <c r="F100" s="10">
        <v>42036</v>
      </c>
      <c r="G100" s="10">
        <v>44228</v>
      </c>
      <c r="H100" s="11">
        <v>7</v>
      </c>
      <c r="I100" s="20" t="s">
        <v>259</v>
      </c>
      <c r="J100" s="11" t="s">
        <v>261</v>
      </c>
      <c r="K100" s="11" t="s">
        <v>1587</v>
      </c>
      <c r="L100" s="11">
        <v>2</v>
      </c>
    </row>
    <row r="101" spans="1:12">
      <c r="A101" s="11" t="s">
        <v>89</v>
      </c>
      <c r="D101" s="11" t="s">
        <v>260</v>
      </c>
      <c r="E101" s="19" t="s">
        <v>351</v>
      </c>
      <c r="F101" s="10">
        <v>42036</v>
      </c>
      <c r="G101" s="10">
        <v>44228</v>
      </c>
      <c r="H101" s="11">
        <v>7</v>
      </c>
      <c r="I101" s="20" t="s">
        <v>259</v>
      </c>
      <c r="J101" s="11" t="s">
        <v>261</v>
      </c>
      <c r="K101" s="11" t="s">
        <v>1587</v>
      </c>
      <c r="L101" s="11">
        <v>2</v>
      </c>
    </row>
    <row r="102" spans="1:12">
      <c r="A102" s="11" t="s">
        <v>90</v>
      </c>
      <c r="D102" s="11" t="s">
        <v>260</v>
      </c>
      <c r="E102" s="19" t="s">
        <v>352</v>
      </c>
      <c r="F102" s="10">
        <v>42036</v>
      </c>
      <c r="G102" s="10">
        <v>44228</v>
      </c>
      <c r="H102" s="11">
        <v>7</v>
      </c>
      <c r="I102" s="20" t="s">
        <v>259</v>
      </c>
      <c r="J102" s="11" t="s">
        <v>261</v>
      </c>
      <c r="K102" s="11" t="s">
        <v>1587</v>
      </c>
      <c r="L102" s="11">
        <v>2</v>
      </c>
    </row>
    <row r="103" spans="1:12">
      <c r="A103" s="11" t="s">
        <v>91</v>
      </c>
      <c r="D103" s="11" t="s">
        <v>260</v>
      </c>
      <c r="E103" s="19" t="s">
        <v>353</v>
      </c>
      <c r="F103" s="10">
        <v>42036</v>
      </c>
      <c r="G103" s="10">
        <v>44228</v>
      </c>
      <c r="H103" s="11">
        <v>7</v>
      </c>
      <c r="I103" s="20" t="s">
        <v>259</v>
      </c>
      <c r="J103" s="11" t="s">
        <v>261</v>
      </c>
      <c r="K103" s="11" t="s">
        <v>1587</v>
      </c>
      <c r="L103" s="11">
        <v>2</v>
      </c>
    </row>
    <row r="104" spans="1:12">
      <c r="A104" s="11" t="s">
        <v>92</v>
      </c>
      <c r="D104" s="11" t="s">
        <v>260</v>
      </c>
      <c r="E104" s="19" t="s">
        <v>354</v>
      </c>
      <c r="F104" s="10">
        <v>42036</v>
      </c>
      <c r="G104" s="10">
        <v>44228</v>
      </c>
      <c r="H104" s="11">
        <v>7</v>
      </c>
      <c r="I104" s="20" t="s">
        <v>259</v>
      </c>
      <c r="J104" s="11" t="s">
        <v>261</v>
      </c>
      <c r="K104" s="11" t="s">
        <v>1587</v>
      </c>
      <c r="L104" s="11">
        <v>2</v>
      </c>
    </row>
    <row r="105" spans="1:12">
      <c r="A105" s="11" t="s">
        <v>93</v>
      </c>
      <c r="D105" s="11" t="s">
        <v>260</v>
      </c>
      <c r="E105" s="19" t="s">
        <v>355</v>
      </c>
      <c r="F105" s="10">
        <v>42036</v>
      </c>
      <c r="G105" s="10">
        <v>44228</v>
      </c>
      <c r="H105" s="11">
        <v>7</v>
      </c>
      <c r="I105" s="20" t="s">
        <v>259</v>
      </c>
      <c r="J105" s="11" t="s">
        <v>261</v>
      </c>
      <c r="K105" s="11" t="s">
        <v>1587</v>
      </c>
      <c r="L105" s="11">
        <v>2</v>
      </c>
    </row>
    <row r="106" spans="1:12">
      <c r="A106" s="11" t="s">
        <v>94</v>
      </c>
      <c r="D106" s="11" t="s">
        <v>260</v>
      </c>
      <c r="E106" s="19" t="s">
        <v>356</v>
      </c>
      <c r="F106" s="10">
        <v>42036</v>
      </c>
      <c r="G106" s="10">
        <v>44228</v>
      </c>
      <c r="H106" s="11">
        <v>7</v>
      </c>
      <c r="I106" s="20" t="s">
        <v>259</v>
      </c>
      <c r="J106" s="11" t="s">
        <v>261</v>
      </c>
      <c r="K106" s="11" t="s">
        <v>1587</v>
      </c>
      <c r="L106" s="11">
        <v>2</v>
      </c>
    </row>
    <row r="107" spans="1:12">
      <c r="A107" s="11" t="s">
        <v>95</v>
      </c>
      <c r="D107" s="11" t="s">
        <v>260</v>
      </c>
      <c r="E107" s="19" t="s">
        <v>357</v>
      </c>
      <c r="F107" s="10">
        <v>42036</v>
      </c>
      <c r="G107" s="10">
        <v>44228</v>
      </c>
      <c r="H107" s="11">
        <v>7</v>
      </c>
      <c r="I107" s="20" t="s">
        <v>259</v>
      </c>
      <c r="J107" s="11" t="s">
        <v>261</v>
      </c>
      <c r="K107" s="11" t="s">
        <v>1587</v>
      </c>
      <c r="L107" s="11">
        <v>2</v>
      </c>
    </row>
    <row r="108" spans="1:12">
      <c r="A108" s="11" t="s">
        <v>96</v>
      </c>
      <c r="D108" s="11" t="s">
        <v>260</v>
      </c>
      <c r="E108" s="19" t="s">
        <v>358</v>
      </c>
      <c r="F108" s="10">
        <v>42036</v>
      </c>
      <c r="G108" s="10">
        <v>44228</v>
      </c>
      <c r="H108" s="11">
        <v>7</v>
      </c>
      <c r="I108" s="20" t="s">
        <v>259</v>
      </c>
      <c r="J108" s="11" t="s">
        <v>261</v>
      </c>
      <c r="K108" s="11" t="s">
        <v>1587</v>
      </c>
      <c r="L108" s="11">
        <v>2</v>
      </c>
    </row>
    <row r="109" spans="1:12">
      <c r="A109" s="11" t="s">
        <v>97</v>
      </c>
      <c r="D109" s="11" t="s">
        <v>260</v>
      </c>
      <c r="E109" s="19" t="s">
        <v>359</v>
      </c>
      <c r="F109" s="10">
        <v>42036</v>
      </c>
      <c r="G109" s="10">
        <v>44228</v>
      </c>
      <c r="H109" s="11">
        <v>7</v>
      </c>
      <c r="I109" s="20" t="s">
        <v>259</v>
      </c>
      <c r="J109" s="11" t="s">
        <v>261</v>
      </c>
      <c r="K109" s="11" t="s">
        <v>1587</v>
      </c>
      <c r="L109" s="11">
        <v>2</v>
      </c>
    </row>
    <row r="110" spans="1:12">
      <c r="A110" s="11" t="s">
        <v>98</v>
      </c>
      <c r="D110" s="11" t="s">
        <v>260</v>
      </c>
      <c r="E110" s="19" t="s">
        <v>360</v>
      </c>
      <c r="F110" s="10">
        <v>42036</v>
      </c>
      <c r="G110" s="10">
        <v>44228</v>
      </c>
      <c r="H110" s="11">
        <v>7</v>
      </c>
      <c r="I110" s="20" t="s">
        <v>259</v>
      </c>
      <c r="J110" s="11" t="s">
        <v>261</v>
      </c>
      <c r="K110" s="11" t="s">
        <v>1587</v>
      </c>
      <c r="L110" s="11">
        <v>2</v>
      </c>
    </row>
    <row r="111" spans="1:12">
      <c r="A111" s="11" t="s">
        <v>99</v>
      </c>
      <c r="D111" s="11" t="s">
        <v>260</v>
      </c>
      <c r="E111" s="19" t="s">
        <v>361</v>
      </c>
      <c r="F111" s="10">
        <v>42036</v>
      </c>
      <c r="G111" s="10">
        <v>44228</v>
      </c>
      <c r="H111" s="11">
        <v>7</v>
      </c>
      <c r="I111" s="20" t="s">
        <v>259</v>
      </c>
      <c r="J111" s="11" t="s">
        <v>261</v>
      </c>
      <c r="K111" s="11" t="s">
        <v>1587</v>
      </c>
      <c r="L111" s="11">
        <v>2</v>
      </c>
    </row>
    <row r="112" spans="1:12">
      <c r="A112" s="11" t="s">
        <v>100</v>
      </c>
      <c r="D112" s="11" t="s">
        <v>260</v>
      </c>
      <c r="E112" s="19" t="s">
        <v>362</v>
      </c>
      <c r="F112" s="10">
        <v>42036</v>
      </c>
      <c r="G112" s="10">
        <v>44228</v>
      </c>
      <c r="H112" s="11">
        <v>7</v>
      </c>
      <c r="I112" s="20" t="s">
        <v>259</v>
      </c>
      <c r="J112" s="11" t="s">
        <v>261</v>
      </c>
      <c r="K112" s="11" t="s">
        <v>1587</v>
      </c>
      <c r="L112" s="11">
        <v>2</v>
      </c>
    </row>
    <row r="113" spans="1:12">
      <c r="A113" s="11" t="s">
        <v>101</v>
      </c>
      <c r="D113" s="11" t="s">
        <v>260</v>
      </c>
      <c r="E113" s="19" t="s">
        <v>363</v>
      </c>
      <c r="F113" s="10">
        <v>42036</v>
      </c>
      <c r="G113" s="10">
        <v>44228</v>
      </c>
      <c r="H113" s="11">
        <v>7</v>
      </c>
      <c r="I113" s="20" t="s">
        <v>259</v>
      </c>
      <c r="J113" s="11" t="s">
        <v>261</v>
      </c>
      <c r="K113" s="11" t="s">
        <v>1587</v>
      </c>
      <c r="L113" s="11">
        <v>2</v>
      </c>
    </row>
    <row r="114" spans="1:12">
      <c r="A114" s="11" t="s">
        <v>102</v>
      </c>
      <c r="D114" s="11" t="s">
        <v>260</v>
      </c>
      <c r="E114" s="19" t="s">
        <v>364</v>
      </c>
      <c r="F114" s="10">
        <v>42036</v>
      </c>
      <c r="G114" s="10">
        <v>44228</v>
      </c>
      <c r="H114" s="11">
        <v>7</v>
      </c>
      <c r="I114" s="20" t="s">
        <v>259</v>
      </c>
      <c r="J114" s="11" t="s">
        <v>261</v>
      </c>
      <c r="K114" s="11" t="s">
        <v>1587</v>
      </c>
      <c r="L114" s="11">
        <v>2</v>
      </c>
    </row>
    <row r="115" spans="1:12">
      <c r="A115" s="11" t="s">
        <v>103</v>
      </c>
      <c r="D115" s="11" t="s">
        <v>260</v>
      </c>
      <c r="E115" s="19" t="s">
        <v>365</v>
      </c>
      <c r="F115" s="10">
        <v>42036</v>
      </c>
      <c r="G115" s="10">
        <v>44228</v>
      </c>
      <c r="H115" s="11">
        <v>7</v>
      </c>
      <c r="I115" s="20" t="s">
        <v>259</v>
      </c>
      <c r="J115" s="11" t="s">
        <v>261</v>
      </c>
      <c r="K115" s="11" t="s">
        <v>1587</v>
      </c>
      <c r="L115" s="11">
        <v>2</v>
      </c>
    </row>
    <row r="116" spans="1:12">
      <c r="A116" s="11" t="s">
        <v>104</v>
      </c>
      <c r="D116" s="11" t="s">
        <v>260</v>
      </c>
      <c r="E116" s="19" t="s">
        <v>366</v>
      </c>
      <c r="F116" s="10">
        <v>42036</v>
      </c>
      <c r="G116" s="10">
        <v>44228</v>
      </c>
      <c r="H116" s="11">
        <v>7</v>
      </c>
      <c r="I116" s="20" t="s">
        <v>259</v>
      </c>
      <c r="J116" s="11" t="s">
        <v>261</v>
      </c>
      <c r="K116" s="11" t="s">
        <v>1587</v>
      </c>
      <c r="L116" s="11">
        <v>2</v>
      </c>
    </row>
    <row r="117" spans="1:12">
      <c r="A117" s="11" t="s">
        <v>105</v>
      </c>
      <c r="D117" s="11" t="s">
        <v>260</v>
      </c>
      <c r="E117" s="19" t="s">
        <v>367</v>
      </c>
      <c r="F117" s="10">
        <v>42036</v>
      </c>
      <c r="G117" s="10">
        <v>44228</v>
      </c>
      <c r="H117" s="11">
        <v>7</v>
      </c>
      <c r="I117" s="20" t="s">
        <v>259</v>
      </c>
      <c r="J117" s="11" t="s">
        <v>261</v>
      </c>
      <c r="K117" s="11" t="s">
        <v>1587</v>
      </c>
      <c r="L117" s="11">
        <v>2</v>
      </c>
    </row>
    <row r="118" spans="1:12">
      <c r="A118" s="11" t="s">
        <v>106</v>
      </c>
      <c r="D118" s="11" t="s">
        <v>260</v>
      </c>
      <c r="E118" s="19" t="s">
        <v>368</v>
      </c>
      <c r="F118" s="10">
        <v>42036</v>
      </c>
      <c r="G118" s="10">
        <v>44228</v>
      </c>
      <c r="H118" s="11">
        <v>7</v>
      </c>
      <c r="I118" s="20" t="s">
        <v>259</v>
      </c>
      <c r="J118" s="11" t="s">
        <v>261</v>
      </c>
      <c r="K118" s="11" t="s">
        <v>1587</v>
      </c>
      <c r="L118" s="11">
        <v>2</v>
      </c>
    </row>
    <row r="119" spans="1:12">
      <c r="A119" s="11" t="s">
        <v>107</v>
      </c>
      <c r="D119" s="11" t="s">
        <v>260</v>
      </c>
      <c r="E119" s="19" t="s">
        <v>369</v>
      </c>
      <c r="F119" s="10">
        <v>42036</v>
      </c>
      <c r="G119" s="10">
        <v>44228</v>
      </c>
      <c r="H119" s="11">
        <v>7</v>
      </c>
      <c r="I119" s="20" t="s">
        <v>259</v>
      </c>
      <c r="J119" s="11" t="s">
        <v>261</v>
      </c>
      <c r="K119" s="11" t="s">
        <v>1587</v>
      </c>
      <c r="L119" s="11">
        <v>2</v>
      </c>
    </row>
    <row r="120" spans="1:12">
      <c r="A120" s="11" t="s">
        <v>108</v>
      </c>
      <c r="D120" s="11" t="s">
        <v>260</v>
      </c>
      <c r="E120" s="19" t="s">
        <v>370</v>
      </c>
      <c r="F120" s="10">
        <v>42036</v>
      </c>
      <c r="G120" s="10">
        <v>44228</v>
      </c>
      <c r="H120" s="11">
        <v>7</v>
      </c>
      <c r="I120" s="20" t="s">
        <v>259</v>
      </c>
      <c r="J120" s="11" t="s">
        <v>261</v>
      </c>
      <c r="K120" s="11" t="s">
        <v>1587</v>
      </c>
      <c r="L120" s="11">
        <v>2</v>
      </c>
    </row>
    <row r="121" spans="1:12">
      <c r="A121" s="11" t="s">
        <v>109</v>
      </c>
      <c r="D121" s="11" t="s">
        <v>260</v>
      </c>
      <c r="E121" s="19" t="s">
        <v>371</v>
      </c>
      <c r="F121" s="10">
        <v>42036</v>
      </c>
      <c r="G121" s="10">
        <v>44228</v>
      </c>
      <c r="H121" s="11">
        <v>7</v>
      </c>
      <c r="I121" s="20" t="s">
        <v>259</v>
      </c>
      <c r="J121" s="11" t="s">
        <v>261</v>
      </c>
      <c r="K121" s="11" t="s">
        <v>1587</v>
      </c>
      <c r="L121" s="11">
        <v>2</v>
      </c>
    </row>
    <row r="122" spans="1:12">
      <c r="A122" s="11" t="s">
        <v>110</v>
      </c>
      <c r="D122" s="11" t="s">
        <v>260</v>
      </c>
      <c r="E122" s="19" t="s">
        <v>372</v>
      </c>
      <c r="F122" s="10">
        <v>42036</v>
      </c>
      <c r="G122" s="10">
        <v>44228</v>
      </c>
      <c r="H122" s="11">
        <v>7</v>
      </c>
      <c r="I122" s="20" t="s">
        <v>259</v>
      </c>
      <c r="J122" s="11" t="s">
        <v>261</v>
      </c>
      <c r="K122" s="11" t="s">
        <v>1587</v>
      </c>
      <c r="L122" s="11">
        <v>2</v>
      </c>
    </row>
    <row r="123" spans="1:12">
      <c r="A123" s="11" t="s">
        <v>111</v>
      </c>
      <c r="D123" s="11" t="s">
        <v>260</v>
      </c>
      <c r="E123" s="19" t="s">
        <v>373</v>
      </c>
      <c r="F123" s="10">
        <v>42036</v>
      </c>
      <c r="G123" s="10">
        <v>44228</v>
      </c>
      <c r="H123" s="11">
        <v>7</v>
      </c>
      <c r="I123" s="20" t="s">
        <v>259</v>
      </c>
      <c r="J123" s="11" t="s">
        <v>261</v>
      </c>
      <c r="K123" s="11" t="s">
        <v>1587</v>
      </c>
      <c r="L123" s="11">
        <v>2</v>
      </c>
    </row>
    <row r="124" spans="1:12">
      <c r="A124" s="11" t="s">
        <v>112</v>
      </c>
      <c r="D124" s="11" t="s">
        <v>260</v>
      </c>
      <c r="E124" s="19" t="s">
        <v>374</v>
      </c>
      <c r="F124" s="10">
        <v>42036</v>
      </c>
      <c r="G124" s="10">
        <v>44228</v>
      </c>
      <c r="H124" s="11">
        <v>7</v>
      </c>
      <c r="I124" s="20" t="s">
        <v>259</v>
      </c>
      <c r="J124" s="11" t="s">
        <v>261</v>
      </c>
      <c r="K124" s="11" t="s">
        <v>1587</v>
      </c>
      <c r="L124" s="11">
        <v>2</v>
      </c>
    </row>
    <row r="125" spans="1:12">
      <c r="A125" s="11" t="s">
        <v>113</v>
      </c>
      <c r="D125" s="11" t="s">
        <v>260</v>
      </c>
      <c r="E125" s="19" t="s">
        <v>375</v>
      </c>
      <c r="F125" s="10">
        <v>42036</v>
      </c>
      <c r="G125" s="10">
        <v>44228</v>
      </c>
      <c r="H125" s="11">
        <v>7</v>
      </c>
      <c r="I125" s="20" t="s">
        <v>259</v>
      </c>
      <c r="J125" s="11" t="s">
        <v>261</v>
      </c>
      <c r="K125" s="11" t="s">
        <v>1587</v>
      </c>
      <c r="L125" s="11">
        <v>2</v>
      </c>
    </row>
    <row r="126" spans="1:12">
      <c r="A126" s="11" t="s">
        <v>114</v>
      </c>
      <c r="D126" s="11" t="s">
        <v>260</v>
      </c>
      <c r="E126" s="19" t="s">
        <v>376</v>
      </c>
      <c r="F126" s="10">
        <v>42036</v>
      </c>
      <c r="G126" s="10">
        <v>44228</v>
      </c>
      <c r="H126" s="11">
        <v>7</v>
      </c>
      <c r="I126" s="20" t="s">
        <v>259</v>
      </c>
      <c r="J126" s="11" t="s">
        <v>261</v>
      </c>
      <c r="K126" s="11" t="s">
        <v>1587</v>
      </c>
      <c r="L126" s="11">
        <v>2</v>
      </c>
    </row>
    <row r="127" spans="1:12">
      <c r="A127" s="11" t="s">
        <v>115</v>
      </c>
      <c r="D127" s="11" t="s">
        <v>260</v>
      </c>
      <c r="E127" s="19" t="s">
        <v>377</v>
      </c>
      <c r="F127" s="10">
        <v>42036</v>
      </c>
      <c r="G127" s="10">
        <v>44228</v>
      </c>
      <c r="H127" s="11">
        <v>7</v>
      </c>
      <c r="I127" s="20" t="s">
        <v>259</v>
      </c>
      <c r="J127" s="11" t="s">
        <v>261</v>
      </c>
      <c r="K127" s="11" t="s">
        <v>1587</v>
      </c>
      <c r="L127" s="11">
        <v>2</v>
      </c>
    </row>
    <row r="128" spans="1:12">
      <c r="A128" s="11" t="s">
        <v>116</v>
      </c>
      <c r="D128" s="11" t="s">
        <v>260</v>
      </c>
      <c r="E128" s="19" t="s">
        <v>378</v>
      </c>
      <c r="F128" s="10">
        <v>42036</v>
      </c>
      <c r="G128" s="10">
        <v>44228</v>
      </c>
      <c r="H128" s="11">
        <v>7</v>
      </c>
      <c r="I128" s="20" t="s">
        <v>259</v>
      </c>
      <c r="J128" s="11" t="s">
        <v>261</v>
      </c>
      <c r="K128" s="11" t="s">
        <v>1587</v>
      </c>
      <c r="L128" s="11">
        <v>2</v>
      </c>
    </row>
    <row r="129" spans="1:12">
      <c r="A129" s="11" t="s">
        <v>117</v>
      </c>
      <c r="D129" s="11" t="s">
        <v>260</v>
      </c>
      <c r="E129" s="19" t="s">
        <v>379</v>
      </c>
      <c r="F129" s="10">
        <v>42036</v>
      </c>
      <c r="G129" s="10">
        <v>44228</v>
      </c>
      <c r="H129" s="11">
        <v>7</v>
      </c>
      <c r="I129" s="20" t="s">
        <v>259</v>
      </c>
      <c r="J129" s="11" t="s">
        <v>261</v>
      </c>
      <c r="K129" s="11" t="s">
        <v>1587</v>
      </c>
      <c r="L129" s="11">
        <v>2</v>
      </c>
    </row>
    <row r="130" spans="1:12">
      <c r="A130" s="11" t="s">
        <v>118</v>
      </c>
      <c r="D130" s="11" t="s">
        <v>260</v>
      </c>
      <c r="E130" s="19" t="s">
        <v>380</v>
      </c>
      <c r="F130" s="10">
        <v>42036</v>
      </c>
      <c r="G130" s="10">
        <v>44228</v>
      </c>
      <c r="H130" s="11">
        <v>7</v>
      </c>
      <c r="I130" s="20" t="s">
        <v>259</v>
      </c>
      <c r="J130" s="11" t="s">
        <v>261</v>
      </c>
      <c r="K130" s="11" t="s">
        <v>1587</v>
      </c>
      <c r="L130" s="11">
        <v>2</v>
      </c>
    </row>
    <row r="131" spans="1:12">
      <c r="A131" s="11" t="s">
        <v>119</v>
      </c>
      <c r="D131" s="11" t="s">
        <v>260</v>
      </c>
      <c r="E131" s="19" t="s">
        <v>381</v>
      </c>
      <c r="F131" s="10">
        <v>42036</v>
      </c>
      <c r="G131" s="10">
        <v>44228</v>
      </c>
      <c r="H131" s="11">
        <v>7</v>
      </c>
      <c r="I131" s="20" t="s">
        <v>259</v>
      </c>
      <c r="J131" s="11" t="s">
        <v>261</v>
      </c>
      <c r="K131" s="11" t="s">
        <v>1587</v>
      </c>
      <c r="L131" s="11">
        <v>2</v>
      </c>
    </row>
    <row r="132" spans="1:12">
      <c r="A132" s="11" t="s">
        <v>120</v>
      </c>
      <c r="D132" s="11" t="s">
        <v>260</v>
      </c>
      <c r="E132" s="19" t="s">
        <v>382</v>
      </c>
      <c r="F132" s="10">
        <v>42036</v>
      </c>
      <c r="G132" s="10">
        <v>44228</v>
      </c>
      <c r="H132" s="11">
        <v>7</v>
      </c>
      <c r="I132" s="20" t="s">
        <v>259</v>
      </c>
      <c r="J132" s="11" t="s">
        <v>261</v>
      </c>
      <c r="K132" s="11" t="s">
        <v>1587</v>
      </c>
      <c r="L132" s="11">
        <v>2</v>
      </c>
    </row>
    <row r="133" spans="1:12">
      <c r="A133" s="11" t="s">
        <v>121</v>
      </c>
      <c r="D133" s="11" t="s">
        <v>260</v>
      </c>
      <c r="E133" s="19" t="s">
        <v>383</v>
      </c>
      <c r="F133" s="10">
        <v>42036</v>
      </c>
      <c r="G133" s="10">
        <v>44228</v>
      </c>
      <c r="H133" s="11">
        <v>7</v>
      </c>
      <c r="I133" s="20" t="s">
        <v>259</v>
      </c>
      <c r="J133" s="11" t="s">
        <v>261</v>
      </c>
      <c r="K133" s="11" t="s">
        <v>1587</v>
      </c>
      <c r="L133" s="11">
        <v>2</v>
      </c>
    </row>
    <row r="134" spans="1:12">
      <c r="A134" s="11" t="s">
        <v>122</v>
      </c>
      <c r="D134" s="11" t="s">
        <v>260</v>
      </c>
      <c r="E134" s="19" t="s">
        <v>384</v>
      </c>
      <c r="F134" s="10">
        <v>42036</v>
      </c>
      <c r="G134" s="10">
        <v>44228</v>
      </c>
      <c r="H134" s="11">
        <v>7</v>
      </c>
      <c r="I134" s="20" t="s">
        <v>259</v>
      </c>
      <c r="J134" s="11" t="s">
        <v>261</v>
      </c>
      <c r="K134" s="11" t="s">
        <v>1587</v>
      </c>
      <c r="L134" s="11">
        <v>2</v>
      </c>
    </row>
    <row r="135" spans="1:12">
      <c r="A135" s="11" t="s">
        <v>123</v>
      </c>
      <c r="D135" s="11" t="s">
        <v>260</v>
      </c>
      <c r="E135" s="19" t="s">
        <v>385</v>
      </c>
      <c r="F135" s="10">
        <v>42036</v>
      </c>
      <c r="G135" s="10">
        <v>44228</v>
      </c>
      <c r="H135" s="11">
        <v>7</v>
      </c>
      <c r="I135" s="20" t="s">
        <v>259</v>
      </c>
      <c r="J135" s="11" t="s">
        <v>261</v>
      </c>
      <c r="K135" s="11" t="s">
        <v>1587</v>
      </c>
      <c r="L135" s="11">
        <v>2</v>
      </c>
    </row>
    <row r="136" spans="1:12">
      <c r="A136" s="11" t="s">
        <v>124</v>
      </c>
      <c r="D136" s="11" t="s">
        <v>260</v>
      </c>
      <c r="E136" s="19" t="s">
        <v>386</v>
      </c>
      <c r="F136" s="10">
        <v>42036</v>
      </c>
      <c r="G136" s="10">
        <v>44228</v>
      </c>
      <c r="H136" s="11">
        <v>7</v>
      </c>
      <c r="I136" s="20" t="s">
        <v>259</v>
      </c>
      <c r="J136" s="11" t="s">
        <v>261</v>
      </c>
      <c r="K136" s="11" t="s">
        <v>1587</v>
      </c>
      <c r="L136" s="11">
        <v>2</v>
      </c>
    </row>
    <row r="137" spans="1:12">
      <c r="A137" s="11" t="s">
        <v>125</v>
      </c>
      <c r="D137" s="11" t="s">
        <v>260</v>
      </c>
      <c r="E137" s="19" t="s">
        <v>387</v>
      </c>
      <c r="F137" s="10">
        <v>42036</v>
      </c>
      <c r="G137" s="10">
        <v>44228</v>
      </c>
      <c r="H137" s="11">
        <v>7</v>
      </c>
      <c r="I137" s="20" t="s">
        <v>259</v>
      </c>
      <c r="J137" s="11" t="s">
        <v>261</v>
      </c>
      <c r="K137" s="11" t="s">
        <v>1587</v>
      </c>
      <c r="L137" s="11">
        <v>2</v>
      </c>
    </row>
    <row r="138" spans="1:12">
      <c r="A138" s="11" t="s">
        <v>126</v>
      </c>
      <c r="D138" s="11" t="s">
        <v>260</v>
      </c>
      <c r="E138" s="19" t="s">
        <v>388</v>
      </c>
      <c r="F138" s="10">
        <v>42036</v>
      </c>
      <c r="G138" s="10">
        <v>44228</v>
      </c>
      <c r="H138" s="11">
        <v>7</v>
      </c>
      <c r="I138" s="20" t="s">
        <v>259</v>
      </c>
      <c r="J138" s="11" t="s">
        <v>261</v>
      </c>
      <c r="K138" s="11" t="s">
        <v>1587</v>
      </c>
      <c r="L138" s="11">
        <v>2</v>
      </c>
    </row>
    <row r="139" spans="1:12">
      <c r="A139" s="11" t="s">
        <v>127</v>
      </c>
      <c r="D139" s="11" t="s">
        <v>260</v>
      </c>
      <c r="E139" s="19" t="s">
        <v>389</v>
      </c>
      <c r="F139" s="10">
        <v>42036</v>
      </c>
      <c r="G139" s="10">
        <v>44228</v>
      </c>
      <c r="H139" s="11">
        <v>7</v>
      </c>
      <c r="I139" s="20" t="s">
        <v>259</v>
      </c>
      <c r="J139" s="11" t="s">
        <v>261</v>
      </c>
      <c r="K139" s="11" t="s">
        <v>1587</v>
      </c>
      <c r="L139" s="11">
        <v>2</v>
      </c>
    </row>
    <row r="140" spans="1:12">
      <c r="A140" s="11" t="s">
        <v>128</v>
      </c>
      <c r="D140" s="11" t="s">
        <v>260</v>
      </c>
      <c r="E140" s="19" t="s">
        <v>390</v>
      </c>
      <c r="F140" s="10">
        <v>42036</v>
      </c>
      <c r="G140" s="10">
        <v>44228</v>
      </c>
      <c r="H140" s="11">
        <v>7</v>
      </c>
      <c r="I140" s="20" t="s">
        <v>259</v>
      </c>
      <c r="J140" s="11" t="s">
        <v>261</v>
      </c>
      <c r="K140" s="11" t="s">
        <v>1587</v>
      </c>
      <c r="L140" s="11">
        <v>2</v>
      </c>
    </row>
    <row r="141" spans="1:12">
      <c r="A141" s="11" t="s">
        <v>129</v>
      </c>
      <c r="D141" s="11" t="s">
        <v>260</v>
      </c>
      <c r="E141" s="19" t="s">
        <v>391</v>
      </c>
      <c r="F141" s="10">
        <v>42036</v>
      </c>
      <c r="G141" s="10">
        <v>44228</v>
      </c>
      <c r="H141" s="11">
        <v>7</v>
      </c>
      <c r="I141" s="20" t="s">
        <v>259</v>
      </c>
      <c r="J141" s="11" t="s">
        <v>261</v>
      </c>
      <c r="K141" s="11" t="s">
        <v>1587</v>
      </c>
      <c r="L141" s="11">
        <v>2</v>
      </c>
    </row>
    <row r="142" spans="1:12">
      <c r="A142" s="11" t="s">
        <v>130</v>
      </c>
      <c r="D142" s="11" t="s">
        <v>260</v>
      </c>
      <c r="E142" s="19" t="s">
        <v>392</v>
      </c>
      <c r="F142" s="10">
        <v>42036</v>
      </c>
      <c r="G142" s="10">
        <v>44228</v>
      </c>
      <c r="H142" s="11">
        <v>7</v>
      </c>
      <c r="I142" s="20" t="s">
        <v>259</v>
      </c>
      <c r="J142" s="11" t="s">
        <v>261</v>
      </c>
      <c r="K142" s="11" t="s">
        <v>1587</v>
      </c>
      <c r="L142" s="11">
        <v>2</v>
      </c>
    </row>
    <row r="143" spans="1:12">
      <c r="A143" s="11" t="s">
        <v>131</v>
      </c>
      <c r="D143" s="11" t="s">
        <v>260</v>
      </c>
      <c r="E143" s="19" t="s">
        <v>393</v>
      </c>
      <c r="F143" s="10">
        <v>42036</v>
      </c>
      <c r="G143" s="10">
        <v>44228</v>
      </c>
      <c r="H143" s="11">
        <v>7</v>
      </c>
      <c r="I143" s="20" t="s">
        <v>259</v>
      </c>
      <c r="J143" s="11" t="s">
        <v>261</v>
      </c>
      <c r="K143" s="11" t="s">
        <v>1587</v>
      </c>
      <c r="L143" s="11">
        <v>2</v>
      </c>
    </row>
    <row r="144" spans="1:12">
      <c r="A144" s="11" t="s">
        <v>132</v>
      </c>
      <c r="D144" s="11" t="s">
        <v>260</v>
      </c>
      <c r="E144" s="19" t="s">
        <v>394</v>
      </c>
      <c r="F144" s="10">
        <v>42036</v>
      </c>
      <c r="G144" s="10">
        <v>44228</v>
      </c>
      <c r="H144" s="11">
        <v>7</v>
      </c>
      <c r="I144" s="20" t="s">
        <v>259</v>
      </c>
      <c r="J144" s="11" t="s">
        <v>261</v>
      </c>
      <c r="K144" s="11" t="s">
        <v>1587</v>
      </c>
      <c r="L144" s="11">
        <v>2</v>
      </c>
    </row>
    <row r="145" spans="1:12">
      <c r="A145" s="11" t="s">
        <v>133</v>
      </c>
      <c r="D145" s="11" t="s">
        <v>260</v>
      </c>
      <c r="E145" s="19" t="s">
        <v>395</v>
      </c>
      <c r="F145" s="10">
        <v>42036</v>
      </c>
      <c r="G145" s="10">
        <v>44228</v>
      </c>
      <c r="H145" s="11">
        <v>7</v>
      </c>
      <c r="I145" s="20" t="s">
        <v>259</v>
      </c>
      <c r="J145" s="11" t="s">
        <v>261</v>
      </c>
      <c r="K145" s="11" t="s">
        <v>1587</v>
      </c>
      <c r="L145" s="11">
        <v>2</v>
      </c>
    </row>
    <row r="146" spans="1:12">
      <c r="A146" s="11" t="s">
        <v>134</v>
      </c>
      <c r="D146" s="11" t="s">
        <v>260</v>
      </c>
      <c r="E146" s="19" t="s">
        <v>396</v>
      </c>
      <c r="F146" s="10">
        <v>42036</v>
      </c>
      <c r="G146" s="10">
        <v>44228</v>
      </c>
      <c r="H146" s="11">
        <v>7</v>
      </c>
      <c r="I146" s="20" t="s">
        <v>259</v>
      </c>
      <c r="J146" s="11" t="s">
        <v>261</v>
      </c>
      <c r="K146" s="11" t="s">
        <v>1587</v>
      </c>
      <c r="L146" s="11">
        <v>2</v>
      </c>
    </row>
    <row r="147" spans="1:12">
      <c r="A147" s="11" t="s">
        <v>135</v>
      </c>
      <c r="D147" s="11" t="s">
        <v>260</v>
      </c>
      <c r="E147" s="19" t="s">
        <v>397</v>
      </c>
      <c r="F147" s="10">
        <v>42036</v>
      </c>
      <c r="G147" s="10">
        <v>44228</v>
      </c>
      <c r="H147" s="11">
        <v>7</v>
      </c>
      <c r="I147" s="20" t="s">
        <v>259</v>
      </c>
      <c r="J147" s="11" t="s">
        <v>261</v>
      </c>
      <c r="K147" s="11" t="s">
        <v>1587</v>
      </c>
      <c r="L147" s="11">
        <v>2</v>
      </c>
    </row>
    <row r="148" spans="1:12">
      <c r="A148" s="11" t="s">
        <v>136</v>
      </c>
      <c r="D148" s="11" t="s">
        <v>260</v>
      </c>
      <c r="E148" s="19" t="s">
        <v>398</v>
      </c>
      <c r="F148" s="10">
        <v>42036</v>
      </c>
      <c r="G148" s="10">
        <v>44228</v>
      </c>
      <c r="H148" s="11">
        <v>7</v>
      </c>
      <c r="I148" s="20" t="s">
        <v>259</v>
      </c>
      <c r="J148" s="11" t="s">
        <v>261</v>
      </c>
      <c r="K148" s="11" t="s">
        <v>1587</v>
      </c>
      <c r="L148" s="11">
        <v>2</v>
      </c>
    </row>
    <row r="149" spans="1:12">
      <c r="A149" s="11" t="s">
        <v>137</v>
      </c>
      <c r="D149" s="11" t="s">
        <v>260</v>
      </c>
      <c r="E149" s="19" t="s">
        <v>399</v>
      </c>
      <c r="F149" s="10">
        <v>42036</v>
      </c>
      <c r="G149" s="10">
        <v>44228</v>
      </c>
      <c r="H149" s="11">
        <v>7</v>
      </c>
      <c r="I149" s="20" t="s">
        <v>259</v>
      </c>
      <c r="J149" s="11" t="s">
        <v>261</v>
      </c>
      <c r="K149" s="11" t="s">
        <v>1587</v>
      </c>
      <c r="L149" s="11">
        <v>2</v>
      </c>
    </row>
    <row r="150" spans="1:12">
      <c r="A150" s="11" t="s">
        <v>138</v>
      </c>
      <c r="D150" s="11" t="s">
        <v>260</v>
      </c>
      <c r="E150" s="19" t="s">
        <v>400</v>
      </c>
      <c r="F150" s="10">
        <v>42036</v>
      </c>
      <c r="G150" s="10">
        <v>44228</v>
      </c>
      <c r="H150" s="11">
        <v>7</v>
      </c>
      <c r="I150" s="20" t="s">
        <v>259</v>
      </c>
      <c r="J150" s="11" t="s">
        <v>261</v>
      </c>
      <c r="K150" s="11" t="s">
        <v>1587</v>
      </c>
      <c r="L150" s="11">
        <v>2</v>
      </c>
    </row>
    <row r="151" spans="1:12">
      <c r="A151" s="11" t="s">
        <v>139</v>
      </c>
      <c r="D151" s="11" t="s">
        <v>260</v>
      </c>
      <c r="E151" s="19" t="s">
        <v>401</v>
      </c>
      <c r="F151" s="10">
        <v>42036</v>
      </c>
      <c r="G151" s="10">
        <v>44228</v>
      </c>
      <c r="H151" s="11">
        <v>7</v>
      </c>
      <c r="I151" s="20" t="s">
        <v>259</v>
      </c>
      <c r="J151" s="11" t="s">
        <v>261</v>
      </c>
      <c r="K151" s="11" t="s">
        <v>1587</v>
      </c>
      <c r="L151" s="11">
        <v>2</v>
      </c>
    </row>
    <row r="152" spans="1:12">
      <c r="A152" s="11" t="s">
        <v>140</v>
      </c>
      <c r="D152" s="11" t="s">
        <v>260</v>
      </c>
      <c r="E152" s="19" t="s">
        <v>402</v>
      </c>
      <c r="F152" s="10">
        <v>42036</v>
      </c>
      <c r="G152" s="10">
        <v>44228</v>
      </c>
      <c r="H152" s="11">
        <v>7</v>
      </c>
      <c r="I152" s="20" t="s">
        <v>259</v>
      </c>
      <c r="J152" s="11" t="s">
        <v>261</v>
      </c>
      <c r="K152" s="11" t="s">
        <v>1587</v>
      </c>
      <c r="L152" s="11">
        <v>2</v>
      </c>
    </row>
    <row r="153" spans="1:12">
      <c r="A153" s="11" t="s">
        <v>141</v>
      </c>
      <c r="D153" s="11" t="s">
        <v>260</v>
      </c>
      <c r="E153" s="19" t="s">
        <v>403</v>
      </c>
      <c r="F153" s="10">
        <v>42036</v>
      </c>
      <c r="G153" s="10">
        <v>44228</v>
      </c>
      <c r="H153" s="11">
        <v>7</v>
      </c>
      <c r="I153" s="20" t="s">
        <v>259</v>
      </c>
      <c r="J153" s="11" t="s">
        <v>261</v>
      </c>
      <c r="K153" s="11" t="s">
        <v>1587</v>
      </c>
      <c r="L153" s="11">
        <v>2</v>
      </c>
    </row>
    <row r="154" spans="1:12">
      <c r="A154" s="11" t="s">
        <v>142</v>
      </c>
      <c r="D154" s="11" t="s">
        <v>260</v>
      </c>
      <c r="E154" s="19" t="s">
        <v>404</v>
      </c>
      <c r="F154" s="10">
        <v>42036</v>
      </c>
      <c r="G154" s="10">
        <v>44228</v>
      </c>
      <c r="H154" s="11">
        <v>7</v>
      </c>
      <c r="I154" s="20" t="s">
        <v>259</v>
      </c>
      <c r="J154" s="11" t="s">
        <v>261</v>
      </c>
      <c r="K154" s="11" t="s">
        <v>1587</v>
      </c>
      <c r="L154" s="11">
        <v>2</v>
      </c>
    </row>
    <row r="155" spans="1:12">
      <c r="A155" s="11" t="s">
        <v>143</v>
      </c>
      <c r="D155" s="11" t="s">
        <v>260</v>
      </c>
      <c r="E155" s="19" t="s">
        <v>405</v>
      </c>
      <c r="F155" s="10">
        <v>42036</v>
      </c>
      <c r="G155" s="10">
        <v>44228</v>
      </c>
      <c r="H155" s="11">
        <v>7</v>
      </c>
      <c r="I155" s="20" t="s">
        <v>259</v>
      </c>
      <c r="J155" s="11" t="s">
        <v>261</v>
      </c>
      <c r="K155" s="11" t="s">
        <v>1587</v>
      </c>
      <c r="L155" s="11">
        <v>2</v>
      </c>
    </row>
    <row r="156" spans="1:12">
      <c r="A156" s="11" t="s">
        <v>144</v>
      </c>
      <c r="D156" s="11" t="s">
        <v>260</v>
      </c>
      <c r="E156" s="19" t="s">
        <v>406</v>
      </c>
      <c r="F156" s="10">
        <v>42036</v>
      </c>
      <c r="G156" s="10">
        <v>44228</v>
      </c>
      <c r="H156" s="11">
        <v>7</v>
      </c>
      <c r="I156" s="20" t="s">
        <v>259</v>
      </c>
      <c r="J156" s="11" t="s">
        <v>261</v>
      </c>
      <c r="K156" s="11" t="s">
        <v>1587</v>
      </c>
      <c r="L156" s="11">
        <v>2</v>
      </c>
    </row>
    <row r="157" spans="1:12">
      <c r="A157" s="11" t="s">
        <v>145</v>
      </c>
      <c r="D157" s="11" t="s">
        <v>260</v>
      </c>
      <c r="E157" s="19" t="s">
        <v>407</v>
      </c>
      <c r="F157" s="10">
        <v>42036</v>
      </c>
      <c r="G157" s="10">
        <v>44228</v>
      </c>
      <c r="H157" s="11">
        <v>7</v>
      </c>
      <c r="I157" s="20" t="s">
        <v>259</v>
      </c>
      <c r="J157" s="11" t="s">
        <v>261</v>
      </c>
      <c r="K157" s="11" t="s">
        <v>1587</v>
      </c>
      <c r="L157" s="11">
        <v>2</v>
      </c>
    </row>
    <row r="158" spans="1:12">
      <c r="A158" s="11" t="s">
        <v>146</v>
      </c>
      <c r="D158" s="11" t="s">
        <v>260</v>
      </c>
      <c r="E158" s="19" t="s">
        <v>408</v>
      </c>
      <c r="F158" s="10">
        <v>42036</v>
      </c>
      <c r="G158" s="10">
        <v>44228</v>
      </c>
      <c r="H158" s="11">
        <v>7</v>
      </c>
      <c r="I158" s="20" t="s">
        <v>259</v>
      </c>
      <c r="J158" s="11" t="s">
        <v>261</v>
      </c>
      <c r="K158" s="11" t="s">
        <v>1587</v>
      </c>
      <c r="L158" s="11">
        <v>2</v>
      </c>
    </row>
    <row r="159" spans="1:12">
      <c r="A159" s="11" t="s">
        <v>147</v>
      </c>
      <c r="D159" s="11" t="s">
        <v>260</v>
      </c>
      <c r="E159" s="19" t="s">
        <v>409</v>
      </c>
      <c r="F159" s="10">
        <v>42036</v>
      </c>
      <c r="G159" s="10">
        <v>44228</v>
      </c>
      <c r="H159" s="11">
        <v>7</v>
      </c>
      <c r="I159" s="20" t="s">
        <v>259</v>
      </c>
      <c r="J159" s="11" t="s">
        <v>261</v>
      </c>
      <c r="K159" s="11" t="s">
        <v>1587</v>
      </c>
      <c r="L159" s="11">
        <v>2</v>
      </c>
    </row>
    <row r="160" spans="1:12">
      <c r="A160" s="11" t="s">
        <v>148</v>
      </c>
      <c r="D160" s="11" t="s">
        <v>260</v>
      </c>
      <c r="E160" s="19" t="s">
        <v>410</v>
      </c>
      <c r="F160" s="10">
        <v>42036</v>
      </c>
      <c r="G160" s="10">
        <v>44228</v>
      </c>
      <c r="H160" s="11">
        <v>7</v>
      </c>
      <c r="I160" s="20" t="s">
        <v>259</v>
      </c>
      <c r="J160" s="11" t="s">
        <v>261</v>
      </c>
      <c r="K160" s="11" t="s">
        <v>1587</v>
      </c>
      <c r="L160" s="11">
        <v>2</v>
      </c>
    </row>
    <row r="161" spans="1:12">
      <c r="A161" s="11" t="s">
        <v>149</v>
      </c>
      <c r="D161" s="11" t="s">
        <v>260</v>
      </c>
      <c r="E161" s="19" t="s">
        <v>411</v>
      </c>
      <c r="F161" s="10">
        <v>42036</v>
      </c>
      <c r="G161" s="10">
        <v>44228</v>
      </c>
      <c r="H161" s="11">
        <v>7</v>
      </c>
      <c r="I161" s="20" t="s">
        <v>259</v>
      </c>
      <c r="J161" s="11" t="s">
        <v>261</v>
      </c>
      <c r="K161" s="11" t="s">
        <v>1587</v>
      </c>
      <c r="L161" s="11">
        <v>2</v>
      </c>
    </row>
    <row r="162" spans="1:12">
      <c r="A162" s="11" t="s">
        <v>150</v>
      </c>
      <c r="D162" s="11" t="s">
        <v>260</v>
      </c>
      <c r="E162" s="19" t="s">
        <v>412</v>
      </c>
      <c r="F162" s="10">
        <v>42036</v>
      </c>
      <c r="G162" s="10">
        <v>44228</v>
      </c>
      <c r="H162" s="11">
        <v>7</v>
      </c>
      <c r="I162" s="20" t="s">
        <v>259</v>
      </c>
      <c r="J162" s="11" t="s">
        <v>261</v>
      </c>
      <c r="K162" s="11" t="s">
        <v>1587</v>
      </c>
      <c r="L162" s="11">
        <v>2</v>
      </c>
    </row>
    <row r="163" spans="1:12">
      <c r="A163" s="11" t="s">
        <v>151</v>
      </c>
      <c r="D163" s="11" t="s">
        <v>260</v>
      </c>
      <c r="E163" s="19" t="s">
        <v>413</v>
      </c>
      <c r="F163" s="10">
        <v>42036</v>
      </c>
      <c r="G163" s="10">
        <v>44228</v>
      </c>
      <c r="H163" s="11">
        <v>7</v>
      </c>
      <c r="I163" s="20" t="s">
        <v>259</v>
      </c>
      <c r="J163" s="11" t="s">
        <v>261</v>
      </c>
      <c r="K163" s="11" t="s">
        <v>1587</v>
      </c>
      <c r="L163" s="11">
        <v>2</v>
      </c>
    </row>
    <row r="164" spans="1:12">
      <c r="A164" s="11" t="s">
        <v>152</v>
      </c>
      <c r="D164" s="11" t="s">
        <v>260</v>
      </c>
      <c r="E164" s="19" t="s">
        <v>414</v>
      </c>
      <c r="F164" s="10">
        <v>42036</v>
      </c>
      <c r="G164" s="10">
        <v>44228</v>
      </c>
      <c r="H164" s="11">
        <v>7</v>
      </c>
      <c r="I164" s="20" t="s">
        <v>259</v>
      </c>
      <c r="J164" s="11" t="s">
        <v>261</v>
      </c>
      <c r="K164" s="11" t="s">
        <v>1587</v>
      </c>
      <c r="L164" s="11">
        <v>2</v>
      </c>
    </row>
    <row r="165" spans="1:12">
      <c r="A165" s="11" t="s">
        <v>153</v>
      </c>
      <c r="D165" s="11" t="s">
        <v>260</v>
      </c>
      <c r="E165" s="19" t="s">
        <v>415</v>
      </c>
      <c r="F165" s="10">
        <v>42036</v>
      </c>
      <c r="G165" s="10">
        <v>44228</v>
      </c>
      <c r="H165" s="11">
        <v>7</v>
      </c>
      <c r="I165" s="20" t="s">
        <v>259</v>
      </c>
      <c r="J165" s="11" t="s">
        <v>261</v>
      </c>
      <c r="K165" s="11" t="s">
        <v>1587</v>
      </c>
      <c r="L165" s="11">
        <v>2</v>
      </c>
    </row>
    <row r="166" spans="1:12">
      <c r="A166" s="11" t="s">
        <v>154</v>
      </c>
      <c r="D166" s="11" t="s">
        <v>260</v>
      </c>
      <c r="E166" s="19" t="s">
        <v>416</v>
      </c>
      <c r="F166" s="10">
        <v>42036</v>
      </c>
      <c r="G166" s="10">
        <v>44228</v>
      </c>
      <c r="H166" s="11">
        <v>7</v>
      </c>
      <c r="I166" s="20" t="s">
        <v>259</v>
      </c>
      <c r="J166" s="11" t="s">
        <v>261</v>
      </c>
      <c r="K166" s="11" t="s">
        <v>1587</v>
      </c>
      <c r="L166" s="11">
        <v>2</v>
      </c>
    </row>
    <row r="167" spans="1:12">
      <c r="A167" s="11" t="s">
        <v>155</v>
      </c>
      <c r="D167" s="11" t="s">
        <v>260</v>
      </c>
      <c r="E167" s="19" t="s">
        <v>417</v>
      </c>
      <c r="F167" s="10">
        <v>42036</v>
      </c>
      <c r="G167" s="10">
        <v>44228</v>
      </c>
      <c r="H167" s="11">
        <v>7</v>
      </c>
      <c r="I167" s="20" t="s">
        <v>259</v>
      </c>
      <c r="J167" s="11" t="s">
        <v>261</v>
      </c>
      <c r="K167" s="11" t="s">
        <v>1587</v>
      </c>
      <c r="L167" s="11">
        <v>2</v>
      </c>
    </row>
    <row r="168" spans="1:12">
      <c r="A168" s="11" t="s">
        <v>156</v>
      </c>
      <c r="D168" s="11" t="s">
        <v>260</v>
      </c>
      <c r="E168" s="19" t="s">
        <v>418</v>
      </c>
      <c r="F168" s="10">
        <v>42036</v>
      </c>
      <c r="G168" s="10">
        <v>44228</v>
      </c>
      <c r="H168" s="11">
        <v>7</v>
      </c>
      <c r="I168" s="20" t="s">
        <v>259</v>
      </c>
      <c r="J168" s="11" t="s">
        <v>261</v>
      </c>
      <c r="K168" s="11" t="s">
        <v>1587</v>
      </c>
      <c r="L168" s="11">
        <v>2</v>
      </c>
    </row>
    <row r="169" spans="1:12">
      <c r="A169" s="11" t="s">
        <v>157</v>
      </c>
      <c r="D169" s="11" t="s">
        <v>260</v>
      </c>
      <c r="E169" s="19" t="s">
        <v>419</v>
      </c>
      <c r="F169" s="10">
        <v>42036</v>
      </c>
      <c r="G169" s="10">
        <v>44228</v>
      </c>
      <c r="H169" s="11">
        <v>7</v>
      </c>
      <c r="I169" s="20" t="s">
        <v>259</v>
      </c>
      <c r="J169" s="11" t="s">
        <v>261</v>
      </c>
      <c r="K169" s="11" t="s">
        <v>1587</v>
      </c>
      <c r="L169" s="11">
        <v>2</v>
      </c>
    </row>
    <row r="170" spans="1:12">
      <c r="A170" s="11" t="s">
        <v>158</v>
      </c>
      <c r="D170" s="11" t="s">
        <v>260</v>
      </c>
      <c r="E170" s="19" t="s">
        <v>420</v>
      </c>
      <c r="F170" s="10">
        <v>42036</v>
      </c>
      <c r="G170" s="10">
        <v>44228</v>
      </c>
      <c r="H170" s="11">
        <v>7</v>
      </c>
      <c r="I170" s="20" t="s">
        <v>259</v>
      </c>
      <c r="J170" s="11" t="s">
        <v>261</v>
      </c>
      <c r="K170" s="11" t="s">
        <v>1587</v>
      </c>
      <c r="L170" s="11">
        <v>2</v>
      </c>
    </row>
    <row r="171" spans="1:12">
      <c r="A171" s="11" t="s">
        <v>159</v>
      </c>
      <c r="D171" s="11" t="s">
        <v>260</v>
      </c>
      <c r="E171" s="19" t="s">
        <v>421</v>
      </c>
      <c r="F171" s="10">
        <v>42036</v>
      </c>
      <c r="G171" s="10">
        <v>44228</v>
      </c>
      <c r="H171" s="11">
        <v>7</v>
      </c>
      <c r="I171" s="20" t="s">
        <v>259</v>
      </c>
      <c r="J171" s="11" t="s">
        <v>261</v>
      </c>
      <c r="K171" s="11" t="s">
        <v>1587</v>
      </c>
      <c r="L171" s="11">
        <v>2</v>
      </c>
    </row>
    <row r="172" spans="1:12">
      <c r="A172" s="11" t="s">
        <v>160</v>
      </c>
      <c r="D172" s="11" t="s">
        <v>260</v>
      </c>
      <c r="E172" s="19" t="s">
        <v>422</v>
      </c>
      <c r="F172" s="10">
        <v>42036</v>
      </c>
      <c r="G172" s="10">
        <v>44228</v>
      </c>
      <c r="H172" s="11">
        <v>7</v>
      </c>
      <c r="I172" s="20" t="s">
        <v>259</v>
      </c>
      <c r="J172" s="11" t="s">
        <v>261</v>
      </c>
      <c r="K172" s="11" t="s">
        <v>1587</v>
      </c>
      <c r="L172" s="11">
        <v>2</v>
      </c>
    </row>
    <row r="173" spans="1:12">
      <c r="A173" s="11" t="s">
        <v>161</v>
      </c>
      <c r="D173" s="11" t="s">
        <v>260</v>
      </c>
      <c r="E173" s="19" t="s">
        <v>423</v>
      </c>
      <c r="F173" s="10">
        <v>42036</v>
      </c>
      <c r="G173" s="10">
        <v>44228</v>
      </c>
      <c r="H173" s="11">
        <v>7</v>
      </c>
      <c r="I173" s="20" t="s">
        <v>259</v>
      </c>
      <c r="J173" s="11" t="s">
        <v>261</v>
      </c>
      <c r="K173" s="11" t="s">
        <v>1587</v>
      </c>
      <c r="L173" s="11">
        <v>2</v>
      </c>
    </row>
    <row r="174" spans="1:12">
      <c r="A174" s="11" t="s">
        <v>162</v>
      </c>
      <c r="D174" s="11" t="s">
        <v>260</v>
      </c>
      <c r="E174" s="19" t="s">
        <v>424</v>
      </c>
      <c r="F174" s="10">
        <v>42036</v>
      </c>
      <c r="G174" s="10">
        <v>44228</v>
      </c>
      <c r="H174" s="11">
        <v>7</v>
      </c>
      <c r="I174" s="20" t="s">
        <v>259</v>
      </c>
      <c r="J174" s="11" t="s">
        <v>261</v>
      </c>
      <c r="K174" s="11" t="s">
        <v>1587</v>
      </c>
      <c r="L174" s="11">
        <v>2</v>
      </c>
    </row>
    <row r="175" spans="1:12">
      <c r="A175" s="11" t="s">
        <v>163</v>
      </c>
      <c r="D175" s="11" t="s">
        <v>260</v>
      </c>
      <c r="E175" s="19" t="s">
        <v>425</v>
      </c>
      <c r="F175" s="10">
        <v>42036</v>
      </c>
      <c r="G175" s="10">
        <v>44228</v>
      </c>
      <c r="H175" s="11">
        <v>7</v>
      </c>
      <c r="I175" s="20" t="s">
        <v>259</v>
      </c>
      <c r="J175" s="11" t="s">
        <v>261</v>
      </c>
      <c r="K175" s="11" t="s">
        <v>1587</v>
      </c>
      <c r="L175" s="11">
        <v>2</v>
      </c>
    </row>
    <row r="176" spans="1:12">
      <c r="A176" s="11" t="s">
        <v>164</v>
      </c>
      <c r="D176" s="11" t="s">
        <v>260</v>
      </c>
      <c r="E176" s="19" t="s">
        <v>426</v>
      </c>
      <c r="F176" s="10">
        <v>42036</v>
      </c>
      <c r="G176" s="10">
        <v>44228</v>
      </c>
      <c r="H176" s="11">
        <v>7</v>
      </c>
      <c r="I176" s="20" t="s">
        <v>259</v>
      </c>
      <c r="J176" s="11" t="s">
        <v>261</v>
      </c>
      <c r="K176" s="11" t="s">
        <v>1587</v>
      </c>
      <c r="L176" s="11">
        <v>2</v>
      </c>
    </row>
    <row r="177" spans="1:12">
      <c r="A177" s="11" t="s">
        <v>165</v>
      </c>
      <c r="D177" s="11" t="s">
        <v>260</v>
      </c>
      <c r="E177" s="19" t="s">
        <v>427</v>
      </c>
      <c r="F177" s="10">
        <v>42036</v>
      </c>
      <c r="G177" s="10">
        <v>44228</v>
      </c>
      <c r="H177" s="11">
        <v>7</v>
      </c>
      <c r="I177" s="20" t="s">
        <v>259</v>
      </c>
      <c r="J177" s="11" t="s">
        <v>261</v>
      </c>
      <c r="K177" s="11" t="s">
        <v>1587</v>
      </c>
      <c r="L177" s="11">
        <v>2</v>
      </c>
    </row>
    <row r="178" spans="1:12">
      <c r="A178" s="11" t="s">
        <v>166</v>
      </c>
      <c r="D178" s="11" t="s">
        <v>260</v>
      </c>
      <c r="E178" s="19" t="s">
        <v>428</v>
      </c>
      <c r="F178" s="10">
        <v>42036</v>
      </c>
      <c r="G178" s="10">
        <v>44228</v>
      </c>
      <c r="H178" s="11">
        <v>7</v>
      </c>
      <c r="I178" s="20" t="s">
        <v>259</v>
      </c>
      <c r="J178" s="11" t="s">
        <v>261</v>
      </c>
      <c r="K178" s="11" t="s">
        <v>1587</v>
      </c>
      <c r="L178" s="11">
        <v>2</v>
      </c>
    </row>
    <row r="179" spans="1:12">
      <c r="A179" s="11" t="s">
        <v>167</v>
      </c>
      <c r="D179" s="11" t="s">
        <v>260</v>
      </c>
      <c r="E179" s="19" t="s">
        <v>429</v>
      </c>
      <c r="F179" s="10">
        <v>42036</v>
      </c>
      <c r="G179" s="10">
        <v>44228</v>
      </c>
      <c r="H179" s="11">
        <v>7</v>
      </c>
      <c r="I179" s="20" t="s">
        <v>259</v>
      </c>
      <c r="J179" s="11" t="s">
        <v>261</v>
      </c>
      <c r="K179" s="11" t="s">
        <v>1587</v>
      </c>
      <c r="L179" s="11">
        <v>2</v>
      </c>
    </row>
    <row r="180" spans="1:12">
      <c r="A180" s="11" t="s">
        <v>168</v>
      </c>
      <c r="D180" s="11" t="s">
        <v>260</v>
      </c>
      <c r="E180" s="19" t="s">
        <v>430</v>
      </c>
      <c r="F180" s="10">
        <v>42036</v>
      </c>
      <c r="G180" s="10">
        <v>44228</v>
      </c>
      <c r="H180" s="11">
        <v>7</v>
      </c>
      <c r="I180" s="20" t="s">
        <v>259</v>
      </c>
      <c r="J180" s="11" t="s">
        <v>261</v>
      </c>
      <c r="K180" s="11" t="s">
        <v>1587</v>
      </c>
      <c r="L180" s="11">
        <v>2</v>
      </c>
    </row>
    <row r="181" spans="1:12">
      <c r="A181" s="11" t="s">
        <v>169</v>
      </c>
      <c r="D181" s="11" t="s">
        <v>260</v>
      </c>
      <c r="E181" s="19" t="s">
        <v>431</v>
      </c>
      <c r="F181" s="10">
        <v>42036</v>
      </c>
      <c r="G181" s="10">
        <v>44228</v>
      </c>
      <c r="H181" s="11">
        <v>7</v>
      </c>
      <c r="I181" s="20" t="s">
        <v>259</v>
      </c>
      <c r="J181" s="11" t="s">
        <v>261</v>
      </c>
      <c r="K181" s="11" t="s">
        <v>1587</v>
      </c>
      <c r="L181" s="11">
        <v>2</v>
      </c>
    </row>
    <row r="182" spans="1:12">
      <c r="A182" s="11" t="s">
        <v>170</v>
      </c>
      <c r="D182" s="11" t="s">
        <v>260</v>
      </c>
      <c r="E182" s="19" t="s">
        <v>432</v>
      </c>
      <c r="F182" s="10">
        <v>42036</v>
      </c>
      <c r="G182" s="10">
        <v>44228</v>
      </c>
      <c r="H182" s="11">
        <v>7</v>
      </c>
      <c r="I182" s="20" t="s">
        <v>259</v>
      </c>
      <c r="J182" s="11" t="s">
        <v>261</v>
      </c>
      <c r="K182" s="11" t="s">
        <v>1587</v>
      </c>
      <c r="L182" s="11">
        <v>2</v>
      </c>
    </row>
    <row r="183" spans="1:12">
      <c r="A183" s="11" t="s">
        <v>171</v>
      </c>
      <c r="D183" s="11" t="s">
        <v>260</v>
      </c>
      <c r="E183" s="19" t="s">
        <v>433</v>
      </c>
      <c r="F183" s="10">
        <v>42036</v>
      </c>
      <c r="G183" s="10">
        <v>44228</v>
      </c>
      <c r="H183" s="11">
        <v>7</v>
      </c>
      <c r="I183" s="20" t="s">
        <v>259</v>
      </c>
      <c r="J183" s="11" t="s">
        <v>261</v>
      </c>
      <c r="K183" s="11" t="s">
        <v>1587</v>
      </c>
      <c r="L183" s="11">
        <v>2</v>
      </c>
    </row>
    <row r="184" spans="1:12">
      <c r="A184" s="11" t="s">
        <v>172</v>
      </c>
      <c r="D184" s="11" t="s">
        <v>260</v>
      </c>
      <c r="E184" s="19" t="s">
        <v>434</v>
      </c>
      <c r="F184" s="10">
        <v>42036</v>
      </c>
      <c r="G184" s="10">
        <v>44228</v>
      </c>
      <c r="H184" s="11">
        <v>7</v>
      </c>
      <c r="I184" s="20" t="s">
        <v>259</v>
      </c>
      <c r="J184" s="11" t="s">
        <v>261</v>
      </c>
      <c r="K184" s="11" t="s">
        <v>1587</v>
      </c>
      <c r="L184" s="11">
        <v>2</v>
      </c>
    </row>
    <row r="185" spans="1:12">
      <c r="A185" s="11" t="s">
        <v>173</v>
      </c>
      <c r="D185" s="11" t="s">
        <v>260</v>
      </c>
      <c r="E185" s="19" t="s">
        <v>435</v>
      </c>
      <c r="F185" s="10">
        <v>42036</v>
      </c>
      <c r="G185" s="10">
        <v>44228</v>
      </c>
      <c r="H185" s="11">
        <v>7</v>
      </c>
      <c r="I185" s="20" t="s">
        <v>259</v>
      </c>
      <c r="J185" s="11" t="s">
        <v>261</v>
      </c>
      <c r="K185" s="11" t="s">
        <v>1587</v>
      </c>
      <c r="L185" s="11">
        <v>2</v>
      </c>
    </row>
    <row r="186" spans="1:12">
      <c r="A186" s="11" t="s">
        <v>174</v>
      </c>
      <c r="D186" s="11" t="s">
        <v>260</v>
      </c>
      <c r="E186" s="19" t="s">
        <v>436</v>
      </c>
      <c r="F186" s="10">
        <v>42036</v>
      </c>
      <c r="G186" s="10">
        <v>44228</v>
      </c>
      <c r="H186" s="11">
        <v>7</v>
      </c>
      <c r="I186" s="20" t="s">
        <v>259</v>
      </c>
      <c r="J186" s="11" t="s">
        <v>261</v>
      </c>
      <c r="K186" s="11" t="s">
        <v>1587</v>
      </c>
      <c r="L186" s="11">
        <v>2</v>
      </c>
    </row>
    <row r="187" spans="1:12">
      <c r="A187" s="11" t="s">
        <v>175</v>
      </c>
      <c r="D187" s="11" t="s">
        <v>260</v>
      </c>
      <c r="E187" s="19" t="s">
        <v>437</v>
      </c>
      <c r="F187" s="10">
        <v>42036</v>
      </c>
      <c r="G187" s="10">
        <v>44228</v>
      </c>
      <c r="H187" s="11">
        <v>7</v>
      </c>
      <c r="I187" s="20" t="s">
        <v>259</v>
      </c>
      <c r="J187" s="11" t="s">
        <v>261</v>
      </c>
      <c r="K187" s="11" t="s">
        <v>1587</v>
      </c>
      <c r="L187" s="11">
        <v>2</v>
      </c>
    </row>
    <row r="188" spans="1:12">
      <c r="A188" s="11" t="s">
        <v>176</v>
      </c>
      <c r="D188" s="11" t="s">
        <v>260</v>
      </c>
      <c r="E188" s="19" t="s">
        <v>438</v>
      </c>
      <c r="F188" s="10">
        <v>42036</v>
      </c>
      <c r="G188" s="10">
        <v>44228</v>
      </c>
      <c r="H188" s="11">
        <v>7</v>
      </c>
      <c r="I188" s="20" t="s">
        <v>259</v>
      </c>
      <c r="J188" s="11" t="s">
        <v>261</v>
      </c>
      <c r="K188" s="11" t="s">
        <v>1587</v>
      </c>
      <c r="L188" s="11">
        <v>2</v>
      </c>
    </row>
    <row r="189" spans="1:12">
      <c r="A189" s="11" t="s">
        <v>177</v>
      </c>
      <c r="D189" s="11" t="s">
        <v>260</v>
      </c>
      <c r="E189" s="19" t="s">
        <v>439</v>
      </c>
      <c r="F189" s="10">
        <v>42036</v>
      </c>
      <c r="G189" s="10">
        <v>44228</v>
      </c>
      <c r="H189" s="11">
        <v>7</v>
      </c>
      <c r="I189" s="20" t="s">
        <v>259</v>
      </c>
      <c r="J189" s="11" t="s">
        <v>261</v>
      </c>
      <c r="K189" s="11" t="s">
        <v>1587</v>
      </c>
      <c r="L189" s="11">
        <v>2</v>
      </c>
    </row>
    <row r="190" spans="1:12">
      <c r="A190" s="11" t="s">
        <v>178</v>
      </c>
      <c r="D190" s="11" t="s">
        <v>260</v>
      </c>
      <c r="E190" s="19" t="s">
        <v>440</v>
      </c>
      <c r="F190" s="10">
        <v>42036</v>
      </c>
      <c r="G190" s="10">
        <v>44228</v>
      </c>
      <c r="H190" s="11">
        <v>7</v>
      </c>
      <c r="I190" s="20" t="s">
        <v>259</v>
      </c>
      <c r="J190" s="11" t="s">
        <v>261</v>
      </c>
      <c r="K190" s="11" t="s">
        <v>1587</v>
      </c>
      <c r="L190" s="11">
        <v>2</v>
      </c>
    </row>
    <row r="191" spans="1:12">
      <c r="A191" s="11" t="s">
        <v>179</v>
      </c>
      <c r="D191" s="11" t="s">
        <v>260</v>
      </c>
      <c r="E191" s="19" t="s">
        <v>441</v>
      </c>
      <c r="F191" s="10">
        <v>42036</v>
      </c>
      <c r="G191" s="10">
        <v>44228</v>
      </c>
      <c r="H191" s="11">
        <v>7</v>
      </c>
      <c r="I191" s="20" t="s">
        <v>259</v>
      </c>
      <c r="J191" s="11" t="s">
        <v>261</v>
      </c>
      <c r="K191" s="11" t="s">
        <v>1587</v>
      </c>
      <c r="L191" s="11">
        <v>2</v>
      </c>
    </row>
    <row r="192" spans="1:12">
      <c r="A192" s="11" t="s">
        <v>180</v>
      </c>
      <c r="D192" s="11" t="s">
        <v>260</v>
      </c>
      <c r="E192" s="19" t="s">
        <v>442</v>
      </c>
      <c r="F192" s="10">
        <v>42036</v>
      </c>
      <c r="G192" s="10">
        <v>44228</v>
      </c>
      <c r="H192" s="11">
        <v>7</v>
      </c>
      <c r="I192" s="20" t="s">
        <v>259</v>
      </c>
      <c r="J192" s="11" t="s">
        <v>261</v>
      </c>
      <c r="K192" s="11" t="s">
        <v>1587</v>
      </c>
      <c r="L192" s="11">
        <v>2</v>
      </c>
    </row>
    <row r="193" spans="1:12">
      <c r="A193" s="11" t="s">
        <v>181</v>
      </c>
      <c r="D193" s="11" t="s">
        <v>260</v>
      </c>
      <c r="E193" s="19" t="s">
        <v>443</v>
      </c>
      <c r="F193" s="10">
        <v>42036</v>
      </c>
      <c r="G193" s="10">
        <v>44228</v>
      </c>
      <c r="H193" s="11">
        <v>7</v>
      </c>
      <c r="I193" s="20" t="s">
        <v>259</v>
      </c>
      <c r="J193" s="11" t="s">
        <v>261</v>
      </c>
      <c r="K193" s="11" t="s">
        <v>1587</v>
      </c>
      <c r="L193" s="11">
        <v>2</v>
      </c>
    </row>
    <row r="194" spans="1:12">
      <c r="A194" s="11" t="s">
        <v>182</v>
      </c>
      <c r="D194" s="11" t="s">
        <v>260</v>
      </c>
      <c r="E194" s="19" t="s">
        <v>444</v>
      </c>
      <c r="F194" s="10">
        <v>42036</v>
      </c>
      <c r="G194" s="10">
        <v>44228</v>
      </c>
      <c r="H194" s="11">
        <v>7</v>
      </c>
      <c r="I194" s="20" t="s">
        <v>259</v>
      </c>
      <c r="J194" s="11" t="s">
        <v>261</v>
      </c>
      <c r="K194" s="11" t="s">
        <v>1587</v>
      </c>
      <c r="L194" s="11">
        <v>2</v>
      </c>
    </row>
    <row r="195" spans="1:12">
      <c r="A195" s="11" t="s">
        <v>183</v>
      </c>
      <c r="D195" s="11" t="s">
        <v>260</v>
      </c>
      <c r="E195" s="19" t="s">
        <v>445</v>
      </c>
      <c r="F195" s="10">
        <v>42036</v>
      </c>
      <c r="G195" s="10">
        <v>44228</v>
      </c>
      <c r="H195" s="11">
        <v>7</v>
      </c>
      <c r="I195" s="20" t="s">
        <v>259</v>
      </c>
      <c r="J195" s="11" t="s">
        <v>261</v>
      </c>
      <c r="K195" s="11" t="s">
        <v>1587</v>
      </c>
      <c r="L195" s="11">
        <v>2</v>
      </c>
    </row>
    <row r="196" spans="1:12">
      <c r="A196" s="11" t="s">
        <v>184</v>
      </c>
      <c r="D196" s="11" t="s">
        <v>260</v>
      </c>
      <c r="E196" s="19" t="s">
        <v>446</v>
      </c>
      <c r="F196" s="10">
        <v>42036</v>
      </c>
      <c r="G196" s="10">
        <v>44228</v>
      </c>
      <c r="H196" s="11">
        <v>7</v>
      </c>
      <c r="I196" s="20" t="s">
        <v>259</v>
      </c>
      <c r="J196" s="11" t="s">
        <v>261</v>
      </c>
      <c r="K196" s="11" t="s">
        <v>1587</v>
      </c>
      <c r="L196" s="11">
        <v>2</v>
      </c>
    </row>
    <row r="197" spans="1:12">
      <c r="A197" s="11" t="s">
        <v>185</v>
      </c>
      <c r="D197" s="11" t="s">
        <v>260</v>
      </c>
      <c r="E197" s="19" t="s">
        <v>447</v>
      </c>
      <c r="F197" s="10">
        <v>42036</v>
      </c>
      <c r="G197" s="10">
        <v>44228</v>
      </c>
      <c r="H197" s="11">
        <v>7</v>
      </c>
      <c r="I197" s="20" t="s">
        <v>259</v>
      </c>
      <c r="J197" s="11" t="s">
        <v>261</v>
      </c>
      <c r="K197" s="11" t="s">
        <v>1587</v>
      </c>
      <c r="L197" s="11">
        <v>2</v>
      </c>
    </row>
    <row r="198" spans="1:12">
      <c r="A198" s="11" t="s">
        <v>186</v>
      </c>
      <c r="D198" s="11" t="s">
        <v>260</v>
      </c>
      <c r="E198" s="19" t="s">
        <v>448</v>
      </c>
      <c r="F198" s="10">
        <v>42036</v>
      </c>
      <c r="G198" s="10">
        <v>44228</v>
      </c>
      <c r="H198" s="11">
        <v>7</v>
      </c>
      <c r="I198" s="20" t="s">
        <v>259</v>
      </c>
      <c r="J198" s="11" t="s">
        <v>261</v>
      </c>
      <c r="K198" s="11" t="s">
        <v>1587</v>
      </c>
      <c r="L198" s="11">
        <v>2</v>
      </c>
    </row>
    <row r="199" spans="1:12">
      <c r="A199" s="11" t="s">
        <v>187</v>
      </c>
      <c r="D199" s="11" t="s">
        <v>260</v>
      </c>
      <c r="E199" s="19" t="s">
        <v>449</v>
      </c>
      <c r="F199" s="10">
        <v>42036</v>
      </c>
      <c r="G199" s="10">
        <v>44228</v>
      </c>
      <c r="H199" s="11">
        <v>7</v>
      </c>
      <c r="I199" s="20" t="s">
        <v>259</v>
      </c>
      <c r="J199" s="11" t="s">
        <v>261</v>
      </c>
      <c r="K199" s="11" t="s">
        <v>1587</v>
      </c>
      <c r="L199" s="11">
        <v>2</v>
      </c>
    </row>
    <row r="200" spans="1:12">
      <c r="A200" s="11" t="s">
        <v>188</v>
      </c>
      <c r="D200" s="11" t="s">
        <v>260</v>
      </c>
      <c r="E200" s="19" t="s">
        <v>450</v>
      </c>
      <c r="F200" s="10">
        <v>42036</v>
      </c>
      <c r="G200" s="10">
        <v>44228</v>
      </c>
      <c r="H200" s="11">
        <v>7</v>
      </c>
      <c r="I200" s="20" t="s">
        <v>259</v>
      </c>
      <c r="J200" s="11" t="s">
        <v>261</v>
      </c>
      <c r="K200" s="11" t="s">
        <v>1587</v>
      </c>
      <c r="L200" s="11">
        <v>2</v>
      </c>
    </row>
    <row r="201" spans="1:12">
      <c r="A201" s="11" t="s">
        <v>189</v>
      </c>
      <c r="D201" s="11" t="s">
        <v>260</v>
      </c>
      <c r="E201" s="19" t="s">
        <v>451</v>
      </c>
      <c r="F201" s="10">
        <v>42036</v>
      </c>
      <c r="G201" s="10">
        <v>44228</v>
      </c>
      <c r="H201" s="11">
        <v>7</v>
      </c>
      <c r="I201" s="20" t="s">
        <v>259</v>
      </c>
      <c r="J201" s="11" t="s">
        <v>261</v>
      </c>
      <c r="K201" s="11" t="s">
        <v>1587</v>
      </c>
      <c r="L201" s="11">
        <v>2</v>
      </c>
    </row>
    <row r="202" spans="1:12">
      <c r="A202" s="11" t="s">
        <v>190</v>
      </c>
      <c r="D202" s="11" t="s">
        <v>260</v>
      </c>
      <c r="E202" s="19" t="s">
        <v>452</v>
      </c>
      <c r="F202" s="10">
        <v>42036</v>
      </c>
      <c r="G202" s="10">
        <v>44228</v>
      </c>
      <c r="H202" s="11">
        <v>7</v>
      </c>
      <c r="I202" s="20" t="s">
        <v>259</v>
      </c>
      <c r="J202" s="11" t="s">
        <v>261</v>
      </c>
      <c r="K202" s="11" t="s">
        <v>1587</v>
      </c>
      <c r="L202" s="11">
        <v>2</v>
      </c>
    </row>
    <row r="203" spans="1:12">
      <c r="A203" s="11" t="s">
        <v>191</v>
      </c>
      <c r="D203" s="11" t="s">
        <v>260</v>
      </c>
      <c r="E203" s="19" t="s">
        <v>453</v>
      </c>
      <c r="F203" s="10">
        <v>42036</v>
      </c>
      <c r="G203" s="10">
        <v>44228</v>
      </c>
      <c r="H203" s="11">
        <v>7</v>
      </c>
      <c r="I203" s="20" t="s">
        <v>259</v>
      </c>
      <c r="J203" s="11" t="s">
        <v>261</v>
      </c>
      <c r="K203" s="11" t="s">
        <v>1587</v>
      </c>
      <c r="L203" s="11">
        <v>2</v>
      </c>
    </row>
    <row r="204" spans="1:12">
      <c r="A204" s="11" t="s">
        <v>192</v>
      </c>
      <c r="D204" s="11" t="s">
        <v>260</v>
      </c>
      <c r="E204" s="19" t="s">
        <v>454</v>
      </c>
      <c r="F204" s="10">
        <v>42036</v>
      </c>
      <c r="G204" s="10">
        <v>44228</v>
      </c>
      <c r="H204" s="11">
        <v>7</v>
      </c>
      <c r="I204" s="20" t="s">
        <v>259</v>
      </c>
      <c r="J204" s="11" t="s">
        <v>261</v>
      </c>
      <c r="K204" s="11" t="s">
        <v>1587</v>
      </c>
      <c r="L204" s="11">
        <v>2</v>
      </c>
    </row>
    <row r="205" spans="1:12">
      <c r="A205" s="11" t="s">
        <v>193</v>
      </c>
      <c r="D205" s="11" t="s">
        <v>260</v>
      </c>
      <c r="E205" s="19" t="s">
        <v>455</v>
      </c>
      <c r="F205" s="10">
        <v>42036</v>
      </c>
      <c r="G205" s="10">
        <v>44228</v>
      </c>
      <c r="H205" s="11">
        <v>7</v>
      </c>
      <c r="I205" s="20" t="s">
        <v>259</v>
      </c>
      <c r="J205" s="11" t="s">
        <v>261</v>
      </c>
      <c r="K205" s="11" t="s">
        <v>1587</v>
      </c>
      <c r="L205" s="11">
        <v>2</v>
      </c>
    </row>
    <row r="206" spans="1:12">
      <c r="A206" s="11" t="s">
        <v>194</v>
      </c>
      <c r="D206" s="11" t="s">
        <v>260</v>
      </c>
      <c r="E206" s="19" t="s">
        <v>456</v>
      </c>
      <c r="F206" s="10">
        <v>42036</v>
      </c>
      <c r="G206" s="10">
        <v>44228</v>
      </c>
      <c r="H206" s="11">
        <v>7</v>
      </c>
      <c r="I206" s="20" t="s">
        <v>259</v>
      </c>
      <c r="J206" s="11" t="s">
        <v>261</v>
      </c>
      <c r="K206" s="11" t="s">
        <v>1587</v>
      </c>
      <c r="L206" s="11">
        <v>2</v>
      </c>
    </row>
    <row r="207" spans="1:12">
      <c r="A207" s="11" t="s">
        <v>195</v>
      </c>
      <c r="D207" s="11" t="s">
        <v>260</v>
      </c>
      <c r="E207" s="19" t="s">
        <v>457</v>
      </c>
      <c r="F207" s="10">
        <v>42036</v>
      </c>
      <c r="G207" s="10">
        <v>44228</v>
      </c>
      <c r="H207" s="11">
        <v>7</v>
      </c>
      <c r="I207" s="20" t="s">
        <v>259</v>
      </c>
      <c r="J207" s="11" t="s">
        <v>261</v>
      </c>
      <c r="K207" s="11" t="s">
        <v>1587</v>
      </c>
      <c r="L207" s="11">
        <v>2</v>
      </c>
    </row>
    <row r="208" spans="1:12">
      <c r="A208" s="11" t="s">
        <v>196</v>
      </c>
      <c r="D208" s="11" t="s">
        <v>260</v>
      </c>
      <c r="E208" s="19" t="s">
        <v>458</v>
      </c>
      <c r="F208" s="10">
        <v>42036</v>
      </c>
      <c r="G208" s="10">
        <v>44228</v>
      </c>
      <c r="H208" s="11">
        <v>7</v>
      </c>
      <c r="I208" s="20" t="s">
        <v>259</v>
      </c>
      <c r="J208" s="11" t="s">
        <v>261</v>
      </c>
      <c r="K208" s="11" t="s">
        <v>1587</v>
      </c>
      <c r="L208" s="11">
        <v>2</v>
      </c>
    </row>
    <row r="209" spans="1:12">
      <c r="A209" s="11" t="s">
        <v>197</v>
      </c>
      <c r="D209" s="11" t="s">
        <v>260</v>
      </c>
      <c r="E209" s="19" t="s">
        <v>459</v>
      </c>
      <c r="F209" s="10">
        <v>42036</v>
      </c>
      <c r="G209" s="10">
        <v>44228</v>
      </c>
      <c r="H209" s="11">
        <v>7</v>
      </c>
      <c r="I209" s="20" t="s">
        <v>259</v>
      </c>
      <c r="J209" s="11" t="s">
        <v>261</v>
      </c>
      <c r="K209" s="11" t="s">
        <v>1587</v>
      </c>
      <c r="L209" s="11">
        <v>2</v>
      </c>
    </row>
    <row r="210" spans="1:12">
      <c r="A210" s="11" t="s">
        <v>198</v>
      </c>
      <c r="D210" s="11" t="s">
        <v>260</v>
      </c>
      <c r="E210" s="19" t="s">
        <v>460</v>
      </c>
      <c r="F210" s="10">
        <v>42036</v>
      </c>
      <c r="G210" s="10">
        <v>44228</v>
      </c>
      <c r="H210" s="11">
        <v>7</v>
      </c>
      <c r="I210" s="20" t="s">
        <v>259</v>
      </c>
      <c r="J210" s="11" t="s">
        <v>261</v>
      </c>
      <c r="K210" s="11" t="s">
        <v>1587</v>
      </c>
      <c r="L210" s="11">
        <v>2</v>
      </c>
    </row>
    <row r="211" spans="1:12">
      <c r="A211" s="11" t="s">
        <v>199</v>
      </c>
      <c r="D211" s="11" t="s">
        <v>260</v>
      </c>
      <c r="E211" s="19" t="s">
        <v>461</v>
      </c>
      <c r="F211" s="10">
        <v>42036</v>
      </c>
      <c r="G211" s="10">
        <v>44228</v>
      </c>
      <c r="H211" s="11">
        <v>7</v>
      </c>
      <c r="I211" s="20" t="s">
        <v>259</v>
      </c>
      <c r="J211" s="11" t="s">
        <v>261</v>
      </c>
      <c r="K211" s="11" t="s">
        <v>1587</v>
      </c>
      <c r="L211" s="11">
        <v>2</v>
      </c>
    </row>
    <row r="212" spans="1:12">
      <c r="A212" s="11" t="s">
        <v>200</v>
      </c>
      <c r="D212" s="11" t="s">
        <v>260</v>
      </c>
      <c r="E212" s="19" t="s">
        <v>462</v>
      </c>
      <c r="F212" s="10">
        <v>42036</v>
      </c>
      <c r="G212" s="10">
        <v>44228</v>
      </c>
      <c r="H212" s="11">
        <v>7</v>
      </c>
      <c r="I212" s="20" t="s">
        <v>259</v>
      </c>
      <c r="J212" s="11" t="s">
        <v>261</v>
      </c>
      <c r="K212" s="11" t="s">
        <v>1587</v>
      </c>
      <c r="L212" s="11">
        <v>2</v>
      </c>
    </row>
    <row r="213" spans="1:12">
      <c r="A213" s="11" t="s">
        <v>201</v>
      </c>
      <c r="D213" s="11" t="s">
        <v>260</v>
      </c>
      <c r="E213" s="19" t="s">
        <v>463</v>
      </c>
      <c r="F213" s="10">
        <v>42036</v>
      </c>
      <c r="G213" s="10">
        <v>44228</v>
      </c>
      <c r="H213" s="11">
        <v>7</v>
      </c>
      <c r="I213" s="20" t="s">
        <v>259</v>
      </c>
      <c r="J213" s="11" t="s">
        <v>261</v>
      </c>
      <c r="K213" s="11" t="s">
        <v>1587</v>
      </c>
      <c r="L213" s="11">
        <v>2</v>
      </c>
    </row>
    <row r="214" spans="1:12">
      <c r="A214" s="11" t="s">
        <v>202</v>
      </c>
      <c r="D214" s="11" t="s">
        <v>260</v>
      </c>
      <c r="E214" s="19" t="s">
        <v>464</v>
      </c>
      <c r="F214" s="10">
        <v>42036</v>
      </c>
      <c r="G214" s="10">
        <v>44228</v>
      </c>
      <c r="H214" s="11">
        <v>7</v>
      </c>
      <c r="I214" s="20" t="s">
        <v>259</v>
      </c>
      <c r="J214" s="11" t="s">
        <v>261</v>
      </c>
      <c r="K214" s="11" t="s">
        <v>1587</v>
      </c>
      <c r="L214" s="11">
        <v>2</v>
      </c>
    </row>
    <row r="215" spans="1:12">
      <c r="A215" s="11" t="s">
        <v>203</v>
      </c>
      <c r="D215" s="11" t="s">
        <v>260</v>
      </c>
      <c r="E215" s="19" t="s">
        <v>465</v>
      </c>
      <c r="F215" s="10">
        <v>42036</v>
      </c>
      <c r="G215" s="10">
        <v>44228</v>
      </c>
      <c r="H215" s="11">
        <v>7</v>
      </c>
      <c r="I215" s="20" t="s">
        <v>259</v>
      </c>
      <c r="J215" s="11" t="s">
        <v>261</v>
      </c>
      <c r="K215" s="11" t="s">
        <v>1587</v>
      </c>
      <c r="L215" s="11">
        <v>2</v>
      </c>
    </row>
    <row r="216" spans="1:12">
      <c r="A216" s="11" t="s">
        <v>204</v>
      </c>
      <c r="D216" s="11" t="s">
        <v>260</v>
      </c>
      <c r="E216" s="19" t="s">
        <v>466</v>
      </c>
      <c r="F216" s="10">
        <v>42036</v>
      </c>
      <c r="G216" s="10">
        <v>44228</v>
      </c>
      <c r="H216" s="11">
        <v>7</v>
      </c>
      <c r="I216" s="20" t="s">
        <v>259</v>
      </c>
      <c r="J216" s="11" t="s">
        <v>261</v>
      </c>
      <c r="K216" s="11" t="s">
        <v>1587</v>
      </c>
      <c r="L216" s="11">
        <v>2</v>
      </c>
    </row>
    <row r="217" spans="1:12">
      <c r="A217" s="11" t="s">
        <v>205</v>
      </c>
      <c r="D217" s="11" t="s">
        <v>260</v>
      </c>
      <c r="E217" s="19" t="s">
        <v>467</v>
      </c>
      <c r="F217" s="10">
        <v>42036</v>
      </c>
      <c r="G217" s="10">
        <v>44228</v>
      </c>
      <c r="H217" s="11">
        <v>7</v>
      </c>
      <c r="I217" s="20" t="s">
        <v>259</v>
      </c>
      <c r="J217" s="11" t="s">
        <v>261</v>
      </c>
      <c r="K217" s="11" t="s">
        <v>1587</v>
      </c>
      <c r="L217" s="11">
        <v>2</v>
      </c>
    </row>
    <row r="218" spans="1:12">
      <c r="A218" s="11" t="s">
        <v>206</v>
      </c>
      <c r="D218" s="11" t="s">
        <v>260</v>
      </c>
      <c r="E218" s="19" t="s">
        <v>468</v>
      </c>
      <c r="F218" s="10">
        <v>42036</v>
      </c>
      <c r="G218" s="10">
        <v>44228</v>
      </c>
      <c r="H218" s="11">
        <v>7</v>
      </c>
      <c r="I218" s="20" t="s">
        <v>259</v>
      </c>
      <c r="J218" s="11" t="s">
        <v>261</v>
      </c>
      <c r="K218" s="11" t="s">
        <v>1587</v>
      </c>
      <c r="L218" s="11">
        <v>2</v>
      </c>
    </row>
    <row r="219" spans="1:12">
      <c r="A219" s="11" t="s">
        <v>207</v>
      </c>
      <c r="D219" s="11" t="s">
        <v>260</v>
      </c>
      <c r="E219" s="19" t="s">
        <v>469</v>
      </c>
      <c r="F219" s="10">
        <v>42036</v>
      </c>
      <c r="G219" s="10">
        <v>44228</v>
      </c>
      <c r="H219" s="11">
        <v>7</v>
      </c>
      <c r="I219" s="20" t="s">
        <v>259</v>
      </c>
      <c r="J219" s="11" t="s">
        <v>261</v>
      </c>
      <c r="K219" s="11" t="s">
        <v>1587</v>
      </c>
      <c r="L219" s="11">
        <v>2</v>
      </c>
    </row>
    <row r="220" spans="1:12">
      <c r="A220" s="11" t="s">
        <v>208</v>
      </c>
      <c r="D220" s="11" t="s">
        <v>260</v>
      </c>
      <c r="E220" s="19" t="s">
        <v>470</v>
      </c>
      <c r="F220" s="10">
        <v>42036</v>
      </c>
      <c r="G220" s="10">
        <v>44228</v>
      </c>
      <c r="H220" s="11">
        <v>7</v>
      </c>
      <c r="I220" s="20" t="s">
        <v>259</v>
      </c>
      <c r="J220" s="11" t="s">
        <v>261</v>
      </c>
      <c r="K220" s="11" t="s">
        <v>1587</v>
      </c>
      <c r="L220" s="11">
        <v>2</v>
      </c>
    </row>
    <row r="221" spans="1:12">
      <c r="A221" s="11" t="s">
        <v>209</v>
      </c>
      <c r="D221" s="11" t="s">
        <v>260</v>
      </c>
      <c r="E221" s="19" t="s">
        <v>471</v>
      </c>
      <c r="F221" s="10">
        <v>42036</v>
      </c>
      <c r="G221" s="10">
        <v>44228</v>
      </c>
      <c r="H221" s="11">
        <v>7</v>
      </c>
      <c r="I221" s="20" t="s">
        <v>259</v>
      </c>
      <c r="J221" s="11" t="s">
        <v>261</v>
      </c>
      <c r="K221" s="11" t="s">
        <v>1587</v>
      </c>
      <c r="L221" s="11">
        <v>2</v>
      </c>
    </row>
    <row r="222" spans="1:12">
      <c r="A222" s="11" t="s">
        <v>210</v>
      </c>
      <c r="D222" s="11" t="s">
        <v>260</v>
      </c>
      <c r="E222" s="19" t="s">
        <v>472</v>
      </c>
      <c r="F222" s="10">
        <v>42036</v>
      </c>
      <c r="G222" s="10">
        <v>44228</v>
      </c>
      <c r="H222" s="11">
        <v>7</v>
      </c>
      <c r="I222" s="20" t="s">
        <v>259</v>
      </c>
      <c r="J222" s="11" t="s">
        <v>261</v>
      </c>
      <c r="K222" s="11" t="s">
        <v>1587</v>
      </c>
      <c r="L222" s="11">
        <v>2</v>
      </c>
    </row>
    <row r="223" spans="1:12">
      <c r="A223" s="11" t="s">
        <v>211</v>
      </c>
      <c r="D223" s="11" t="s">
        <v>260</v>
      </c>
      <c r="E223" s="19" t="s">
        <v>473</v>
      </c>
      <c r="F223" s="10">
        <v>42036</v>
      </c>
      <c r="G223" s="10">
        <v>44228</v>
      </c>
      <c r="H223" s="11">
        <v>7</v>
      </c>
      <c r="I223" s="20" t="s">
        <v>259</v>
      </c>
      <c r="J223" s="11" t="s">
        <v>261</v>
      </c>
      <c r="K223" s="11" t="s">
        <v>1587</v>
      </c>
      <c r="L223" s="11">
        <v>2</v>
      </c>
    </row>
    <row r="224" spans="1:12">
      <c r="A224" s="11" t="s">
        <v>212</v>
      </c>
      <c r="D224" s="11" t="s">
        <v>260</v>
      </c>
      <c r="E224" s="19" t="s">
        <v>474</v>
      </c>
      <c r="F224" s="10">
        <v>42036</v>
      </c>
      <c r="G224" s="10">
        <v>44228</v>
      </c>
      <c r="H224" s="11">
        <v>7</v>
      </c>
      <c r="I224" s="20" t="s">
        <v>259</v>
      </c>
      <c r="J224" s="11" t="s">
        <v>261</v>
      </c>
      <c r="K224" s="11" t="s">
        <v>1587</v>
      </c>
      <c r="L224" s="11">
        <v>2</v>
      </c>
    </row>
    <row r="225" spans="1:12">
      <c r="A225" s="11" t="s">
        <v>213</v>
      </c>
      <c r="D225" s="11" t="s">
        <v>260</v>
      </c>
      <c r="E225" s="19" t="s">
        <v>475</v>
      </c>
      <c r="F225" s="10">
        <v>42036</v>
      </c>
      <c r="G225" s="10">
        <v>44228</v>
      </c>
      <c r="H225" s="11">
        <v>7</v>
      </c>
      <c r="I225" s="20" t="s">
        <v>259</v>
      </c>
      <c r="J225" s="11" t="s">
        <v>261</v>
      </c>
      <c r="K225" s="11" t="s">
        <v>1587</v>
      </c>
      <c r="L225" s="11">
        <v>2</v>
      </c>
    </row>
    <row r="226" spans="1:12">
      <c r="A226" s="11" t="s">
        <v>214</v>
      </c>
      <c r="D226" s="11" t="s">
        <v>260</v>
      </c>
      <c r="E226" s="19" t="s">
        <v>476</v>
      </c>
      <c r="F226" s="10">
        <v>42036</v>
      </c>
      <c r="G226" s="10">
        <v>44228</v>
      </c>
      <c r="H226" s="11">
        <v>7</v>
      </c>
      <c r="I226" s="20" t="s">
        <v>259</v>
      </c>
      <c r="J226" s="11" t="s">
        <v>261</v>
      </c>
      <c r="K226" s="11" t="s">
        <v>1587</v>
      </c>
      <c r="L226" s="11">
        <v>2</v>
      </c>
    </row>
    <row r="227" spans="1:12">
      <c r="A227" s="11" t="s">
        <v>215</v>
      </c>
      <c r="D227" s="11" t="s">
        <v>260</v>
      </c>
      <c r="E227" s="19" t="s">
        <v>477</v>
      </c>
      <c r="F227" s="10">
        <v>42036</v>
      </c>
      <c r="G227" s="10">
        <v>44228</v>
      </c>
      <c r="H227" s="11">
        <v>7</v>
      </c>
      <c r="I227" s="20" t="s">
        <v>259</v>
      </c>
      <c r="J227" s="11" t="s">
        <v>261</v>
      </c>
      <c r="K227" s="11" t="s">
        <v>1587</v>
      </c>
      <c r="L227" s="11">
        <v>2</v>
      </c>
    </row>
    <row r="228" spans="1:12">
      <c r="A228" s="11" t="s">
        <v>216</v>
      </c>
      <c r="D228" s="11" t="s">
        <v>260</v>
      </c>
      <c r="E228" s="19" t="s">
        <v>478</v>
      </c>
      <c r="F228" s="10">
        <v>42036</v>
      </c>
      <c r="G228" s="10">
        <v>44228</v>
      </c>
      <c r="H228" s="11">
        <v>7</v>
      </c>
      <c r="I228" s="20" t="s">
        <v>259</v>
      </c>
      <c r="J228" s="11" t="s">
        <v>261</v>
      </c>
      <c r="K228" s="11" t="s">
        <v>1587</v>
      </c>
      <c r="L228" s="11">
        <v>2</v>
      </c>
    </row>
    <row r="229" spans="1:12">
      <c r="A229" s="11" t="s">
        <v>217</v>
      </c>
      <c r="D229" s="11" t="s">
        <v>260</v>
      </c>
      <c r="E229" s="19" t="s">
        <v>479</v>
      </c>
      <c r="F229" s="10">
        <v>42036</v>
      </c>
      <c r="G229" s="10">
        <v>44228</v>
      </c>
      <c r="H229" s="11">
        <v>7</v>
      </c>
      <c r="I229" s="20" t="s">
        <v>259</v>
      </c>
      <c r="J229" s="11" t="s">
        <v>261</v>
      </c>
      <c r="K229" s="11" t="s">
        <v>1587</v>
      </c>
      <c r="L229" s="11">
        <v>2</v>
      </c>
    </row>
    <row r="230" spans="1:12">
      <c r="A230" s="11" t="s">
        <v>218</v>
      </c>
      <c r="D230" s="11" t="s">
        <v>260</v>
      </c>
      <c r="E230" s="19" t="s">
        <v>480</v>
      </c>
      <c r="F230" s="10">
        <v>42036</v>
      </c>
      <c r="G230" s="10">
        <v>44228</v>
      </c>
      <c r="H230" s="11">
        <v>7</v>
      </c>
      <c r="I230" s="20" t="s">
        <v>259</v>
      </c>
      <c r="J230" s="11" t="s">
        <v>261</v>
      </c>
      <c r="K230" s="11" t="s">
        <v>1587</v>
      </c>
      <c r="L230" s="11">
        <v>2</v>
      </c>
    </row>
    <row r="231" spans="1:12">
      <c r="A231" s="11" t="s">
        <v>219</v>
      </c>
      <c r="D231" s="11" t="s">
        <v>260</v>
      </c>
      <c r="E231" s="19" t="s">
        <v>481</v>
      </c>
      <c r="F231" s="10">
        <v>42036</v>
      </c>
      <c r="G231" s="10">
        <v>44228</v>
      </c>
      <c r="H231" s="11">
        <v>7</v>
      </c>
      <c r="I231" s="20" t="s">
        <v>259</v>
      </c>
      <c r="J231" s="11" t="s">
        <v>261</v>
      </c>
      <c r="K231" s="11" t="s">
        <v>1587</v>
      </c>
      <c r="L231" s="11">
        <v>2</v>
      </c>
    </row>
    <row r="232" spans="1:12">
      <c r="A232" s="11" t="s">
        <v>220</v>
      </c>
      <c r="D232" s="11" t="s">
        <v>260</v>
      </c>
      <c r="E232" s="19" t="s">
        <v>482</v>
      </c>
      <c r="F232" s="10">
        <v>42036</v>
      </c>
      <c r="G232" s="10">
        <v>44228</v>
      </c>
      <c r="H232" s="11">
        <v>7</v>
      </c>
      <c r="I232" s="20" t="s">
        <v>259</v>
      </c>
      <c r="J232" s="11" t="s">
        <v>261</v>
      </c>
      <c r="K232" s="11" t="s">
        <v>1587</v>
      </c>
      <c r="L232" s="11">
        <v>2</v>
      </c>
    </row>
    <row r="233" spans="1:12">
      <c r="A233" s="11" t="s">
        <v>221</v>
      </c>
      <c r="D233" s="11" t="s">
        <v>260</v>
      </c>
      <c r="E233" s="19" t="s">
        <v>483</v>
      </c>
      <c r="F233" s="10">
        <v>42036</v>
      </c>
      <c r="G233" s="10">
        <v>44228</v>
      </c>
      <c r="H233" s="11">
        <v>7</v>
      </c>
      <c r="I233" s="20" t="s">
        <v>259</v>
      </c>
      <c r="J233" s="11" t="s">
        <v>261</v>
      </c>
      <c r="K233" s="11" t="s">
        <v>1587</v>
      </c>
      <c r="L233" s="11">
        <v>2</v>
      </c>
    </row>
    <row r="234" spans="1:12">
      <c r="A234" s="11" t="s">
        <v>222</v>
      </c>
      <c r="D234" s="11" t="s">
        <v>260</v>
      </c>
      <c r="E234" s="19" t="s">
        <v>484</v>
      </c>
      <c r="F234" s="10">
        <v>42036</v>
      </c>
      <c r="G234" s="10">
        <v>44228</v>
      </c>
      <c r="H234" s="11">
        <v>7</v>
      </c>
      <c r="I234" s="20" t="s">
        <v>259</v>
      </c>
      <c r="J234" s="11" t="s">
        <v>261</v>
      </c>
      <c r="K234" s="11" t="s">
        <v>1587</v>
      </c>
      <c r="L234" s="11">
        <v>2</v>
      </c>
    </row>
    <row r="235" spans="1:12">
      <c r="A235" s="11" t="s">
        <v>223</v>
      </c>
      <c r="D235" s="11" t="s">
        <v>260</v>
      </c>
      <c r="E235" s="19" t="s">
        <v>485</v>
      </c>
      <c r="F235" s="10">
        <v>42036</v>
      </c>
      <c r="G235" s="10">
        <v>44228</v>
      </c>
      <c r="H235" s="11">
        <v>7</v>
      </c>
      <c r="I235" s="20" t="s">
        <v>259</v>
      </c>
      <c r="J235" s="11" t="s">
        <v>261</v>
      </c>
      <c r="K235" s="11" t="s">
        <v>1587</v>
      </c>
      <c r="L235" s="11">
        <v>2</v>
      </c>
    </row>
    <row r="236" spans="1:12">
      <c r="A236" s="11" t="s">
        <v>224</v>
      </c>
      <c r="D236" s="11" t="s">
        <v>260</v>
      </c>
      <c r="E236" s="19" t="s">
        <v>486</v>
      </c>
      <c r="F236" s="10">
        <v>42036</v>
      </c>
      <c r="G236" s="10">
        <v>44228</v>
      </c>
      <c r="H236" s="11">
        <v>7</v>
      </c>
      <c r="I236" s="20" t="s">
        <v>259</v>
      </c>
      <c r="J236" s="11" t="s">
        <v>261</v>
      </c>
      <c r="K236" s="11" t="s">
        <v>1587</v>
      </c>
      <c r="L236" s="11">
        <v>2</v>
      </c>
    </row>
    <row r="237" spans="1:12">
      <c r="A237" s="11" t="s">
        <v>225</v>
      </c>
      <c r="D237" s="11" t="s">
        <v>260</v>
      </c>
      <c r="E237" s="19" t="s">
        <v>487</v>
      </c>
      <c r="F237" s="10">
        <v>42036</v>
      </c>
      <c r="G237" s="10">
        <v>44228</v>
      </c>
      <c r="H237" s="11">
        <v>7</v>
      </c>
      <c r="I237" s="20" t="s">
        <v>259</v>
      </c>
      <c r="J237" s="11" t="s">
        <v>261</v>
      </c>
      <c r="K237" s="11" t="s">
        <v>1587</v>
      </c>
      <c r="L237" s="11">
        <v>2</v>
      </c>
    </row>
    <row r="238" spans="1:12">
      <c r="A238" s="11" t="s">
        <v>226</v>
      </c>
      <c r="D238" s="11" t="s">
        <v>260</v>
      </c>
      <c r="E238" s="19" t="s">
        <v>488</v>
      </c>
      <c r="F238" s="10">
        <v>42036</v>
      </c>
      <c r="G238" s="10">
        <v>44228</v>
      </c>
      <c r="H238" s="11">
        <v>7</v>
      </c>
      <c r="I238" s="20" t="s">
        <v>259</v>
      </c>
      <c r="J238" s="11" t="s">
        <v>261</v>
      </c>
      <c r="K238" s="11" t="s">
        <v>1587</v>
      </c>
      <c r="L238" s="11">
        <v>2</v>
      </c>
    </row>
    <row r="239" spans="1:12">
      <c r="A239" s="11" t="s">
        <v>227</v>
      </c>
      <c r="D239" s="11" t="s">
        <v>260</v>
      </c>
      <c r="E239" s="19" t="s">
        <v>489</v>
      </c>
      <c r="F239" s="10">
        <v>42036</v>
      </c>
      <c r="G239" s="10">
        <v>44228</v>
      </c>
      <c r="H239" s="11">
        <v>7</v>
      </c>
      <c r="I239" s="20" t="s">
        <v>259</v>
      </c>
      <c r="J239" s="11" t="s">
        <v>261</v>
      </c>
      <c r="K239" s="11" t="s">
        <v>1587</v>
      </c>
      <c r="L239" s="11">
        <v>2</v>
      </c>
    </row>
    <row r="240" spans="1:12">
      <c r="A240" s="11" t="s">
        <v>228</v>
      </c>
      <c r="D240" s="11" t="s">
        <v>260</v>
      </c>
      <c r="E240" s="19" t="s">
        <v>490</v>
      </c>
      <c r="F240" s="10">
        <v>42036</v>
      </c>
      <c r="G240" s="10">
        <v>44228</v>
      </c>
      <c r="H240" s="11">
        <v>7</v>
      </c>
      <c r="I240" s="20" t="s">
        <v>259</v>
      </c>
      <c r="J240" s="11" t="s">
        <v>261</v>
      </c>
      <c r="K240" s="11" t="s">
        <v>1587</v>
      </c>
      <c r="L240" s="11">
        <v>2</v>
      </c>
    </row>
    <row r="241" spans="1:12">
      <c r="A241" s="11" t="s">
        <v>229</v>
      </c>
      <c r="D241" s="11" t="s">
        <v>260</v>
      </c>
      <c r="E241" s="19" t="s">
        <v>491</v>
      </c>
      <c r="F241" s="10">
        <v>42036</v>
      </c>
      <c r="G241" s="10">
        <v>44228</v>
      </c>
      <c r="H241" s="11">
        <v>7</v>
      </c>
      <c r="I241" s="20" t="s">
        <v>259</v>
      </c>
      <c r="J241" s="11" t="s">
        <v>261</v>
      </c>
      <c r="K241" s="11" t="s">
        <v>1587</v>
      </c>
      <c r="L241" s="11">
        <v>2</v>
      </c>
    </row>
    <row r="242" spans="1:12">
      <c r="A242" s="11" t="s">
        <v>230</v>
      </c>
      <c r="D242" s="11" t="s">
        <v>260</v>
      </c>
      <c r="E242" s="19" t="s">
        <v>492</v>
      </c>
      <c r="F242" s="10">
        <v>42036</v>
      </c>
      <c r="G242" s="10">
        <v>44228</v>
      </c>
      <c r="H242" s="11">
        <v>7</v>
      </c>
      <c r="I242" s="20" t="s">
        <v>259</v>
      </c>
      <c r="J242" s="11" t="s">
        <v>261</v>
      </c>
      <c r="K242" s="11" t="s">
        <v>1587</v>
      </c>
      <c r="L242" s="11">
        <v>2</v>
      </c>
    </row>
    <row r="243" spans="1:12">
      <c r="A243" s="11" t="s">
        <v>231</v>
      </c>
      <c r="D243" s="11" t="s">
        <v>260</v>
      </c>
      <c r="E243" s="19" t="s">
        <v>493</v>
      </c>
      <c r="F243" s="10">
        <v>42036</v>
      </c>
      <c r="G243" s="10">
        <v>44228</v>
      </c>
      <c r="H243" s="11">
        <v>7</v>
      </c>
      <c r="I243" s="20" t="s">
        <v>259</v>
      </c>
      <c r="J243" s="11" t="s">
        <v>261</v>
      </c>
      <c r="K243" s="11" t="s">
        <v>1587</v>
      </c>
      <c r="L243" s="11">
        <v>2</v>
      </c>
    </row>
    <row r="244" spans="1:12">
      <c r="A244" s="11" t="s">
        <v>232</v>
      </c>
      <c r="D244" s="11" t="s">
        <v>260</v>
      </c>
      <c r="E244" s="19" t="s">
        <v>494</v>
      </c>
      <c r="F244" s="10">
        <v>42036</v>
      </c>
      <c r="G244" s="10">
        <v>44228</v>
      </c>
      <c r="H244" s="11">
        <v>7</v>
      </c>
      <c r="I244" s="20" t="s">
        <v>259</v>
      </c>
      <c r="J244" s="11" t="s">
        <v>261</v>
      </c>
      <c r="K244" s="11" t="s">
        <v>1587</v>
      </c>
      <c r="L244" s="11">
        <v>2</v>
      </c>
    </row>
    <row r="245" spans="1:12">
      <c r="A245" s="11" t="s">
        <v>233</v>
      </c>
      <c r="D245" s="11" t="s">
        <v>260</v>
      </c>
      <c r="E245" s="19" t="s">
        <v>495</v>
      </c>
      <c r="F245" s="10">
        <v>42036</v>
      </c>
      <c r="G245" s="10">
        <v>44228</v>
      </c>
      <c r="H245" s="11">
        <v>7</v>
      </c>
      <c r="I245" s="20" t="s">
        <v>259</v>
      </c>
      <c r="J245" s="11" t="s">
        <v>261</v>
      </c>
      <c r="K245" s="11" t="s">
        <v>1587</v>
      </c>
      <c r="L245" s="11">
        <v>2</v>
      </c>
    </row>
    <row r="246" spans="1:12">
      <c r="A246" s="11" t="s">
        <v>234</v>
      </c>
      <c r="D246" s="11" t="s">
        <v>260</v>
      </c>
      <c r="E246" s="19" t="s">
        <v>496</v>
      </c>
      <c r="F246" s="10">
        <v>42036</v>
      </c>
      <c r="G246" s="10">
        <v>44228</v>
      </c>
      <c r="H246" s="11">
        <v>7</v>
      </c>
      <c r="I246" s="20" t="s">
        <v>259</v>
      </c>
      <c r="J246" s="11" t="s">
        <v>261</v>
      </c>
      <c r="K246" s="11" t="s">
        <v>1587</v>
      </c>
      <c r="L246" s="11">
        <v>2</v>
      </c>
    </row>
    <row r="247" spans="1:12">
      <c r="A247" s="11" t="s">
        <v>235</v>
      </c>
      <c r="D247" s="11" t="s">
        <v>260</v>
      </c>
      <c r="E247" s="19" t="s">
        <v>497</v>
      </c>
      <c r="F247" s="10">
        <v>42036</v>
      </c>
      <c r="G247" s="10">
        <v>44228</v>
      </c>
      <c r="H247" s="11">
        <v>7</v>
      </c>
      <c r="I247" s="20" t="s">
        <v>259</v>
      </c>
      <c r="J247" s="11" t="s">
        <v>261</v>
      </c>
      <c r="K247" s="11" t="s">
        <v>1587</v>
      </c>
      <c r="L247" s="11">
        <v>2</v>
      </c>
    </row>
    <row r="248" spans="1:12">
      <c r="A248" s="11" t="s">
        <v>236</v>
      </c>
      <c r="D248" s="11" t="s">
        <v>260</v>
      </c>
      <c r="E248" s="19" t="s">
        <v>498</v>
      </c>
      <c r="F248" s="10">
        <v>42036</v>
      </c>
      <c r="G248" s="10">
        <v>44228</v>
      </c>
      <c r="H248" s="11">
        <v>7</v>
      </c>
      <c r="I248" s="20" t="s">
        <v>259</v>
      </c>
      <c r="J248" s="11" t="s">
        <v>261</v>
      </c>
      <c r="K248" s="11" t="s">
        <v>1587</v>
      </c>
      <c r="L248" s="11">
        <v>2</v>
      </c>
    </row>
    <row r="249" spans="1:12">
      <c r="A249" s="11" t="s">
        <v>237</v>
      </c>
      <c r="D249" s="11" t="s">
        <v>260</v>
      </c>
      <c r="E249" s="19" t="s">
        <v>499</v>
      </c>
      <c r="F249" s="10">
        <v>42036</v>
      </c>
      <c r="G249" s="10">
        <v>44228</v>
      </c>
      <c r="H249" s="11">
        <v>7</v>
      </c>
      <c r="I249" s="20" t="s">
        <v>259</v>
      </c>
      <c r="J249" s="11" t="s">
        <v>261</v>
      </c>
      <c r="K249" s="11" t="s">
        <v>1587</v>
      </c>
      <c r="L249" s="11">
        <v>2</v>
      </c>
    </row>
    <row r="250" spans="1:12">
      <c r="A250" s="11" t="s">
        <v>238</v>
      </c>
      <c r="D250" s="11" t="s">
        <v>260</v>
      </c>
      <c r="E250" s="19" t="s">
        <v>500</v>
      </c>
      <c r="F250" s="10">
        <v>42036</v>
      </c>
      <c r="G250" s="10">
        <v>44228</v>
      </c>
      <c r="H250" s="11">
        <v>7</v>
      </c>
      <c r="I250" s="20" t="s">
        <v>259</v>
      </c>
      <c r="J250" s="11" t="s">
        <v>261</v>
      </c>
      <c r="K250" s="11" t="s">
        <v>1587</v>
      </c>
      <c r="L250" s="11">
        <v>2</v>
      </c>
    </row>
    <row r="251" spans="1:12">
      <c r="A251" s="11" t="s">
        <v>239</v>
      </c>
      <c r="D251" s="11" t="s">
        <v>260</v>
      </c>
      <c r="E251" s="19" t="s">
        <v>501</v>
      </c>
      <c r="F251" s="10">
        <v>42036</v>
      </c>
      <c r="G251" s="10">
        <v>44228</v>
      </c>
      <c r="H251" s="11">
        <v>7</v>
      </c>
      <c r="I251" s="20" t="s">
        <v>259</v>
      </c>
      <c r="J251" s="11" t="s">
        <v>261</v>
      </c>
      <c r="K251" s="11" t="s">
        <v>1587</v>
      </c>
      <c r="L251" s="11">
        <v>2</v>
      </c>
    </row>
    <row r="252" spans="1:12">
      <c r="A252" s="11" t="s">
        <v>240</v>
      </c>
      <c r="D252" s="11" t="s">
        <v>260</v>
      </c>
      <c r="E252" s="19" t="s">
        <v>502</v>
      </c>
      <c r="F252" s="10">
        <v>42036</v>
      </c>
      <c r="G252" s="10">
        <v>44228</v>
      </c>
      <c r="H252" s="11">
        <v>7</v>
      </c>
      <c r="I252" s="20" t="s">
        <v>259</v>
      </c>
      <c r="J252" s="11" t="s">
        <v>261</v>
      </c>
      <c r="K252" s="11" t="s">
        <v>1587</v>
      </c>
      <c r="L252" s="11">
        <v>2</v>
      </c>
    </row>
    <row r="253" spans="1:12">
      <c r="A253" s="11" t="s">
        <v>241</v>
      </c>
      <c r="D253" s="11" t="s">
        <v>260</v>
      </c>
      <c r="E253" s="19" t="s">
        <v>503</v>
      </c>
      <c r="F253" s="10">
        <v>42036</v>
      </c>
      <c r="G253" s="10">
        <v>44228</v>
      </c>
      <c r="H253" s="11">
        <v>7</v>
      </c>
      <c r="I253" s="20" t="s">
        <v>259</v>
      </c>
      <c r="J253" s="11" t="s">
        <v>261</v>
      </c>
      <c r="K253" s="11" t="s">
        <v>1587</v>
      </c>
      <c r="L253" s="11">
        <v>2</v>
      </c>
    </row>
    <row r="254" spans="1:12">
      <c r="A254" s="11" t="s">
        <v>242</v>
      </c>
      <c r="D254" s="11" t="s">
        <v>260</v>
      </c>
      <c r="E254" s="19" t="s">
        <v>504</v>
      </c>
      <c r="F254" s="10">
        <v>42036</v>
      </c>
      <c r="G254" s="10">
        <v>44228</v>
      </c>
      <c r="H254" s="11">
        <v>7</v>
      </c>
      <c r="I254" s="20" t="s">
        <v>259</v>
      </c>
      <c r="J254" s="11" t="s">
        <v>261</v>
      </c>
      <c r="K254" s="11" t="s">
        <v>1587</v>
      </c>
      <c r="L254" s="11">
        <v>2</v>
      </c>
    </row>
    <row r="255" spans="1:12">
      <c r="A255" s="11" t="s">
        <v>243</v>
      </c>
      <c r="D255" s="11" t="s">
        <v>260</v>
      </c>
      <c r="E255" s="19" t="s">
        <v>505</v>
      </c>
      <c r="F255" s="10">
        <v>42036</v>
      </c>
      <c r="G255" s="10">
        <v>44228</v>
      </c>
      <c r="H255" s="11">
        <v>7</v>
      </c>
      <c r="I255" s="20" t="s">
        <v>259</v>
      </c>
      <c r="J255" s="11" t="s">
        <v>261</v>
      </c>
      <c r="K255" s="11" t="s">
        <v>1587</v>
      </c>
      <c r="L255" s="11">
        <v>2</v>
      </c>
    </row>
    <row r="256" spans="1:12">
      <c r="A256" s="11" t="s">
        <v>244</v>
      </c>
      <c r="D256" s="11" t="s">
        <v>260</v>
      </c>
      <c r="E256" s="19" t="s">
        <v>506</v>
      </c>
      <c r="F256" s="10">
        <v>42036</v>
      </c>
      <c r="G256" s="10">
        <v>44228</v>
      </c>
      <c r="H256" s="11">
        <v>7</v>
      </c>
      <c r="I256" s="20" t="s">
        <v>259</v>
      </c>
      <c r="J256" s="11" t="s">
        <v>261</v>
      </c>
      <c r="K256" s="11" t="s">
        <v>1587</v>
      </c>
      <c r="L256" s="11">
        <v>2</v>
      </c>
    </row>
    <row r="257" spans="1:12">
      <c r="A257" s="11" t="s">
        <v>245</v>
      </c>
      <c r="D257" s="11" t="s">
        <v>260</v>
      </c>
      <c r="E257" s="19" t="s">
        <v>507</v>
      </c>
      <c r="F257" s="10">
        <v>42036</v>
      </c>
      <c r="G257" s="10">
        <v>44228</v>
      </c>
      <c r="H257" s="11">
        <v>7</v>
      </c>
      <c r="I257" s="20" t="s">
        <v>259</v>
      </c>
      <c r="J257" s="11" t="s">
        <v>261</v>
      </c>
      <c r="K257" s="11" t="s">
        <v>1587</v>
      </c>
      <c r="L257" s="11">
        <v>2</v>
      </c>
    </row>
    <row r="258" spans="1:12">
      <c r="A258" s="11" t="s">
        <v>246</v>
      </c>
      <c r="D258" s="11" t="s">
        <v>260</v>
      </c>
      <c r="E258" s="19" t="s">
        <v>508</v>
      </c>
      <c r="F258" s="10">
        <v>42036</v>
      </c>
      <c r="G258" s="10">
        <v>44228</v>
      </c>
      <c r="H258" s="11">
        <v>7</v>
      </c>
      <c r="I258" s="20" t="s">
        <v>259</v>
      </c>
      <c r="J258" s="11" t="s">
        <v>261</v>
      </c>
      <c r="K258" s="11" t="s">
        <v>1587</v>
      </c>
      <c r="L258" s="11">
        <v>2</v>
      </c>
    </row>
    <row r="259" spans="1:12">
      <c r="A259" s="11" t="s">
        <v>247</v>
      </c>
      <c r="D259" s="11" t="s">
        <v>260</v>
      </c>
      <c r="E259" s="19" t="s">
        <v>509</v>
      </c>
      <c r="F259" s="10">
        <v>42036</v>
      </c>
      <c r="G259" s="10">
        <v>44228</v>
      </c>
      <c r="H259" s="11">
        <v>7</v>
      </c>
      <c r="I259" s="20" t="s">
        <v>259</v>
      </c>
      <c r="J259" s="11" t="s">
        <v>261</v>
      </c>
      <c r="K259" s="11" t="s">
        <v>1587</v>
      </c>
      <c r="L259" s="11">
        <v>2</v>
      </c>
    </row>
    <row r="260" spans="1:12">
      <c r="A260" s="11" t="s">
        <v>248</v>
      </c>
      <c r="D260" s="11" t="s">
        <v>260</v>
      </c>
      <c r="E260" s="19" t="s">
        <v>510</v>
      </c>
      <c r="F260" s="10">
        <v>42036</v>
      </c>
      <c r="G260" s="10">
        <v>44228</v>
      </c>
      <c r="H260" s="11">
        <v>7</v>
      </c>
      <c r="I260" s="20" t="s">
        <v>259</v>
      </c>
      <c r="J260" s="11" t="s">
        <v>261</v>
      </c>
      <c r="K260" s="11" t="s">
        <v>1587</v>
      </c>
      <c r="L260" s="11">
        <v>2</v>
      </c>
    </row>
    <row r="261" spans="1:12">
      <c r="A261" s="11" t="s">
        <v>249</v>
      </c>
      <c r="D261" s="11" t="s">
        <v>260</v>
      </c>
      <c r="E261" s="19" t="s">
        <v>511</v>
      </c>
      <c r="F261" s="10">
        <v>42036</v>
      </c>
      <c r="G261" s="10">
        <v>44228</v>
      </c>
      <c r="H261" s="11">
        <v>7</v>
      </c>
      <c r="I261" s="20" t="s">
        <v>259</v>
      </c>
      <c r="J261" s="11" t="s">
        <v>261</v>
      </c>
      <c r="K261" s="11" t="s">
        <v>1587</v>
      </c>
      <c r="L261" s="11">
        <v>2</v>
      </c>
    </row>
    <row r="262" spans="1:12">
      <c r="A262" s="11" t="s">
        <v>512</v>
      </c>
      <c r="D262" s="11" t="s">
        <v>260</v>
      </c>
      <c r="E262" s="19" t="s">
        <v>762</v>
      </c>
      <c r="F262" s="10">
        <v>42036</v>
      </c>
      <c r="G262" s="10">
        <v>44228</v>
      </c>
      <c r="H262" s="11">
        <v>7</v>
      </c>
      <c r="I262" s="20" t="s">
        <v>259</v>
      </c>
      <c r="J262" s="11" t="s">
        <v>261</v>
      </c>
      <c r="K262" s="11" t="s">
        <v>1587</v>
      </c>
      <c r="L262" s="11">
        <v>2</v>
      </c>
    </row>
    <row r="263" spans="1:12">
      <c r="A263" s="11" t="s">
        <v>513</v>
      </c>
      <c r="D263" s="11" t="s">
        <v>260</v>
      </c>
      <c r="E263" s="19" t="s">
        <v>763</v>
      </c>
      <c r="F263" s="10">
        <v>42036</v>
      </c>
      <c r="G263" s="10">
        <v>44228</v>
      </c>
      <c r="H263" s="11">
        <v>7</v>
      </c>
      <c r="I263" s="20" t="s">
        <v>259</v>
      </c>
      <c r="J263" s="11" t="s">
        <v>261</v>
      </c>
      <c r="K263" s="11" t="s">
        <v>1587</v>
      </c>
      <c r="L263" s="11">
        <v>2</v>
      </c>
    </row>
    <row r="264" spans="1:12">
      <c r="A264" s="11" t="s">
        <v>514</v>
      </c>
      <c r="D264" s="11" t="s">
        <v>260</v>
      </c>
      <c r="E264" s="19" t="s">
        <v>764</v>
      </c>
      <c r="F264" s="10">
        <v>42036</v>
      </c>
      <c r="G264" s="10">
        <v>44228</v>
      </c>
      <c r="H264" s="11">
        <v>7</v>
      </c>
      <c r="I264" s="20" t="s">
        <v>259</v>
      </c>
      <c r="J264" s="11" t="s">
        <v>261</v>
      </c>
      <c r="K264" s="11" t="s">
        <v>1587</v>
      </c>
      <c r="L264" s="11">
        <v>2</v>
      </c>
    </row>
    <row r="265" spans="1:12">
      <c r="A265" s="11" t="s">
        <v>515</v>
      </c>
      <c r="D265" s="11" t="s">
        <v>260</v>
      </c>
      <c r="E265" s="19" t="s">
        <v>765</v>
      </c>
      <c r="F265" s="10">
        <v>42036</v>
      </c>
      <c r="G265" s="10">
        <v>44228</v>
      </c>
      <c r="H265" s="11">
        <v>7</v>
      </c>
      <c r="I265" s="20" t="s">
        <v>259</v>
      </c>
      <c r="J265" s="11" t="s">
        <v>261</v>
      </c>
      <c r="K265" s="11" t="s">
        <v>1587</v>
      </c>
      <c r="L265" s="11">
        <v>2</v>
      </c>
    </row>
    <row r="266" spans="1:12">
      <c r="A266" s="11" t="s">
        <v>516</v>
      </c>
      <c r="D266" s="11" t="s">
        <v>260</v>
      </c>
      <c r="E266" s="19" t="s">
        <v>766</v>
      </c>
      <c r="F266" s="10">
        <v>42036</v>
      </c>
      <c r="G266" s="10">
        <v>44228</v>
      </c>
      <c r="H266" s="11">
        <v>7</v>
      </c>
      <c r="I266" s="20" t="s">
        <v>259</v>
      </c>
      <c r="J266" s="11" t="s">
        <v>261</v>
      </c>
      <c r="K266" s="11" t="s">
        <v>1587</v>
      </c>
      <c r="L266" s="11">
        <v>2</v>
      </c>
    </row>
    <row r="267" spans="1:12">
      <c r="A267" s="11" t="s">
        <v>517</v>
      </c>
      <c r="D267" s="11" t="s">
        <v>260</v>
      </c>
      <c r="E267" s="19" t="s">
        <v>767</v>
      </c>
      <c r="F267" s="10">
        <v>42036</v>
      </c>
      <c r="G267" s="10">
        <v>44228</v>
      </c>
      <c r="H267" s="11">
        <v>7</v>
      </c>
      <c r="I267" s="20" t="s">
        <v>259</v>
      </c>
      <c r="J267" s="11" t="s">
        <v>261</v>
      </c>
      <c r="K267" s="11" t="s">
        <v>1587</v>
      </c>
      <c r="L267" s="11">
        <v>2</v>
      </c>
    </row>
    <row r="268" spans="1:12">
      <c r="A268" s="11" t="s">
        <v>518</v>
      </c>
      <c r="D268" s="11" t="s">
        <v>260</v>
      </c>
      <c r="E268" s="19" t="s">
        <v>768</v>
      </c>
      <c r="F268" s="10">
        <v>42036</v>
      </c>
      <c r="G268" s="10">
        <v>44228</v>
      </c>
      <c r="H268" s="11">
        <v>7</v>
      </c>
      <c r="I268" s="20" t="s">
        <v>259</v>
      </c>
      <c r="J268" s="11" t="s">
        <v>261</v>
      </c>
      <c r="K268" s="11" t="s">
        <v>1587</v>
      </c>
      <c r="L268" s="11">
        <v>2</v>
      </c>
    </row>
    <row r="269" spans="1:12">
      <c r="A269" s="11" t="s">
        <v>519</v>
      </c>
      <c r="D269" s="11" t="s">
        <v>260</v>
      </c>
      <c r="E269" s="19" t="s">
        <v>769</v>
      </c>
      <c r="F269" s="10">
        <v>42036</v>
      </c>
      <c r="G269" s="10">
        <v>44228</v>
      </c>
      <c r="H269" s="11">
        <v>7</v>
      </c>
      <c r="I269" s="20" t="s">
        <v>259</v>
      </c>
      <c r="J269" s="11" t="s">
        <v>261</v>
      </c>
      <c r="K269" s="11" t="s">
        <v>1587</v>
      </c>
      <c r="L269" s="11">
        <v>2</v>
      </c>
    </row>
    <row r="270" spans="1:12">
      <c r="A270" s="11" t="s">
        <v>520</v>
      </c>
      <c r="D270" s="11" t="s">
        <v>260</v>
      </c>
      <c r="E270" s="19" t="s">
        <v>770</v>
      </c>
      <c r="F270" s="10">
        <v>42036</v>
      </c>
      <c r="G270" s="10">
        <v>44228</v>
      </c>
      <c r="H270" s="11">
        <v>7</v>
      </c>
      <c r="I270" s="20" t="s">
        <v>259</v>
      </c>
      <c r="J270" s="11" t="s">
        <v>261</v>
      </c>
      <c r="K270" s="11" t="s">
        <v>1587</v>
      </c>
      <c r="L270" s="11">
        <v>2</v>
      </c>
    </row>
    <row r="271" spans="1:12">
      <c r="A271" s="11" t="s">
        <v>521</v>
      </c>
      <c r="D271" s="11" t="s">
        <v>260</v>
      </c>
      <c r="E271" s="19" t="s">
        <v>771</v>
      </c>
      <c r="F271" s="10">
        <v>42036</v>
      </c>
      <c r="G271" s="10">
        <v>44228</v>
      </c>
      <c r="H271" s="11">
        <v>7</v>
      </c>
      <c r="I271" s="20" t="s">
        <v>259</v>
      </c>
      <c r="J271" s="11" t="s">
        <v>261</v>
      </c>
      <c r="K271" s="11" t="s">
        <v>1587</v>
      </c>
      <c r="L271" s="11">
        <v>2</v>
      </c>
    </row>
    <row r="272" spans="1:12">
      <c r="A272" s="11" t="s">
        <v>522</v>
      </c>
      <c r="D272" s="11" t="s">
        <v>260</v>
      </c>
      <c r="E272" s="19" t="s">
        <v>772</v>
      </c>
      <c r="F272" s="10">
        <v>42036</v>
      </c>
      <c r="G272" s="10">
        <v>44228</v>
      </c>
      <c r="H272" s="11">
        <v>7</v>
      </c>
      <c r="I272" s="20" t="s">
        <v>259</v>
      </c>
      <c r="J272" s="11" t="s">
        <v>261</v>
      </c>
      <c r="K272" s="11" t="s">
        <v>1587</v>
      </c>
      <c r="L272" s="11">
        <v>2</v>
      </c>
    </row>
    <row r="273" spans="1:12">
      <c r="A273" s="11" t="s">
        <v>523</v>
      </c>
      <c r="D273" s="11" t="s">
        <v>260</v>
      </c>
      <c r="E273" s="19" t="s">
        <v>773</v>
      </c>
      <c r="F273" s="10">
        <v>42036</v>
      </c>
      <c r="G273" s="10">
        <v>44228</v>
      </c>
      <c r="H273" s="11">
        <v>7</v>
      </c>
      <c r="I273" s="20" t="s">
        <v>259</v>
      </c>
      <c r="J273" s="11" t="s">
        <v>261</v>
      </c>
      <c r="K273" s="11" t="s">
        <v>1587</v>
      </c>
      <c r="L273" s="11">
        <v>2</v>
      </c>
    </row>
    <row r="274" spans="1:12">
      <c r="A274" s="11" t="s">
        <v>524</v>
      </c>
      <c r="D274" s="11" t="s">
        <v>260</v>
      </c>
      <c r="E274" s="19" t="s">
        <v>774</v>
      </c>
      <c r="F274" s="10">
        <v>42036</v>
      </c>
      <c r="G274" s="10">
        <v>44228</v>
      </c>
      <c r="H274" s="11">
        <v>7</v>
      </c>
      <c r="I274" s="20" t="s">
        <v>259</v>
      </c>
      <c r="J274" s="11" t="s">
        <v>261</v>
      </c>
      <c r="K274" s="11" t="s">
        <v>1587</v>
      </c>
      <c r="L274" s="11">
        <v>2</v>
      </c>
    </row>
    <row r="275" spans="1:12">
      <c r="A275" s="11" t="s">
        <v>525</v>
      </c>
      <c r="D275" s="11" t="s">
        <v>260</v>
      </c>
      <c r="E275" s="19" t="s">
        <v>775</v>
      </c>
      <c r="F275" s="10">
        <v>42036</v>
      </c>
      <c r="G275" s="10">
        <v>44228</v>
      </c>
      <c r="H275" s="11">
        <v>7</v>
      </c>
      <c r="I275" s="20" t="s">
        <v>259</v>
      </c>
      <c r="J275" s="11" t="s">
        <v>261</v>
      </c>
      <c r="K275" s="11" t="s">
        <v>1587</v>
      </c>
      <c r="L275" s="11">
        <v>2</v>
      </c>
    </row>
    <row r="276" spans="1:12">
      <c r="A276" s="11" t="s">
        <v>526</v>
      </c>
      <c r="D276" s="11" t="s">
        <v>260</v>
      </c>
      <c r="E276" s="19" t="s">
        <v>776</v>
      </c>
      <c r="F276" s="10">
        <v>42036</v>
      </c>
      <c r="G276" s="10">
        <v>44228</v>
      </c>
      <c r="H276" s="11">
        <v>7</v>
      </c>
      <c r="I276" s="20" t="s">
        <v>259</v>
      </c>
      <c r="J276" s="11" t="s">
        <v>261</v>
      </c>
      <c r="K276" s="11" t="s">
        <v>1587</v>
      </c>
      <c r="L276" s="11">
        <v>2</v>
      </c>
    </row>
    <row r="277" spans="1:12">
      <c r="A277" s="11" t="s">
        <v>527</v>
      </c>
      <c r="D277" s="11" t="s">
        <v>260</v>
      </c>
      <c r="E277" s="19" t="s">
        <v>777</v>
      </c>
      <c r="F277" s="10">
        <v>42036</v>
      </c>
      <c r="G277" s="10">
        <v>44228</v>
      </c>
      <c r="H277" s="11">
        <v>7</v>
      </c>
      <c r="I277" s="20" t="s">
        <v>259</v>
      </c>
      <c r="J277" s="11" t="s">
        <v>261</v>
      </c>
      <c r="K277" s="11" t="s">
        <v>1587</v>
      </c>
      <c r="L277" s="11">
        <v>2</v>
      </c>
    </row>
    <row r="278" spans="1:12">
      <c r="A278" s="11" t="s">
        <v>528</v>
      </c>
      <c r="D278" s="11" t="s">
        <v>260</v>
      </c>
      <c r="E278" s="19" t="s">
        <v>778</v>
      </c>
      <c r="F278" s="10">
        <v>42036</v>
      </c>
      <c r="G278" s="10">
        <v>44228</v>
      </c>
      <c r="H278" s="11">
        <v>7</v>
      </c>
      <c r="I278" s="20" t="s">
        <v>259</v>
      </c>
      <c r="J278" s="11" t="s">
        <v>261</v>
      </c>
      <c r="K278" s="11" t="s">
        <v>1587</v>
      </c>
      <c r="L278" s="11">
        <v>2</v>
      </c>
    </row>
    <row r="279" spans="1:12">
      <c r="A279" s="11" t="s">
        <v>529</v>
      </c>
      <c r="D279" s="11" t="s">
        <v>260</v>
      </c>
      <c r="E279" s="19" t="s">
        <v>779</v>
      </c>
      <c r="F279" s="10">
        <v>42036</v>
      </c>
      <c r="G279" s="10">
        <v>44228</v>
      </c>
      <c r="H279" s="11">
        <v>7</v>
      </c>
      <c r="I279" s="20" t="s">
        <v>259</v>
      </c>
      <c r="J279" s="11" t="s">
        <v>261</v>
      </c>
      <c r="K279" s="11" t="s">
        <v>1587</v>
      </c>
      <c r="L279" s="11">
        <v>2</v>
      </c>
    </row>
    <row r="280" spans="1:12">
      <c r="A280" s="11" t="s">
        <v>530</v>
      </c>
      <c r="D280" s="11" t="s">
        <v>260</v>
      </c>
      <c r="E280" s="19" t="s">
        <v>780</v>
      </c>
      <c r="F280" s="10">
        <v>42036</v>
      </c>
      <c r="G280" s="10">
        <v>44228</v>
      </c>
      <c r="H280" s="11">
        <v>7</v>
      </c>
      <c r="I280" s="20" t="s">
        <v>259</v>
      </c>
      <c r="J280" s="11" t="s">
        <v>261</v>
      </c>
      <c r="K280" s="11" t="s">
        <v>1587</v>
      </c>
      <c r="L280" s="11">
        <v>2</v>
      </c>
    </row>
    <row r="281" spans="1:12">
      <c r="A281" s="11" t="s">
        <v>531</v>
      </c>
      <c r="D281" s="11" t="s">
        <v>260</v>
      </c>
      <c r="E281" s="19" t="s">
        <v>781</v>
      </c>
      <c r="F281" s="10">
        <v>42036</v>
      </c>
      <c r="G281" s="10">
        <v>44228</v>
      </c>
      <c r="H281" s="11">
        <v>7</v>
      </c>
      <c r="I281" s="20" t="s">
        <v>259</v>
      </c>
      <c r="J281" s="11" t="s">
        <v>261</v>
      </c>
      <c r="K281" s="11" t="s">
        <v>1587</v>
      </c>
      <c r="L281" s="11">
        <v>2</v>
      </c>
    </row>
    <row r="282" spans="1:12">
      <c r="A282" s="11" t="s">
        <v>532</v>
      </c>
      <c r="D282" s="11" t="s">
        <v>260</v>
      </c>
      <c r="E282" s="19" t="s">
        <v>782</v>
      </c>
      <c r="F282" s="10">
        <v>42036</v>
      </c>
      <c r="G282" s="10">
        <v>44228</v>
      </c>
      <c r="H282" s="11">
        <v>7</v>
      </c>
      <c r="I282" s="20" t="s">
        <v>259</v>
      </c>
      <c r="J282" s="11" t="s">
        <v>261</v>
      </c>
      <c r="K282" s="11" t="s">
        <v>1587</v>
      </c>
      <c r="L282" s="11">
        <v>2</v>
      </c>
    </row>
    <row r="283" spans="1:12">
      <c r="A283" s="11" t="s">
        <v>533</v>
      </c>
      <c r="D283" s="11" t="s">
        <v>260</v>
      </c>
      <c r="E283" s="19" t="s">
        <v>783</v>
      </c>
      <c r="F283" s="10">
        <v>42036</v>
      </c>
      <c r="G283" s="10">
        <v>44228</v>
      </c>
      <c r="H283" s="11">
        <v>7</v>
      </c>
      <c r="I283" s="20" t="s">
        <v>259</v>
      </c>
      <c r="J283" s="11" t="s">
        <v>261</v>
      </c>
      <c r="K283" s="11" t="s">
        <v>1587</v>
      </c>
      <c r="L283" s="11">
        <v>2</v>
      </c>
    </row>
    <row r="284" spans="1:12">
      <c r="A284" s="11" t="s">
        <v>534</v>
      </c>
      <c r="D284" s="11" t="s">
        <v>260</v>
      </c>
      <c r="E284" s="19" t="s">
        <v>784</v>
      </c>
      <c r="F284" s="10">
        <v>42036</v>
      </c>
      <c r="G284" s="10">
        <v>44228</v>
      </c>
      <c r="H284" s="11">
        <v>7</v>
      </c>
      <c r="I284" s="20" t="s">
        <v>259</v>
      </c>
      <c r="J284" s="11" t="s">
        <v>261</v>
      </c>
      <c r="K284" s="11" t="s">
        <v>1587</v>
      </c>
      <c r="L284" s="11">
        <v>2</v>
      </c>
    </row>
    <row r="285" spans="1:12">
      <c r="A285" s="11" t="s">
        <v>535</v>
      </c>
      <c r="D285" s="11" t="s">
        <v>260</v>
      </c>
      <c r="E285" s="19" t="s">
        <v>785</v>
      </c>
      <c r="F285" s="10">
        <v>42036</v>
      </c>
      <c r="G285" s="10">
        <v>44228</v>
      </c>
      <c r="H285" s="11">
        <v>7</v>
      </c>
      <c r="I285" s="20" t="s">
        <v>259</v>
      </c>
      <c r="J285" s="11" t="s">
        <v>261</v>
      </c>
      <c r="K285" s="11" t="s">
        <v>1587</v>
      </c>
      <c r="L285" s="11">
        <v>2</v>
      </c>
    </row>
    <row r="286" spans="1:12">
      <c r="A286" s="11" t="s">
        <v>536</v>
      </c>
      <c r="D286" s="11" t="s">
        <v>260</v>
      </c>
      <c r="E286" s="19" t="s">
        <v>786</v>
      </c>
      <c r="F286" s="10">
        <v>42036</v>
      </c>
      <c r="G286" s="10">
        <v>44228</v>
      </c>
      <c r="H286" s="11">
        <v>7</v>
      </c>
      <c r="I286" s="20" t="s">
        <v>259</v>
      </c>
      <c r="J286" s="11" t="s">
        <v>261</v>
      </c>
      <c r="K286" s="11" t="s">
        <v>1587</v>
      </c>
      <c r="L286" s="11">
        <v>2</v>
      </c>
    </row>
    <row r="287" spans="1:12">
      <c r="A287" s="11" t="s">
        <v>537</v>
      </c>
      <c r="D287" s="11" t="s">
        <v>260</v>
      </c>
      <c r="E287" s="19" t="s">
        <v>787</v>
      </c>
      <c r="F287" s="10">
        <v>42036</v>
      </c>
      <c r="G287" s="10">
        <v>44228</v>
      </c>
      <c r="H287" s="11">
        <v>7</v>
      </c>
      <c r="I287" s="20" t="s">
        <v>259</v>
      </c>
      <c r="J287" s="11" t="s">
        <v>261</v>
      </c>
      <c r="K287" s="11" t="s">
        <v>1587</v>
      </c>
      <c r="L287" s="11">
        <v>2</v>
      </c>
    </row>
    <row r="288" spans="1:12">
      <c r="A288" s="11" t="s">
        <v>538</v>
      </c>
      <c r="D288" s="11" t="s">
        <v>260</v>
      </c>
      <c r="E288" s="19" t="s">
        <v>788</v>
      </c>
      <c r="F288" s="10">
        <v>42036</v>
      </c>
      <c r="G288" s="10">
        <v>44228</v>
      </c>
      <c r="H288" s="11">
        <v>7</v>
      </c>
      <c r="I288" s="20" t="s">
        <v>259</v>
      </c>
      <c r="J288" s="11" t="s">
        <v>261</v>
      </c>
      <c r="K288" s="11" t="s">
        <v>1587</v>
      </c>
      <c r="L288" s="11">
        <v>2</v>
      </c>
    </row>
    <row r="289" spans="1:12">
      <c r="A289" s="11" t="s">
        <v>539</v>
      </c>
      <c r="D289" s="11" t="s">
        <v>260</v>
      </c>
      <c r="E289" s="19" t="s">
        <v>789</v>
      </c>
      <c r="F289" s="10">
        <v>42036</v>
      </c>
      <c r="G289" s="10">
        <v>44228</v>
      </c>
      <c r="H289" s="11">
        <v>7</v>
      </c>
      <c r="I289" s="20" t="s">
        <v>259</v>
      </c>
      <c r="J289" s="11" t="s">
        <v>261</v>
      </c>
      <c r="K289" s="11" t="s">
        <v>1587</v>
      </c>
      <c r="L289" s="11">
        <v>2</v>
      </c>
    </row>
    <row r="290" spans="1:12">
      <c r="A290" s="11" t="s">
        <v>540</v>
      </c>
      <c r="D290" s="11" t="s">
        <v>260</v>
      </c>
      <c r="E290" s="19" t="s">
        <v>790</v>
      </c>
      <c r="F290" s="10">
        <v>42036</v>
      </c>
      <c r="G290" s="10">
        <v>44228</v>
      </c>
      <c r="H290" s="11">
        <v>7</v>
      </c>
      <c r="I290" s="20" t="s">
        <v>259</v>
      </c>
      <c r="J290" s="11" t="s">
        <v>261</v>
      </c>
      <c r="K290" s="11" t="s">
        <v>1587</v>
      </c>
      <c r="L290" s="11">
        <v>2</v>
      </c>
    </row>
    <row r="291" spans="1:12">
      <c r="A291" s="11" t="s">
        <v>541</v>
      </c>
      <c r="D291" s="11" t="s">
        <v>260</v>
      </c>
      <c r="E291" s="19" t="s">
        <v>791</v>
      </c>
      <c r="F291" s="10">
        <v>42036</v>
      </c>
      <c r="G291" s="10">
        <v>44228</v>
      </c>
      <c r="H291" s="11">
        <v>7</v>
      </c>
      <c r="I291" s="20" t="s">
        <v>259</v>
      </c>
      <c r="J291" s="11" t="s">
        <v>261</v>
      </c>
      <c r="K291" s="11" t="s">
        <v>1587</v>
      </c>
      <c r="L291" s="11">
        <v>2</v>
      </c>
    </row>
    <row r="292" spans="1:12">
      <c r="A292" s="11" t="s">
        <v>542</v>
      </c>
      <c r="D292" s="11" t="s">
        <v>260</v>
      </c>
      <c r="E292" s="19" t="s">
        <v>792</v>
      </c>
      <c r="F292" s="10">
        <v>42036</v>
      </c>
      <c r="G292" s="10">
        <v>44228</v>
      </c>
      <c r="H292" s="11">
        <v>7</v>
      </c>
      <c r="I292" s="20" t="s">
        <v>259</v>
      </c>
      <c r="J292" s="11" t="s">
        <v>261</v>
      </c>
      <c r="K292" s="11" t="s">
        <v>1587</v>
      </c>
      <c r="L292" s="11">
        <v>2</v>
      </c>
    </row>
    <row r="293" spans="1:12">
      <c r="A293" s="11" t="s">
        <v>543</v>
      </c>
      <c r="D293" s="11" t="s">
        <v>260</v>
      </c>
      <c r="E293" s="19" t="s">
        <v>793</v>
      </c>
      <c r="F293" s="10">
        <v>42036</v>
      </c>
      <c r="G293" s="10">
        <v>44228</v>
      </c>
      <c r="H293" s="11">
        <v>7</v>
      </c>
      <c r="I293" s="20" t="s">
        <v>259</v>
      </c>
      <c r="J293" s="11" t="s">
        <v>261</v>
      </c>
      <c r="K293" s="11" t="s">
        <v>1587</v>
      </c>
      <c r="L293" s="11">
        <v>2</v>
      </c>
    </row>
    <row r="294" spans="1:12">
      <c r="A294" s="11" t="s">
        <v>544</v>
      </c>
      <c r="D294" s="11" t="s">
        <v>260</v>
      </c>
      <c r="E294" s="19" t="s">
        <v>794</v>
      </c>
      <c r="F294" s="10">
        <v>42036</v>
      </c>
      <c r="G294" s="10">
        <v>44228</v>
      </c>
      <c r="H294" s="11">
        <v>7</v>
      </c>
      <c r="I294" s="20" t="s">
        <v>259</v>
      </c>
      <c r="J294" s="11" t="s">
        <v>261</v>
      </c>
      <c r="K294" s="11" t="s">
        <v>1587</v>
      </c>
      <c r="L294" s="11">
        <v>2</v>
      </c>
    </row>
    <row r="295" spans="1:12">
      <c r="A295" s="11" t="s">
        <v>545</v>
      </c>
      <c r="D295" s="11" t="s">
        <v>260</v>
      </c>
      <c r="E295" s="19" t="s">
        <v>795</v>
      </c>
      <c r="F295" s="10">
        <v>42036</v>
      </c>
      <c r="G295" s="10">
        <v>44228</v>
      </c>
      <c r="H295" s="11">
        <v>7</v>
      </c>
      <c r="I295" s="20" t="s">
        <v>259</v>
      </c>
      <c r="J295" s="11" t="s">
        <v>261</v>
      </c>
      <c r="K295" s="11" t="s">
        <v>1587</v>
      </c>
      <c r="L295" s="11">
        <v>2</v>
      </c>
    </row>
    <row r="296" spans="1:12">
      <c r="A296" s="11" t="s">
        <v>546</v>
      </c>
      <c r="D296" s="11" t="s">
        <v>260</v>
      </c>
      <c r="E296" s="19" t="s">
        <v>796</v>
      </c>
      <c r="F296" s="10">
        <v>42036</v>
      </c>
      <c r="G296" s="10">
        <v>44228</v>
      </c>
      <c r="H296" s="11">
        <v>7</v>
      </c>
      <c r="I296" s="20" t="s">
        <v>259</v>
      </c>
      <c r="J296" s="11" t="s">
        <v>261</v>
      </c>
      <c r="K296" s="11" t="s">
        <v>1587</v>
      </c>
      <c r="L296" s="11">
        <v>2</v>
      </c>
    </row>
    <row r="297" spans="1:12">
      <c r="A297" s="11" t="s">
        <v>547</v>
      </c>
      <c r="D297" s="11" t="s">
        <v>260</v>
      </c>
      <c r="E297" s="19" t="s">
        <v>797</v>
      </c>
      <c r="F297" s="10">
        <v>42036</v>
      </c>
      <c r="G297" s="10">
        <v>44228</v>
      </c>
      <c r="H297" s="11">
        <v>7</v>
      </c>
      <c r="I297" s="20" t="s">
        <v>259</v>
      </c>
      <c r="J297" s="11" t="s">
        <v>261</v>
      </c>
      <c r="K297" s="11" t="s">
        <v>1587</v>
      </c>
      <c r="L297" s="11">
        <v>2</v>
      </c>
    </row>
    <row r="298" spans="1:12">
      <c r="A298" s="11" t="s">
        <v>548</v>
      </c>
      <c r="D298" s="11" t="s">
        <v>260</v>
      </c>
      <c r="E298" s="19" t="s">
        <v>798</v>
      </c>
      <c r="F298" s="10">
        <v>42036</v>
      </c>
      <c r="G298" s="10">
        <v>44228</v>
      </c>
      <c r="H298" s="11">
        <v>7</v>
      </c>
      <c r="I298" s="20" t="s">
        <v>259</v>
      </c>
      <c r="J298" s="11" t="s">
        <v>261</v>
      </c>
      <c r="K298" s="11" t="s">
        <v>1587</v>
      </c>
      <c r="L298" s="11">
        <v>2</v>
      </c>
    </row>
    <row r="299" spans="1:12">
      <c r="A299" s="11" t="s">
        <v>549</v>
      </c>
      <c r="D299" s="11" t="s">
        <v>260</v>
      </c>
      <c r="E299" s="19" t="s">
        <v>799</v>
      </c>
      <c r="F299" s="10">
        <v>42036</v>
      </c>
      <c r="G299" s="10">
        <v>44228</v>
      </c>
      <c r="H299" s="11">
        <v>7</v>
      </c>
      <c r="I299" s="20" t="s">
        <v>259</v>
      </c>
      <c r="J299" s="11" t="s">
        <v>261</v>
      </c>
      <c r="K299" s="11" t="s">
        <v>1587</v>
      </c>
      <c r="L299" s="11">
        <v>2</v>
      </c>
    </row>
    <row r="300" spans="1:12">
      <c r="A300" s="11" t="s">
        <v>550</v>
      </c>
      <c r="D300" s="11" t="s">
        <v>260</v>
      </c>
      <c r="E300" s="19" t="s">
        <v>800</v>
      </c>
      <c r="F300" s="10">
        <v>42036</v>
      </c>
      <c r="G300" s="10">
        <v>44228</v>
      </c>
      <c r="H300" s="11">
        <v>7</v>
      </c>
      <c r="I300" s="20" t="s">
        <v>259</v>
      </c>
      <c r="J300" s="11" t="s">
        <v>261</v>
      </c>
      <c r="K300" s="11" t="s">
        <v>1587</v>
      </c>
      <c r="L300" s="11">
        <v>2</v>
      </c>
    </row>
    <row r="301" spans="1:12">
      <c r="A301" s="11" t="s">
        <v>551</v>
      </c>
      <c r="D301" s="11" t="s">
        <v>260</v>
      </c>
      <c r="E301" s="19" t="s">
        <v>801</v>
      </c>
      <c r="F301" s="10">
        <v>42036</v>
      </c>
      <c r="G301" s="10">
        <v>44228</v>
      </c>
      <c r="H301" s="11">
        <v>7</v>
      </c>
      <c r="I301" s="20" t="s">
        <v>259</v>
      </c>
      <c r="J301" s="11" t="s">
        <v>261</v>
      </c>
      <c r="K301" s="11" t="s">
        <v>1587</v>
      </c>
      <c r="L301" s="11">
        <v>2</v>
      </c>
    </row>
    <row r="302" spans="1:12">
      <c r="A302" s="11" t="s">
        <v>552</v>
      </c>
      <c r="D302" s="11" t="s">
        <v>260</v>
      </c>
      <c r="E302" s="19" t="s">
        <v>802</v>
      </c>
      <c r="F302" s="10">
        <v>42036</v>
      </c>
      <c r="G302" s="10">
        <v>44228</v>
      </c>
      <c r="H302" s="11">
        <v>7</v>
      </c>
      <c r="I302" s="20" t="s">
        <v>259</v>
      </c>
      <c r="J302" s="11" t="s">
        <v>261</v>
      </c>
      <c r="K302" s="11" t="s">
        <v>1587</v>
      </c>
      <c r="L302" s="11">
        <v>2</v>
      </c>
    </row>
    <row r="303" spans="1:12">
      <c r="A303" s="11" t="s">
        <v>553</v>
      </c>
      <c r="D303" s="11" t="s">
        <v>260</v>
      </c>
      <c r="E303" s="19" t="s">
        <v>803</v>
      </c>
      <c r="F303" s="10">
        <v>42036</v>
      </c>
      <c r="G303" s="10">
        <v>44228</v>
      </c>
      <c r="H303" s="11">
        <v>7</v>
      </c>
      <c r="I303" s="20" t="s">
        <v>259</v>
      </c>
      <c r="J303" s="11" t="s">
        <v>261</v>
      </c>
      <c r="K303" s="11" t="s">
        <v>1587</v>
      </c>
      <c r="L303" s="11">
        <v>2</v>
      </c>
    </row>
    <row r="304" spans="1:12">
      <c r="A304" s="11" t="s">
        <v>554</v>
      </c>
      <c r="D304" s="11" t="s">
        <v>260</v>
      </c>
      <c r="E304" s="19" t="s">
        <v>804</v>
      </c>
      <c r="F304" s="10">
        <v>42036</v>
      </c>
      <c r="G304" s="10">
        <v>44228</v>
      </c>
      <c r="H304" s="11">
        <v>7</v>
      </c>
      <c r="I304" s="20" t="s">
        <v>259</v>
      </c>
      <c r="J304" s="11" t="s">
        <v>261</v>
      </c>
      <c r="K304" s="11" t="s">
        <v>1587</v>
      </c>
      <c r="L304" s="11">
        <v>2</v>
      </c>
    </row>
    <row r="305" spans="1:12">
      <c r="A305" s="11" t="s">
        <v>555</v>
      </c>
      <c r="D305" s="11" t="s">
        <v>260</v>
      </c>
      <c r="E305" s="19" t="s">
        <v>805</v>
      </c>
      <c r="F305" s="10">
        <v>42036</v>
      </c>
      <c r="G305" s="10">
        <v>44228</v>
      </c>
      <c r="H305" s="11">
        <v>7</v>
      </c>
      <c r="I305" s="20" t="s">
        <v>259</v>
      </c>
      <c r="J305" s="11" t="s">
        <v>261</v>
      </c>
      <c r="K305" s="11" t="s">
        <v>1587</v>
      </c>
      <c r="L305" s="11">
        <v>2</v>
      </c>
    </row>
    <row r="306" spans="1:12">
      <c r="A306" s="11" t="s">
        <v>556</v>
      </c>
      <c r="D306" s="11" t="s">
        <v>260</v>
      </c>
      <c r="E306" s="19" t="s">
        <v>806</v>
      </c>
      <c r="F306" s="10">
        <v>42036</v>
      </c>
      <c r="G306" s="10">
        <v>44228</v>
      </c>
      <c r="H306" s="11">
        <v>7</v>
      </c>
      <c r="I306" s="20" t="s">
        <v>259</v>
      </c>
      <c r="J306" s="11" t="s">
        <v>261</v>
      </c>
      <c r="K306" s="11" t="s">
        <v>1587</v>
      </c>
      <c r="L306" s="11">
        <v>2</v>
      </c>
    </row>
    <row r="307" spans="1:12">
      <c r="A307" s="11" t="s">
        <v>557</v>
      </c>
      <c r="D307" s="11" t="s">
        <v>260</v>
      </c>
      <c r="E307" s="19" t="s">
        <v>807</v>
      </c>
      <c r="F307" s="10">
        <v>42036</v>
      </c>
      <c r="G307" s="10">
        <v>44228</v>
      </c>
      <c r="H307" s="11">
        <v>7</v>
      </c>
      <c r="I307" s="20" t="s">
        <v>259</v>
      </c>
      <c r="J307" s="11" t="s">
        <v>261</v>
      </c>
      <c r="K307" s="11" t="s">
        <v>1587</v>
      </c>
      <c r="L307" s="11">
        <v>2</v>
      </c>
    </row>
    <row r="308" spans="1:12">
      <c r="A308" s="11" t="s">
        <v>558</v>
      </c>
      <c r="D308" s="11" t="s">
        <v>260</v>
      </c>
      <c r="E308" s="19" t="s">
        <v>808</v>
      </c>
      <c r="F308" s="10">
        <v>42036</v>
      </c>
      <c r="G308" s="10">
        <v>44228</v>
      </c>
      <c r="H308" s="11">
        <v>7</v>
      </c>
      <c r="I308" s="20" t="s">
        <v>259</v>
      </c>
      <c r="J308" s="11" t="s">
        <v>261</v>
      </c>
      <c r="K308" s="11" t="s">
        <v>1587</v>
      </c>
      <c r="L308" s="11">
        <v>2</v>
      </c>
    </row>
    <row r="309" spans="1:12">
      <c r="A309" s="11" t="s">
        <v>559</v>
      </c>
      <c r="D309" s="11" t="s">
        <v>260</v>
      </c>
      <c r="E309" s="19" t="s">
        <v>809</v>
      </c>
      <c r="F309" s="10">
        <v>42036</v>
      </c>
      <c r="G309" s="10">
        <v>44228</v>
      </c>
      <c r="H309" s="11">
        <v>7</v>
      </c>
      <c r="I309" s="20" t="s">
        <v>259</v>
      </c>
      <c r="J309" s="11" t="s">
        <v>261</v>
      </c>
      <c r="K309" s="11" t="s">
        <v>1587</v>
      </c>
      <c r="L309" s="11">
        <v>2</v>
      </c>
    </row>
    <row r="310" spans="1:12">
      <c r="A310" s="11" t="s">
        <v>560</v>
      </c>
      <c r="D310" s="11" t="s">
        <v>260</v>
      </c>
      <c r="E310" s="19" t="s">
        <v>810</v>
      </c>
      <c r="F310" s="10">
        <v>42036</v>
      </c>
      <c r="G310" s="10">
        <v>44228</v>
      </c>
      <c r="H310" s="11">
        <v>7</v>
      </c>
      <c r="I310" s="20" t="s">
        <v>259</v>
      </c>
      <c r="J310" s="11" t="s">
        <v>261</v>
      </c>
      <c r="K310" s="11" t="s">
        <v>1587</v>
      </c>
      <c r="L310" s="11">
        <v>2</v>
      </c>
    </row>
    <row r="311" spans="1:12">
      <c r="A311" s="11" t="s">
        <v>561</v>
      </c>
      <c r="D311" s="11" t="s">
        <v>260</v>
      </c>
      <c r="E311" s="19" t="s">
        <v>811</v>
      </c>
      <c r="F311" s="10">
        <v>42036</v>
      </c>
      <c r="G311" s="10">
        <v>44228</v>
      </c>
      <c r="H311" s="11">
        <v>7</v>
      </c>
      <c r="I311" s="20" t="s">
        <v>259</v>
      </c>
      <c r="J311" s="11" t="s">
        <v>261</v>
      </c>
      <c r="K311" s="11" t="s">
        <v>1587</v>
      </c>
      <c r="L311" s="11">
        <v>2</v>
      </c>
    </row>
    <row r="312" spans="1:12">
      <c r="A312" s="11" t="s">
        <v>562</v>
      </c>
      <c r="D312" s="11" t="s">
        <v>260</v>
      </c>
      <c r="E312" s="19" t="s">
        <v>812</v>
      </c>
      <c r="F312" s="10">
        <v>42036</v>
      </c>
      <c r="G312" s="10">
        <v>44228</v>
      </c>
      <c r="H312" s="11">
        <v>7</v>
      </c>
      <c r="I312" s="20" t="s">
        <v>259</v>
      </c>
      <c r="J312" s="11" t="s">
        <v>261</v>
      </c>
      <c r="K312" s="11" t="s">
        <v>1587</v>
      </c>
      <c r="L312" s="11">
        <v>2</v>
      </c>
    </row>
    <row r="313" spans="1:12">
      <c r="A313" s="11" t="s">
        <v>563</v>
      </c>
      <c r="D313" s="11" t="s">
        <v>260</v>
      </c>
      <c r="E313" s="19" t="s">
        <v>813</v>
      </c>
      <c r="F313" s="10">
        <v>42036</v>
      </c>
      <c r="G313" s="10">
        <v>44228</v>
      </c>
      <c r="H313" s="11">
        <v>7</v>
      </c>
      <c r="I313" s="20" t="s">
        <v>259</v>
      </c>
      <c r="J313" s="11" t="s">
        <v>261</v>
      </c>
      <c r="K313" s="11" t="s">
        <v>1587</v>
      </c>
      <c r="L313" s="11">
        <v>2</v>
      </c>
    </row>
    <row r="314" spans="1:12">
      <c r="A314" s="11" t="s">
        <v>564</v>
      </c>
      <c r="D314" s="11" t="s">
        <v>260</v>
      </c>
      <c r="E314" s="19" t="s">
        <v>814</v>
      </c>
      <c r="F314" s="10">
        <v>42036</v>
      </c>
      <c r="G314" s="10">
        <v>44228</v>
      </c>
      <c r="H314" s="11">
        <v>7</v>
      </c>
      <c r="I314" s="20" t="s">
        <v>259</v>
      </c>
      <c r="J314" s="11" t="s">
        <v>261</v>
      </c>
      <c r="K314" s="11" t="s">
        <v>1587</v>
      </c>
      <c r="L314" s="11">
        <v>2</v>
      </c>
    </row>
    <row r="315" spans="1:12">
      <c r="A315" s="11" t="s">
        <v>565</v>
      </c>
      <c r="D315" s="11" t="s">
        <v>260</v>
      </c>
      <c r="E315" s="19" t="s">
        <v>815</v>
      </c>
      <c r="F315" s="10">
        <v>42036</v>
      </c>
      <c r="G315" s="10">
        <v>44228</v>
      </c>
      <c r="H315" s="11">
        <v>7</v>
      </c>
      <c r="I315" s="20" t="s">
        <v>259</v>
      </c>
      <c r="J315" s="11" t="s">
        <v>261</v>
      </c>
      <c r="K315" s="11" t="s">
        <v>1587</v>
      </c>
      <c r="L315" s="11">
        <v>2</v>
      </c>
    </row>
    <row r="316" spans="1:12">
      <c r="A316" s="11" t="s">
        <v>566</v>
      </c>
      <c r="D316" s="11" t="s">
        <v>260</v>
      </c>
      <c r="E316" s="19" t="s">
        <v>816</v>
      </c>
      <c r="F316" s="10">
        <v>42036</v>
      </c>
      <c r="G316" s="10">
        <v>44228</v>
      </c>
      <c r="H316" s="11">
        <v>7</v>
      </c>
      <c r="I316" s="20" t="s">
        <v>259</v>
      </c>
      <c r="J316" s="11" t="s">
        <v>261</v>
      </c>
      <c r="K316" s="11" t="s">
        <v>1587</v>
      </c>
      <c r="L316" s="11">
        <v>2</v>
      </c>
    </row>
    <row r="317" spans="1:12">
      <c r="A317" s="11" t="s">
        <v>567</v>
      </c>
      <c r="D317" s="11" t="s">
        <v>260</v>
      </c>
      <c r="E317" s="19" t="s">
        <v>817</v>
      </c>
      <c r="F317" s="10">
        <v>42036</v>
      </c>
      <c r="G317" s="10">
        <v>44228</v>
      </c>
      <c r="H317" s="11">
        <v>7</v>
      </c>
      <c r="I317" s="20" t="s">
        <v>259</v>
      </c>
      <c r="J317" s="11" t="s">
        <v>261</v>
      </c>
      <c r="K317" s="11" t="s">
        <v>1587</v>
      </c>
      <c r="L317" s="11">
        <v>2</v>
      </c>
    </row>
    <row r="318" spans="1:12">
      <c r="A318" s="11" t="s">
        <v>568</v>
      </c>
      <c r="D318" s="11" t="s">
        <v>260</v>
      </c>
      <c r="E318" s="19" t="s">
        <v>818</v>
      </c>
      <c r="F318" s="10">
        <v>42036</v>
      </c>
      <c r="G318" s="10">
        <v>44228</v>
      </c>
      <c r="H318" s="11">
        <v>7</v>
      </c>
      <c r="I318" s="20" t="s">
        <v>259</v>
      </c>
      <c r="J318" s="11" t="s">
        <v>261</v>
      </c>
      <c r="K318" s="11" t="s">
        <v>1587</v>
      </c>
      <c r="L318" s="11">
        <v>2</v>
      </c>
    </row>
    <row r="319" spans="1:12">
      <c r="A319" s="11" t="s">
        <v>569</v>
      </c>
      <c r="D319" s="11" t="s">
        <v>260</v>
      </c>
      <c r="E319" s="19" t="s">
        <v>819</v>
      </c>
      <c r="F319" s="10">
        <v>42036</v>
      </c>
      <c r="G319" s="10">
        <v>44228</v>
      </c>
      <c r="H319" s="11">
        <v>7</v>
      </c>
      <c r="I319" s="20" t="s">
        <v>259</v>
      </c>
      <c r="J319" s="11" t="s">
        <v>261</v>
      </c>
      <c r="K319" s="11" t="s">
        <v>1587</v>
      </c>
      <c r="L319" s="11">
        <v>2</v>
      </c>
    </row>
    <row r="320" spans="1:12">
      <c r="A320" s="11" t="s">
        <v>570</v>
      </c>
      <c r="D320" s="11" t="s">
        <v>260</v>
      </c>
      <c r="E320" s="19" t="s">
        <v>820</v>
      </c>
      <c r="F320" s="10">
        <v>42036</v>
      </c>
      <c r="G320" s="10">
        <v>44228</v>
      </c>
      <c r="H320" s="11">
        <v>7</v>
      </c>
      <c r="I320" s="20" t="s">
        <v>259</v>
      </c>
      <c r="J320" s="11" t="s">
        <v>261</v>
      </c>
      <c r="K320" s="11" t="s">
        <v>1587</v>
      </c>
      <c r="L320" s="11">
        <v>2</v>
      </c>
    </row>
    <row r="321" spans="1:12">
      <c r="A321" s="11" t="s">
        <v>571</v>
      </c>
      <c r="D321" s="11" t="s">
        <v>260</v>
      </c>
      <c r="E321" s="19" t="s">
        <v>821</v>
      </c>
      <c r="F321" s="10">
        <v>42036</v>
      </c>
      <c r="G321" s="10">
        <v>44228</v>
      </c>
      <c r="H321" s="11">
        <v>7</v>
      </c>
      <c r="I321" s="20" t="s">
        <v>259</v>
      </c>
      <c r="J321" s="11" t="s">
        <v>261</v>
      </c>
      <c r="K321" s="11" t="s">
        <v>1587</v>
      </c>
      <c r="L321" s="11">
        <v>2</v>
      </c>
    </row>
    <row r="322" spans="1:12">
      <c r="A322" s="11" t="s">
        <v>572</v>
      </c>
      <c r="D322" s="11" t="s">
        <v>260</v>
      </c>
      <c r="E322" s="19" t="s">
        <v>822</v>
      </c>
      <c r="F322" s="10">
        <v>42036</v>
      </c>
      <c r="G322" s="10">
        <v>44228</v>
      </c>
      <c r="H322" s="11">
        <v>7</v>
      </c>
      <c r="I322" s="20" t="s">
        <v>259</v>
      </c>
      <c r="J322" s="11" t="s">
        <v>261</v>
      </c>
      <c r="K322" s="11" t="s">
        <v>1587</v>
      </c>
      <c r="L322" s="11">
        <v>2</v>
      </c>
    </row>
    <row r="323" spans="1:12">
      <c r="A323" s="11" t="s">
        <v>573</v>
      </c>
      <c r="D323" s="11" t="s">
        <v>260</v>
      </c>
      <c r="E323" s="19" t="s">
        <v>823</v>
      </c>
      <c r="F323" s="10">
        <v>42036</v>
      </c>
      <c r="G323" s="10">
        <v>44228</v>
      </c>
      <c r="H323" s="11">
        <v>7</v>
      </c>
      <c r="I323" s="20" t="s">
        <v>259</v>
      </c>
      <c r="J323" s="11" t="s">
        <v>261</v>
      </c>
      <c r="K323" s="11" t="s">
        <v>1587</v>
      </c>
      <c r="L323" s="11">
        <v>2</v>
      </c>
    </row>
    <row r="324" spans="1:12">
      <c r="A324" s="11" t="s">
        <v>574</v>
      </c>
      <c r="D324" s="11" t="s">
        <v>260</v>
      </c>
      <c r="E324" s="19" t="s">
        <v>824</v>
      </c>
      <c r="F324" s="10">
        <v>42036</v>
      </c>
      <c r="G324" s="10">
        <v>44228</v>
      </c>
      <c r="H324" s="11">
        <v>7</v>
      </c>
      <c r="I324" s="20" t="s">
        <v>259</v>
      </c>
      <c r="J324" s="11" t="s">
        <v>261</v>
      </c>
      <c r="K324" s="11" t="s">
        <v>1587</v>
      </c>
      <c r="L324" s="11">
        <v>2</v>
      </c>
    </row>
    <row r="325" spans="1:12">
      <c r="A325" s="11" t="s">
        <v>575</v>
      </c>
      <c r="D325" s="11" t="s">
        <v>260</v>
      </c>
      <c r="E325" s="19" t="s">
        <v>825</v>
      </c>
      <c r="F325" s="10">
        <v>42036</v>
      </c>
      <c r="G325" s="10">
        <v>44228</v>
      </c>
      <c r="H325" s="11">
        <v>7</v>
      </c>
      <c r="I325" s="20" t="s">
        <v>259</v>
      </c>
      <c r="J325" s="11" t="s">
        <v>261</v>
      </c>
      <c r="K325" s="11" t="s">
        <v>1587</v>
      </c>
      <c r="L325" s="11">
        <v>2</v>
      </c>
    </row>
    <row r="326" spans="1:12">
      <c r="A326" s="11" t="s">
        <v>576</v>
      </c>
      <c r="D326" s="11" t="s">
        <v>260</v>
      </c>
      <c r="E326" s="19" t="s">
        <v>826</v>
      </c>
      <c r="F326" s="10">
        <v>42036</v>
      </c>
      <c r="G326" s="10">
        <v>44228</v>
      </c>
      <c r="H326" s="11">
        <v>7</v>
      </c>
      <c r="I326" s="20" t="s">
        <v>259</v>
      </c>
      <c r="J326" s="11" t="s">
        <v>261</v>
      </c>
      <c r="K326" s="11" t="s">
        <v>1587</v>
      </c>
      <c r="L326" s="11">
        <v>2</v>
      </c>
    </row>
    <row r="327" spans="1:12">
      <c r="A327" s="11" t="s">
        <v>577</v>
      </c>
      <c r="D327" s="11" t="s">
        <v>260</v>
      </c>
      <c r="E327" s="19" t="s">
        <v>827</v>
      </c>
      <c r="F327" s="10">
        <v>42036</v>
      </c>
      <c r="G327" s="10">
        <v>44228</v>
      </c>
      <c r="H327" s="11">
        <v>7</v>
      </c>
      <c r="I327" s="20" t="s">
        <v>259</v>
      </c>
      <c r="J327" s="11" t="s">
        <v>261</v>
      </c>
      <c r="K327" s="11" t="s">
        <v>1587</v>
      </c>
      <c r="L327" s="11">
        <v>2</v>
      </c>
    </row>
    <row r="328" spans="1:12">
      <c r="A328" s="11" t="s">
        <v>578</v>
      </c>
      <c r="D328" s="11" t="s">
        <v>260</v>
      </c>
      <c r="E328" s="19" t="s">
        <v>828</v>
      </c>
      <c r="F328" s="10">
        <v>42036</v>
      </c>
      <c r="G328" s="10">
        <v>44228</v>
      </c>
      <c r="H328" s="11">
        <v>7</v>
      </c>
      <c r="I328" s="20" t="s">
        <v>259</v>
      </c>
      <c r="J328" s="11" t="s">
        <v>261</v>
      </c>
      <c r="K328" s="11" t="s">
        <v>1587</v>
      </c>
      <c r="L328" s="11">
        <v>2</v>
      </c>
    </row>
    <row r="329" spans="1:12">
      <c r="A329" s="11" t="s">
        <v>579</v>
      </c>
      <c r="D329" s="11" t="s">
        <v>260</v>
      </c>
      <c r="E329" s="19" t="s">
        <v>829</v>
      </c>
      <c r="F329" s="10">
        <v>42036</v>
      </c>
      <c r="G329" s="10">
        <v>44228</v>
      </c>
      <c r="H329" s="11">
        <v>7</v>
      </c>
      <c r="I329" s="20" t="s">
        <v>259</v>
      </c>
      <c r="J329" s="11" t="s">
        <v>261</v>
      </c>
      <c r="K329" s="11" t="s">
        <v>1587</v>
      </c>
      <c r="L329" s="11">
        <v>2</v>
      </c>
    </row>
    <row r="330" spans="1:12">
      <c r="A330" s="11" t="s">
        <v>580</v>
      </c>
      <c r="D330" s="11" t="s">
        <v>260</v>
      </c>
      <c r="E330" s="19" t="s">
        <v>830</v>
      </c>
      <c r="F330" s="10">
        <v>42036</v>
      </c>
      <c r="G330" s="10">
        <v>44228</v>
      </c>
      <c r="H330" s="11">
        <v>7</v>
      </c>
      <c r="I330" s="20" t="s">
        <v>259</v>
      </c>
      <c r="J330" s="11" t="s">
        <v>261</v>
      </c>
      <c r="K330" s="11" t="s">
        <v>1587</v>
      </c>
      <c r="L330" s="11">
        <v>2</v>
      </c>
    </row>
    <row r="331" spans="1:12">
      <c r="A331" s="11" t="s">
        <v>581</v>
      </c>
      <c r="D331" s="11" t="s">
        <v>260</v>
      </c>
      <c r="E331" s="19" t="s">
        <v>831</v>
      </c>
      <c r="F331" s="10">
        <v>42036</v>
      </c>
      <c r="G331" s="10">
        <v>44228</v>
      </c>
      <c r="H331" s="11">
        <v>7</v>
      </c>
      <c r="I331" s="20" t="s">
        <v>259</v>
      </c>
      <c r="J331" s="11" t="s">
        <v>261</v>
      </c>
      <c r="K331" s="11" t="s">
        <v>1587</v>
      </c>
      <c r="L331" s="11">
        <v>2</v>
      </c>
    </row>
    <row r="332" spans="1:12">
      <c r="A332" s="11" t="s">
        <v>582</v>
      </c>
      <c r="D332" s="11" t="s">
        <v>260</v>
      </c>
      <c r="E332" s="19" t="s">
        <v>832</v>
      </c>
      <c r="F332" s="10">
        <v>42036</v>
      </c>
      <c r="G332" s="10">
        <v>44228</v>
      </c>
      <c r="H332" s="11">
        <v>7</v>
      </c>
      <c r="I332" s="20" t="s">
        <v>259</v>
      </c>
      <c r="J332" s="11" t="s">
        <v>261</v>
      </c>
      <c r="K332" s="11" t="s">
        <v>1587</v>
      </c>
      <c r="L332" s="11">
        <v>2</v>
      </c>
    </row>
    <row r="333" spans="1:12">
      <c r="A333" s="11" t="s">
        <v>583</v>
      </c>
      <c r="D333" s="11" t="s">
        <v>260</v>
      </c>
      <c r="E333" s="19" t="s">
        <v>833</v>
      </c>
      <c r="F333" s="10">
        <v>42036</v>
      </c>
      <c r="G333" s="10">
        <v>44228</v>
      </c>
      <c r="H333" s="11">
        <v>7</v>
      </c>
      <c r="I333" s="20" t="s">
        <v>259</v>
      </c>
      <c r="J333" s="11" t="s">
        <v>261</v>
      </c>
      <c r="K333" s="11" t="s">
        <v>1587</v>
      </c>
      <c r="L333" s="11">
        <v>2</v>
      </c>
    </row>
    <row r="334" spans="1:12">
      <c r="A334" s="11" t="s">
        <v>584</v>
      </c>
      <c r="D334" s="11" t="s">
        <v>260</v>
      </c>
      <c r="E334" s="19" t="s">
        <v>834</v>
      </c>
      <c r="F334" s="10">
        <v>42036</v>
      </c>
      <c r="G334" s="10">
        <v>44228</v>
      </c>
      <c r="H334" s="11">
        <v>7</v>
      </c>
      <c r="I334" s="20" t="s">
        <v>259</v>
      </c>
      <c r="J334" s="11" t="s">
        <v>261</v>
      </c>
      <c r="K334" s="11" t="s">
        <v>1587</v>
      </c>
      <c r="L334" s="11">
        <v>2</v>
      </c>
    </row>
    <row r="335" spans="1:12">
      <c r="A335" s="11" t="s">
        <v>585</v>
      </c>
      <c r="D335" s="11" t="s">
        <v>260</v>
      </c>
      <c r="E335" s="19" t="s">
        <v>835</v>
      </c>
      <c r="F335" s="10">
        <v>42036</v>
      </c>
      <c r="G335" s="10">
        <v>44228</v>
      </c>
      <c r="H335" s="11">
        <v>7</v>
      </c>
      <c r="I335" s="20" t="s">
        <v>259</v>
      </c>
      <c r="J335" s="11" t="s">
        <v>261</v>
      </c>
      <c r="K335" s="11" t="s">
        <v>1587</v>
      </c>
      <c r="L335" s="11">
        <v>2</v>
      </c>
    </row>
    <row r="336" spans="1:12">
      <c r="A336" s="11" t="s">
        <v>586</v>
      </c>
      <c r="D336" s="11" t="s">
        <v>260</v>
      </c>
      <c r="E336" s="19" t="s">
        <v>836</v>
      </c>
      <c r="F336" s="10">
        <v>42036</v>
      </c>
      <c r="G336" s="10">
        <v>44228</v>
      </c>
      <c r="H336" s="11">
        <v>7</v>
      </c>
      <c r="I336" s="20" t="s">
        <v>259</v>
      </c>
      <c r="J336" s="11" t="s">
        <v>261</v>
      </c>
      <c r="K336" s="11" t="s">
        <v>1587</v>
      </c>
      <c r="L336" s="11">
        <v>2</v>
      </c>
    </row>
    <row r="337" spans="1:12">
      <c r="A337" s="11" t="s">
        <v>587</v>
      </c>
      <c r="D337" s="11" t="s">
        <v>260</v>
      </c>
      <c r="E337" s="19" t="s">
        <v>837</v>
      </c>
      <c r="F337" s="10">
        <v>42036</v>
      </c>
      <c r="G337" s="10">
        <v>44228</v>
      </c>
      <c r="H337" s="11">
        <v>7</v>
      </c>
      <c r="I337" s="20" t="s">
        <v>259</v>
      </c>
      <c r="J337" s="11" t="s">
        <v>261</v>
      </c>
      <c r="K337" s="11" t="s">
        <v>1587</v>
      </c>
      <c r="L337" s="11">
        <v>2</v>
      </c>
    </row>
    <row r="338" spans="1:12">
      <c r="A338" s="11" t="s">
        <v>588</v>
      </c>
      <c r="D338" s="11" t="s">
        <v>260</v>
      </c>
      <c r="E338" s="19" t="s">
        <v>838</v>
      </c>
      <c r="F338" s="10">
        <v>42036</v>
      </c>
      <c r="G338" s="10">
        <v>44228</v>
      </c>
      <c r="H338" s="11">
        <v>7</v>
      </c>
      <c r="I338" s="20" t="s">
        <v>259</v>
      </c>
      <c r="J338" s="11" t="s">
        <v>261</v>
      </c>
      <c r="K338" s="11" t="s">
        <v>1587</v>
      </c>
      <c r="L338" s="11">
        <v>2</v>
      </c>
    </row>
    <row r="339" spans="1:12">
      <c r="A339" s="11" t="s">
        <v>589</v>
      </c>
      <c r="D339" s="11" t="s">
        <v>260</v>
      </c>
      <c r="E339" s="19" t="s">
        <v>839</v>
      </c>
      <c r="F339" s="10">
        <v>42036</v>
      </c>
      <c r="G339" s="10">
        <v>44228</v>
      </c>
      <c r="H339" s="11">
        <v>7</v>
      </c>
      <c r="I339" s="20" t="s">
        <v>259</v>
      </c>
      <c r="J339" s="11" t="s">
        <v>261</v>
      </c>
      <c r="K339" s="11" t="s">
        <v>1587</v>
      </c>
      <c r="L339" s="11">
        <v>2</v>
      </c>
    </row>
    <row r="340" spans="1:12">
      <c r="A340" s="11" t="s">
        <v>590</v>
      </c>
      <c r="D340" s="11" t="s">
        <v>260</v>
      </c>
      <c r="E340" s="19" t="s">
        <v>840</v>
      </c>
      <c r="F340" s="10">
        <v>42036</v>
      </c>
      <c r="G340" s="10">
        <v>44228</v>
      </c>
      <c r="H340" s="11">
        <v>7</v>
      </c>
      <c r="I340" s="20" t="s">
        <v>259</v>
      </c>
      <c r="J340" s="11" t="s">
        <v>261</v>
      </c>
      <c r="K340" s="11" t="s">
        <v>1587</v>
      </c>
      <c r="L340" s="11">
        <v>2</v>
      </c>
    </row>
    <row r="341" spans="1:12">
      <c r="A341" s="11" t="s">
        <v>591</v>
      </c>
      <c r="D341" s="11" t="s">
        <v>260</v>
      </c>
      <c r="E341" s="19" t="s">
        <v>841</v>
      </c>
      <c r="F341" s="10">
        <v>42036</v>
      </c>
      <c r="G341" s="10">
        <v>44228</v>
      </c>
      <c r="H341" s="11">
        <v>7</v>
      </c>
      <c r="I341" s="20" t="s">
        <v>259</v>
      </c>
      <c r="J341" s="11" t="s">
        <v>261</v>
      </c>
      <c r="K341" s="11" t="s">
        <v>1587</v>
      </c>
      <c r="L341" s="11">
        <v>2</v>
      </c>
    </row>
    <row r="342" spans="1:12">
      <c r="A342" s="11" t="s">
        <v>592</v>
      </c>
      <c r="D342" s="11" t="s">
        <v>260</v>
      </c>
      <c r="E342" s="19" t="s">
        <v>842</v>
      </c>
      <c r="F342" s="10">
        <v>42036</v>
      </c>
      <c r="G342" s="10">
        <v>44228</v>
      </c>
      <c r="H342" s="11">
        <v>7</v>
      </c>
      <c r="I342" s="20" t="s">
        <v>259</v>
      </c>
      <c r="J342" s="11" t="s">
        <v>261</v>
      </c>
      <c r="K342" s="11" t="s">
        <v>1587</v>
      </c>
      <c r="L342" s="11">
        <v>2</v>
      </c>
    </row>
    <row r="343" spans="1:12">
      <c r="A343" s="11" t="s">
        <v>593</v>
      </c>
      <c r="D343" s="11" t="s">
        <v>260</v>
      </c>
      <c r="E343" s="19" t="s">
        <v>843</v>
      </c>
      <c r="F343" s="10">
        <v>42036</v>
      </c>
      <c r="G343" s="10">
        <v>44228</v>
      </c>
      <c r="H343" s="11">
        <v>7</v>
      </c>
      <c r="I343" s="20" t="s">
        <v>259</v>
      </c>
      <c r="J343" s="11" t="s">
        <v>261</v>
      </c>
      <c r="K343" s="11" t="s">
        <v>1587</v>
      </c>
      <c r="L343" s="11">
        <v>2</v>
      </c>
    </row>
    <row r="344" spans="1:12">
      <c r="A344" s="11" t="s">
        <v>594</v>
      </c>
      <c r="D344" s="11" t="s">
        <v>260</v>
      </c>
      <c r="E344" s="19" t="s">
        <v>844</v>
      </c>
      <c r="F344" s="10">
        <v>42036</v>
      </c>
      <c r="G344" s="10">
        <v>44228</v>
      </c>
      <c r="H344" s="11">
        <v>7</v>
      </c>
      <c r="I344" s="20" t="s">
        <v>259</v>
      </c>
      <c r="J344" s="11" t="s">
        <v>261</v>
      </c>
      <c r="K344" s="11" t="s">
        <v>1587</v>
      </c>
      <c r="L344" s="11">
        <v>2</v>
      </c>
    </row>
    <row r="345" spans="1:12">
      <c r="A345" s="11" t="s">
        <v>595</v>
      </c>
      <c r="D345" s="11" t="s">
        <v>260</v>
      </c>
      <c r="E345" s="19" t="s">
        <v>845</v>
      </c>
      <c r="F345" s="10">
        <v>42036</v>
      </c>
      <c r="G345" s="10">
        <v>44228</v>
      </c>
      <c r="H345" s="11">
        <v>7</v>
      </c>
      <c r="I345" s="20" t="s">
        <v>259</v>
      </c>
      <c r="J345" s="11" t="s">
        <v>261</v>
      </c>
      <c r="K345" s="11" t="s">
        <v>1587</v>
      </c>
      <c r="L345" s="11">
        <v>2</v>
      </c>
    </row>
    <row r="346" spans="1:12">
      <c r="A346" s="11" t="s">
        <v>596</v>
      </c>
      <c r="D346" s="11" t="s">
        <v>260</v>
      </c>
      <c r="E346" s="19" t="s">
        <v>846</v>
      </c>
      <c r="F346" s="10">
        <v>42036</v>
      </c>
      <c r="G346" s="10">
        <v>44228</v>
      </c>
      <c r="H346" s="11">
        <v>7</v>
      </c>
      <c r="I346" s="20" t="s">
        <v>259</v>
      </c>
      <c r="J346" s="11" t="s">
        <v>261</v>
      </c>
      <c r="K346" s="11" t="s">
        <v>1587</v>
      </c>
      <c r="L346" s="11">
        <v>2</v>
      </c>
    </row>
    <row r="347" spans="1:12">
      <c r="A347" s="11" t="s">
        <v>597</v>
      </c>
      <c r="D347" s="11" t="s">
        <v>260</v>
      </c>
      <c r="E347" s="19" t="s">
        <v>847</v>
      </c>
      <c r="F347" s="10">
        <v>42036</v>
      </c>
      <c r="G347" s="10">
        <v>44228</v>
      </c>
      <c r="H347" s="11">
        <v>7</v>
      </c>
      <c r="I347" s="20" t="s">
        <v>259</v>
      </c>
      <c r="J347" s="11" t="s">
        <v>261</v>
      </c>
      <c r="K347" s="11" t="s">
        <v>1587</v>
      </c>
      <c r="L347" s="11">
        <v>2</v>
      </c>
    </row>
    <row r="348" spans="1:12">
      <c r="A348" s="11" t="s">
        <v>598</v>
      </c>
      <c r="D348" s="11" t="s">
        <v>260</v>
      </c>
      <c r="E348" s="19" t="s">
        <v>848</v>
      </c>
      <c r="F348" s="10">
        <v>42036</v>
      </c>
      <c r="G348" s="10">
        <v>44228</v>
      </c>
      <c r="H348" s="11">
        <v>7</v>
      </c>
      <c r="I348" s="20" t="s">
        <v>259</v>
      </c>
      <c r="J348" s="11" t="s">
        <v>261</v>
      </c>
      <c r="K348" s="11" t="s">
        <v>1587</v>
      </c>
      <c r="L348" s="11">
        <v>2</v>
      </c>
    </row>
    <row r="349" spans="1:12">
      <c r="A349" s="11" t="s">
        <v>599</v>
      </c>
      <c r="D349" s="11" t="s">
        <v>260</v>
      </c>
      <c r="E349" s="19" t="s">
        <v>849</v>
      </c>
      <c r="F349" s="10">
        <v>42036</v>
      </c>
      <c r="G349" s="10">
        <v>44228</v>
      </c>
      <c r="H349" s="11">
        <v>7</v>
      </c>
      <c r="I349" s="20" t="s">
        <v>259</v>
      </c>
      <c r="J349" s="11" t="s">
        <v>261</v>
      </c>
      <c r="K349" s="11" t="s">
        <v>1587</v>
      </c>
      <c r="L349" s="11">
        <v>2</v>
      </c>
    </row>
    <row r="350" spans="1:12">
      <c r="A350" s="11" t="s">
        <v>600</v>
      </c>
      <c r="D350" s="11" t="s">
        <v>260</v>
      </c>
      <c r="E350" s="19" t="s">
        <v>850</v>
      </c>
      <c r="F350" s="10">
        <v>42036</v>
      </c>
      <c r="G350" s="10">
        <v>44228</v>
      </c>
      <c r="H350" s="11">
        <v>7</v>
      </c>
      <c r="I350" s="20" t="s">
        <v>259</v>
      </c>
      <c r="J350" s="11" t="s">
        <v>261</v>
      </c>
      <c r="K350" s="11" t="s">
        <v>1587</v>
      </c>
      <c r="L350" s="11">
        <v>2</v>
      </c>
    </row>
    <row r="351" spans="1:12">
      <c r="A351" s="11" t="s">
        <v>601</v>
      </c>
      <c r="D351" s="11" t="s">
        <v>260</v>
      </c>
      <c r="E351" s="19" t="s">
        <v>851</v>
      </c>
      <c r="F351" s="10">
        <v>42036</v>
      </c>
      <c r="G351" s="10">
        <v>44228</v>
      </c>
      <c r="H351" s="11">
        <v>7</v>
      </c>
      <c r="I351" s="20" t="s">
        <v>259</v>
      </c>
      <c r="J351" s="11" t="s">
        <v>261</v>
      </c>
      <c r="K351" s="11" t="s">
        <v>1587</v>
      </c>
      <c r="L351" s="11">
        <v>2</v>
      </c>
    </row>
    <row r="352" spans="1:12">
      <c r="A352" s="11" t="s">
        <v>602</v>
      </c>
      <c r="D352" s="11" t="s">
        <v>260</v>
      </c>
      <c r="E352" s="19" t="s">
        <v>852</v>
      </c>
      <c r="F352" s="10">
        <v>42036</v>
      </c>
      <c r="G352" s="10">
        <v>44228</v>
      </c>
      <c r="H352" s="11">
        <v>7</v>
      </c>
      <c r="I352" s="20" t="s">
        <v>259</v>
      </c>
      <c r="J352" s="11" t="s">
        <v>261</v>
      </c>
      <c r="K352" s="11" t="s">
        <v>1587</v>
      </c>
      <c r="L352" s="11">
        <v>2</v>
      </c>
    </row>
    <row r="353" spans="1:12">
      <c r="A353" s="11" t="s">
        <v>603</v>
      </c>
      <c r="D353" s="11" t="s">
        <v>260</v>
      </c>
      <c r="E353" s="19" t="s">
        <v>853</v>
      </c>
      <c r="F353" s="10">
        <v>42036</v>
      </c>
      <c r="G353" s="10">
        <v>44228</v>
      </c>
      <c r="H353" s="11">
        <v>7</v>
      </c>
      <c r="I353" s="20" t="s">
        <v>259</v>
      </c>
      <c r="J353" s="11" t="s">
        <v>261</v>
      </c>
      <c r="K353" s="11" t="s">
        <v>1587</v>
      </c>
      <c r="L353" s="11">
        <v>2</v>
      </c>
    </row>
    <row r="354" spans="1:12">
      <c r="A354" s="11" t="s">
        <v>604</v>
      </c>
      <c r="D354" s="11" t="s">
        <v>260</v>
      </c>
      <c r="E354" s="19" t="s">
        <v>854</v>
      </c>
      <c r="F354" s="10">
        <v>42036</v>
      </c>
      <c r="G354" s="10">
        <v>44228</v>
      </c>
      <c r="H354" s="11">
        <v>7</v>
      </c>
      <c r="I354" s="20" t="s">
        <v>259</v>
      </c>
      <c r="J354" s="11" t="s">
        <v>261</v>
      </c>
      <c r="K354" s="11" t="s">
        <v>1587</v>
      </c>
      <c r="L354" s="11">
        <v>2</v>
      </c>
    </row>
    <row r="355" spans="1:12">
      <c r="A355" s="11" t="s">
        <v>605</v>
      </c>
      <c r="D355" s="11" t="s">
        <v>260</v>
      </c>
      <c r="E355" s="19" t="s">
        <v>855</v>
      </c>
      <c r="F355" s="10">
        <v>42036</v>
      </c>
      <c r="G355" s="10">
        <v>44228</v>
      </c>
      <c r="H355" s="11">
        <v>7</v>
      </c>
      <c r="I355" s="20" t="s">
        <v>259</v>
      </c>
      <c r="J355" s="11" t="s">
        <v>261</v>
      </c>
      <c r="K355" s="11" t="s">
        <v>1587</v>
      </c>
      <c r="L355" s="11">
        <v>2</v>
      </c>
    </row>
    <row r="356" spans="1:12">
      <c r="A356" s="11" t="s">
        <v>606</v>
      </c>
      <c r="D356" s="11" t="s">
        <v>260</v>
      </c>
      <c r="E356" s="19" t="s">
        <v>856</v>
      </c>
      <c r="F356" s="10">
        <v>42036</v>
      </c>
      <c r="G356" s="10">
        <v>44228</v>
      </c>
      <c r="H356" s="11">
        <v>7</v>
      </c>
      <c r="I356" s="20" t="s">
        <v>259</v>
      </c>
      <c r="J356" s="11" t="s">
        <v>261</v>
      </c>
      <c r="K356" s="11" t="s">
        <v>1587</v>
      </c>
      <c r="L356" s="11">
        <v>2</v>
      </c>
    </row>
    <row r="357" spans="1:12">
      <c r="A357" s="11" t="s">
        <v>607</v>
      </c>
      <c r="D357" s="11" t="s">
        <v>260</v>
      </c>
      <c r="E357" s="19" t="s">
        <v>857</v>
      </c>
      <c r="F357" s="10">
        <v>42036</v>
      </c>
      <c r="G357" s="10">
        <v>44228</v>
      </c>
      <c r="H357" s="11">
        <v>7</v>
      </c>
      <c r="I357" s="20" t="s">
        <v>259</v>
      </c>
      <c r="J357" s="11" t="s">
        <v>261</v>
      </c>
      <c r="K357" s="11" t="s">
        <v>1587</v>
      </c>
      <c r="L357" s="11">
        <v>2</v>
      </c>
    </row>
    <row r="358" spans="1:12">
      <c r="A358" s="11" t="s">
        <v>608</v>
      </c>
      <c r="D358" s="11" t="s">
        <v>260</v>
      </c>
      <c r="E358" s="19" t="s">
        <v>858</v>
      </c>
      <c r="F358" s="10">
        <v>42036</v>
      </c>
      <c r="G358" s="10">
        <v>44228</v>
      </c>
      <c r="H358" s="11">
        <v>7</v>
      </c>
      <c r="I358" s="20" t="s">
        <v>259</v>
      </c>
      <c r="J358" s="11" t="s">
        <v>261</v>
      </c>
      <c r="K358" s="11" t="s">
        <v>1587</v>
      </c>
      <c r="L358" s="11">
        <v>2</v>
      </c>
    </row>
    <row r="359" spans="1:12">
      <c r="A359" s="11" t="s">
        <v>609</v>
      </c>
      <c r="D359" s="11" t="s">
        <v>260</v>
      </c>
      <c r="E359" s="19" t="s">
        <v>859</v>
      </c>
      <c r="F359" s="10">
        <v>42036</v>
      </c>
      <c r="G359" s="10">
        <v>44228</v>
      </c>
      <c r="H359" s="11">
        <v>7</v>
      </c>
      <c r="I359" s="20" t="s">
        <v>259</v>
      </c>
      <c r="J359" s="11" t="s">
        <v>261</v>
      </c>
      <c r="K359" s="11" t="s">
        <v>1587</v>
      </c>
      <c r="L359" s="11">
        <v>2</v>
      </c>
    </row>
    <row r="360" spans="1:12">
      <c r="A360" s="11" t="s">
        <v>610</v>
      </c>
      <c r="D360" s="11" t="s">
        <v>260</v>
      </c>
      <c r="E360" s="19" t="s">
        <v>860</v>
      </c>
      <c r="F360" s="10">
        <v>42036</v>
      </c>
      <c r="G360" s="10">
        <v>44228</v>
      </c>
      <c r="H360" s="11">
        <v>7</v>
      </c>
      <c r="I360" s="20" t="s">
        <v>259</v>
      </c>
      <c r="J360" s="11" t="s">
        <v>261</v>
      </c>
      <c r="K360" s="11" t="s">
        <v>1587</v>
      </c>
      <c r="L360" s="11">
        <v>2</v>
      </c>
    </row>
    <row r="361" spans="1:12">
      <c r="A361" s="11" t="s">
        <v>611</v>
      </c>
      <c r="D361" s="11" t="s">
        <v>260</v>
      </c>
      <c r="E361" s="19" t="s">
        <v>861</v>
      </c>
      <c r="F361" s="10">
        <v>42036</v>
      </c>
      <c r="G361" s="10">
        <v>44228</v>
      </c>
      <c r="H361" s="11">
        <v>7</v>
      </c>
      <c r="I361" s="20" t="s">
        <v>259</v>
      </c>
      <c r="J361" s="11" t="s">
        <v>261</v>
      </c>
      <c r="K361" s="11" t="s">
        <v>1587</v>
      </c>
      <c r="L361" s="11">
        <v>2</v>
      </c>
    </row>
    <row r="362" spans="1:12">
      <c r="A362" s="11" t="s">
        <v>612</v>
      </c>
      <c r="D362" s="11" t="s">
        <v>260</v>
      </c>
      <c r="E362" s="19" t="s">
        <v>862</v>
      </c>
      <c r="F362" s="10">
        <v>42036</v>
      </c>
      <c r="G362" s="10">
        <v>44228</v>
      </c>
      <c r="H362" s="11">
        <v>7</v>
      </c>
      <c r="I362" s="20" t="s">
        <v>259</v>
      </c>
      <c r="J362" s="11" t="s">
        <v>261</v>
      </c>
      <c r="K362" s="11" t="s">
        <v>1587</v>
      </c>
      <c r="L362" s="11">
        <v>2</v>
      </c>
    </row>
    <row r="363" spans="1:12">
      <c r="A363" s="11" t="s">
        <v>613</v>
      </c>
      <c r="D363" s="11" t="s">
        <v>260</v>
      </c>
      <c r="E363" s="19" t="s">
        <v>863</v>
      </c>
      <c r="F363" s="10">
        <v>42036</v>
      </c>
      <c r="G363" s="10">
        <v>44228</v>
      </c>
      <c r="H363" s="11">
        <v>7</v>
      </c>
      <c r="I363" s="20" t="s">
        <v>259</v>
      </c>
      <c r="J363" s="11" t="s">
        <v>261</v>
      </c>
      <c r="K363" s="11" t="s">
        <v>1587</v>
      </c>
      <c r="L363" s="11">
        <v>2</v>
      </c>
    </row>
    <row r="364" spans="1:12">
      <c r="A364" s="11" t="s">
        <v>614</v>
      </c>
      <c r="D364" s="11" t="s">
        <v>260</v>
      </c>
      <c r="E364" s="19" t="s">
        <v>864</v>
      </c>
      <c r="F364" s="10">
        <v>42036</v>
      </c>
      <c r="G364" s="10">
        <v>44228</v>
      </c>
      <c r="H364" s="11">
        <v>7</v>
      </c>
      <c r="I364" s="20" t="s">
        <v>259</v>
      </c>
      <c r="J364" s="11" t="s">
        <v>261</v>
      </c>
      <c r="K364" s="11" t="s">
        <v>1587</v>
      </c>
      <c r="L364" s="11">
        <v>2</v>
      </c>
    </row>
    <row r="365" spans="1:12">
      <c r="A365" s="11" t="s">
        <v>615</v>
      </c>
      <c r="D365" s="11" t="s">
        <v>260</v>
      </c>
      <c r="E365" s="19" t="s">
        <v>865</v>
      </c>
      <c r="F365" s="10">
        <v>42036</v>
      </c>
      <c r="G365" s="10">
        <v>44228</v>
      </c>
      <c r="H365" s="11">
        <v>7</v>
      </c>
      <c r="I365" s="20" t="s">
        <v>259</v>
      </c>
      <c r="J365" s="11" t="s">
        <v>261</v>
      </c>
      <c r="K365" s="11" t="s">
        <v>1587</v>
      </c>
      <c r="L365" s="11">
        <v>2</v>
      </c>
    </row>
    <row r="366" spans="1:12">
      <c r="A366" s="11" t="s">
        <v>616</v>
      </c>
      <c r="D366" s="11" t="s">
        <v>260</v>
      </c>
      <c r="E366" s="19" t="s">
        <v>866</v>
      </c>
      <c r="F366" s="10">
        <v>42036</v>
      </c>
      <c r="G366" s="10">
        <v>44228</v>
      </c>
      <c r="H366" s="11">
        <v>7</v>
      </c>
      <c r="I366" s="20" t="s">
        <v>259</v>
      </c>
      <c r="J366" s="11" t="s">
        <v>261</v>
      </c>
      <c r="K366" s="11" t="s">
        <v>1587</v>
      </c>
      <c r="L366" s="11">
        <v>2</v>
      </c>
    </row>
    <row r="367" spans="1:12">
      <c r="A367" s="11" t="s">
        <v>617</v>
      </c>
      <c r="D367" s="11" t="s">
        <v>260</v>
      </c>
      <c r="E367" s="19" t="s">
        <v>867</v>
      </c>
      <c r="F367" s="10">
        <v>42036</v>
      </c>
      <c r="G367" s="10">
        <v>44228</v>
      </c>
      <c r="H367" s="11">
        <v>7</v>
      </c>
      <c r="I367" s="20" t="s">
        <v>259</v>
      </c>
      <c r="J367" s="11" t="s">
        <v>261</v>
      </c>
      <c r="K367" s="11" t="s">
        <v>1587</v>
      </c>
      <c r="L367" s="11">
        <v>2</v>
      </c>
    </row>
    <row r="368" spans="1:12">
      <c r="A368" s="11" t="s">
        <v>618</v>
      </c>
      <c r="D368" s="11" t="s">
        <v>260</v>
      </c>
      <c r="E368" s="19" t="s">
        <v>868</v>
      </c>
      <c r="F368" s="10">
        <v>42036</v>
      </c>
      <c r="G368" s="10">
        <v>44228</v>
      </c>
      <c r="H368" s="11">
        <v>7</v>
      </c>
      <c r="I368" s="20" t="s">
        <v>259</v>
      </c>
      <c r="J368" s="11" t="s">
        <v>261</v>
      </c>
      <c r="K368" s="11" t="s">
        <v>1587</v>
      </c>
      <c r="L368" s="11">
        <v>2</v>
      </c>
    </row>
    <row r="369" spans="1:12">
      <c r="A369" s="11" t="s">
        <v>619</v>
      </c>
      <c r="D369" s="11" t="s">
        <v>260</v>
      </c>
      <c r="E369" s="19" t="s">
        <v>869</v>
      </c>
      <c r="F369" s="10">
        <v>42036</v>
      </c>
      <c r="G369" s="10">
        <v>44228</v>
      </c>
      <c r="H369" s="11">
        <v>7</v>
      </c>
      <c r="I369" s="20" t="s">
        <v>259</v>
      </c>
      <c r="J369" s="11" t="s">
        <v>261</v>
      </c>
      <c r="K369" s="11" t="s">
        <v>1587</v>
      </c>
      <c r="L369" s="11">
        <v>2</v>
      </c>
    </row>
    <row r="370" spans="1:12">
      <c r="A370" s="11" t="s">
        <v>620</v>
      </c>
      <c r="D370" s="11" t="s">
        <v>260</v>
      </c>
      <c r="E370" s="19" t="s">
        <v>870</v>
      </c>
      <c r="F370" s="10">
        <v>42036</v>
      </c>
      <c r="G370" s="10">
        <v>44228</v>
      </c>
      <c r="H370" s="11">
        <v>7</v>
      </c>
      <c r="I370" s="20" t="s">
        <v>259</v>
      </c>
      <c r="J370" s="11" t="s">
        <v>261</v>
      </c>
      <c r="K370" s="11" t="s">
        <v>1587</v>
      </c>
      <c r="L370" s="11">
        <v>2</v>
      </c>
    </row>
    <row r="371" spans="1:12">
      <c r="A371" s="11" t="s">
        <v>621</v>
      </c>
      <c r="D371" s="11" t="s">
        <v>260</v>
      </c>
      <c r="E371" s="19" t="s">
        <v>871</v>
      </c>
      <c r="F371" s="10">
        <v>42036</v>
      </c>
      <c r="G371" s="10">
        <v>44228</v>
      </c>
      <c r="H371" s="11">
        <v>7</v>
      </c>
      <c r="I371" s="20" t="s">
        <v>259</v>
      </c>
      <c r="J371" s="11" t="s">
        <v>261</v>
      </c>
      <c r="K371" s="11" t="s">
        <v>1587</v>
      </c>
      <c r="L371" s="11">
        <v>2</v>
      </c>
    </row>
    <row r="372" spans="1:12">
      <c r="A372" s="11" t="s">
        <v>622</v>
      </c>
      <c r="D372" s="11" t="s">
        <v>260</v>
      </c>
      <c r="E372" s="19" t="s">
        <v>872</v>
      </c>
      <c r="F372" s="10">
        <v>42036</v>
      </c>
      <c r="G372" s="10">
        <v>44228</v>
      </c>
      <c r="H372" s="11">
        <v>7</v>
      </c>
      <c r="I372" s="20" t="s">
        <v>259</v>
      </c>
      <c r="J372" s="11" t="s">
        <v>261</v>
      </c>
      <c r="K372" s="11" t="s">
        <v>1587</v>
      </c>
      <c r="L372" s="11">
        <v>2</v>
      </c>
    </row>
    <row r="373" spans="1:12">
      <c r="A373" s="11" t="s">
        <v>623</v>
      </c>
      <c r="D373" s="11" t="s">
        <v>260</v>
      </c>
      <c r="E373" s="19" t="s">
        <v>873</v>
      </c>
      <c r="F373" s="10">
        <v>42036</v>
      </c>
      <c r="G373" s="10">
        <v>44228</v>
      </c>
      <c r="H373" s="11">
        <v>7</v>
      </c>
      <c r="I373" s="20" t="s">
        <v>259</v>
      </c>
      <c r="J373" s="11" t="s">
        <v>261</v>
      </c>
      <c r="K373" s="11" t="s">
        <v>1587</v>
      </c>
      <c r="L373" s="11">
        <v>2</v>
      </c>
    </row>
    <row r="374" spans="1:12">
      <c r="A374" s="11" t="s">
        <v>624</v>
      </c>
      <c r="D374" s="11" t="s">
        <v>260</v>
      </c>
      <c r="E374" s="19" t="s">
        <v>874</v>
      </c>
      <c r="F374" s="10">
        <v>42036</v>
      </c>
      <c r="G374" s="10">
        <v>44228</v>
      </c>
      <c r="H374" s="11">
        <v>7</v>
      </c>
      <c r="I374" s="20" t="s">
        <v>259</v>
      </c>
      <c r="J374" s="11" t="s">
        <v>261</v>
      </c>
      <c r="K374" s="11" t="s">
        <v>1587</v>
      </c>
      <c r="L374" s="11">
        <v>2</v>
      </c>
    </row>
    <row r="375" spans="1:12">
      <c r="A375" s="11" t="s">
        <v>625</v>
      </c>
      <c r="D375" s="11" t="s">
        <v>260</v>
      </c>
      <c r="E375" s="19" t="s">
        <v>875</v>
      </c>
      <c r="F375" s="10">
        <v>42036</v>
      </c>
      <c r="G375" s="10">
        <v>44228</v>
      </c>
      <c r="H375" s="11">
        <v>7</v>
      </c>
      <c r="I375" s="20" t="s">
        <v>259</v>
      </c>
      <c r="J375" s="11" t="s">
        <v>261</v>
      </c>
      <c r="K375" s="11" t="s">
        <v>1587</v>
      </c>
      <c r="L375" s="11">
        <v>2</v>
      </c>
    </row>
    <row r="376" spans="1:12">
      <c r="A376" s="11" t="s">
        <v>626</v>
      </c>
      <c r="D376" s="11" t="s">
        <v>260</v>
      </c>
      <c r="E376" s="19" t="s">
        <v>876</v>
      </c>
      <c r="F376" s="10">
        <v>42036</v>
      </c>
      <c r="G376" s="10">
        <v>44228</v>
      </c>
      <c r="H376" s="11">
        <v>7</v>
      </c>
      <c r="I376" s="20" t="s">
        <v>259</v>
      </c>
      <c r="J376" s="11" t="s">
        <v>261</v>
      </c>
      <c r="K376" s="11" t="s">
        <v>1587</v>
      </c>
      <c r="L376" s="11">
        <v>2</v>
      </c>
    </row>
    <row r="377" spans="1:12">
      <c r="A377" s="11" t="s">
        <v>627</v>
      </c>
      <c r="D377" s="11" t="s">
        <v>260</v>
      </c>
      <c r="E377" s="19" t="s">
        <v>877</v>
      </c>
      <c r="F377" s="10">
        <v>42036</v>
      </c>
      <c r="G377" s="10">
        <v>44228</v>
      </c>
      <c r="H377" s="11">
        <v>7</v>
      </c>
      <c r="I377" s="20" t="s">
        <v>259</v>
      </c>
      <c r="J377" s="11" t="s">
        <v>261</v>
      </c>
      <c r="K377" s="11" t="s">
        <v>1587</v>
      </c>
      <c r="L377" s="11">
        <v>2</v>
      </c>
    </row>
    <row r="378" spans="1:12">
      <c r="A378" s="11" t="s">
        <v>628</v>
      </c>
      <c r="D378" s="11" t="s">
        <v>260</v>
      </c>
      <c r="E378" s="19" t="s">
        <v>878</v>
      </c>
      <c r="F378" s="10">
        <v>42036</v>
      </c>
      <c r="G378" s="10">
        <v>44228</v>
      </c>
      <c r="H378" s="11">
        <v>7</v>
      </c>
      <c r="I378" s="20" t="s">
        <v>259</v>
      </c>
      <c r="J378" s="11" t="s">
        <v>261</v>
      </c>
      <c r="K378" s="11" t="s">
        <v>1587</v>
      </c>
      <c r="L378" s="11">
        <v>2</v>
      </c>
    </row>
    <row r="379" spans="1:12">
      <c r="A379" s="11" t="s">
        <v>629</v>
      </c>
      <c r="D379" s="11" t="s">
        <v>260</v>
      </c>
      <c r="E379" s="19" t="s">
        <v>879</v>
      </c>
      <c r="F379" s="10">
        <v>42036</v>
      </c>
      <c r="G379" s="10">
        <v>44228</v>
      </c>
      <c r="H379" s="11">
        <v>7</v>
      </c>
      <c r="I379" s="20" t="s">
        <v>259</v>
      </c>
      <c r="J379" s="11" t="s">
        <v>261</v>
      </c>
      <c r="K379" s="11" t="s">
        <v>1587</v>
      </c>
      <c r="L379" s="11">
        <v>2</v>
      </c>
    </row>
    <row r="380" spans="1:12">
      <c r="A380" s="11" t="s">
        <v>630</v>
      </c>
      <c r="D380" s="11" t="s">
        <v>260</v>
      </c>
      <c r="E380" s="19" t="s">
        <v>880</v>
      </c>
      <c r="F380" s="10">
        <v>42036</v>
      </c>
      <c r="G380" s="10">
        <v>44228</v>
      </c>
      <c r="H380" s="11">
        <v>7</v>
      </c>
      <c r="I380" s="20" t="s">
        <v>259</v>
      </c>
      <c r="J380" s="11" t="s">
        <v>261</v>
      </c>
      <c r="K380" s="11" t="s">
        <v>1587</v>
      </c>
      <c r="L380" s="11">
        <v>2</v>
      </c>
    </row>
    <row r="381" spans="1:12">
      <c r="A381" s="11" t="s">
        <v>631</v>
      </c>
      <c r="D381" s="11" t="s">
        <v>260</v>
      </c>
      <c r="E381" s="19" t="s">
        <v>881</v>
      </c>
      <c r="F381" s="10">
        <v>42036</v>
      </c>
      <c r="G381" s="10">
        <v>44228</v>
      </c>
      <c r="H381" s="11">
        <v>7</v>
      </c>
      <c r="I381" s="20" t="s">
        <v>259</v>
      </c>
      <c r="J381" s="11" t="s">
        <v>261</v>
      </c>
      <c r="K381" s="11" t="s">
        <v>1587</v>
      </c>
      <c r="L381" s="11">
        <v>2</v>
      </c>
    </row>
    <row r="382" spans="1:12">
      <c r="A382" s="11" t="s">
        <v>632</v>
      </c>
      <c r="D382" s="11" t="s">
        <v>260</v>
      </c>
      <c r="E382" s="19" t="s">
        <v>882</v>
      </c>
      <c r="F382" s="10">
        <v>42036</v>
      </c>
      <c r="G382" s="10">
        <v>44228</v>
      </c>
      <c r="H382" s="11">
        <v>7</v>
      </c>
      <c r="I382" s="20" t="s">
        <v>259</v>
      </c>
      <c r="J382" s="11" t="s">
        <v>261</v>
      </c>
      <c r="K382" s="11" t="s">
        <v>1587</v>
      </c>
      <c r="L382" s="11">
        <v>2</v>
      </c>
    </row>
    <row r="383" spans="1:12">
      <c r="A383" s="11" t="s">
        <v>633</v>
      </c>
      <c r="D383" s="11" t="s">
        <v>260</v>
      </c>
      <c r="E383" s="19" t="s">
        <v>883</v>
      </c>
      <c r="F383" s="10">
        <v>42036</v>
      </c>
      <c r="G383" s="10">
        <v>44228</v>
      </c>
      <c r="H383" s="11">
        <v>7</v>
      </c>
      <c r="I383" s="20" t="s">
        <v>259</v>
      </c>
      <c r="J383" s="11" t="s">
        <v>261</v>
      </c>
      <c r="K383" s="11" t="s">
        <v>1587</v>
      </c>
      <c r="L383" s="11">
        <v>2</v>
      </c>
    </row>
    <row r="384" spans="1:12">
      <c r="A384" s="11" t="s">
        <v>634</v>
      </c>
      <c r="D384" s="11" t="s">
        <v>260</v>
      </c>
      <c r="E384" s="19" t="s">
        <v>884</v>
      </c>
      <c r="F384" s="10">
        <v>42036</v>
      </c>
      <c r="G384" s="10">
        <v>44228</v>
      </c>
      <c r="H384" s="11">
        <v>7</v>
      </c>
      <c r="I384" s="20" t="s">
        <v>259</v>
      </c>
      <c r="J384" s="11" t="s">
        <v>261</v>
      </c>
      <c r="K384" s="11" t="s">
        <v>1587</v>
      </c>
      <c r="L384" s="11">
        <v>2</v>
      </c>
    </row>
    <row r="385" spans="1:12">
      <c r="A385" s="11" t="s">
        <v>635</v>
      </c>
      <c r="D385" s="11" t="s">
        <v>260</v>
      </c>
      <c r="E385" s="19" t="s">
        <v>885</v>
      </c>
      <c r="F385" s="10">
        <v>42036</v>
      </c>
      <c r="G385" s="10">
        <v>44228</v>
      </c>
      <c r="H385" s="11">
        <v>7</v>
      </c>
      <c r="I385" s="20" t="s">
        <v>259</v>
      </c>
      <c r="J385" s="11" t="s">
        <v>261</v>
      </c>
      <c r="K385" s="11" t="s">
        <v>1587</v>
      </c>
      <c r="L385" s="11">
        <v>2</v>
      </c>
    </row>
    <row r="386" spans="1:12">
      <c r="A386" s="11" t="s">
        <v>636</v>
      </c>
      <c r="D386" s="11" t="s">
        <v>260</v>
      </c>
      <c r="E386" s="19" t="s">
        <v>886</v>
      </c>
      <c r="F386" s="10">
        <v>42036</v>
      </c>
      <c r="G386" s="10">
        <v>44228</v>
      </c>
      <c r="H386" s="11">
        <v>7</v>
      </c>
      <c r="I386" s="20" t="s">
        <v>259</v>
      </c>
      <c r="J386" s="11" t="s">
        <v>261</v>
      </c>
      <c r="K386" s="11" t="s">
        <v>1587</v>
      </c>
      <c r="L386" s="11">
        <v>2</v>
      </c>
    </row>
    <row r="387" spans="1:12">
      <c r="A387" s="11" t="s">
        <v>637</v>
      </c>
      <c r="D387" s="11" t="s">
        <v>260</v>
      </c>
      <c r="E387" s="19" t="s">
        <v>887</v>
      </c>
      <c r="F387" s="10">
        <v>42036</v>
      </c>
      <c r="G387" s="10">
        <v>44228</v>
      </c>
      <c r="H387" s="11">
        <v>7</v>
      </c>
      <c r="I387" s="20" t="s">
        <v>259</v>
      </c>
      <c r="J387" s="11" t="s">
        <v>261</v>
      </c>
      <c r="K387" s="11" t="s">
        <v>1587</v>
      </c>
      <c r="L387" s="11">
        <v>2</v>
      </c>
    </row>
    <row r="388" spans="1:12">
      <c r="A388" s="11" t="s">
        <v>638</v>
      </c>
      <c r="D388" s="11" t="s">
        <v>260</v>
      </c>
      <c r="E388" s="19" t="s">
        <v>888</v>
      </c>
      <c r="F388" s="10">
        <v>42036</v>
      </c>
      <c r="G388" s="10">
        <v>44228</v>
      </c>
      <c r="H388" s="11">
        <v>7</v>
      </c>
      <c r="I388" s="20" t="s">
        <v>259</v>
      </c>
      <c r="J388" s="11" t="s">
        <v>261</v>
      </c>
      <c r="K388" s="11" t="s">
        <v>1587</v>
      </c>
      <c r="L388" s="11">
        <v>2</v>
      </c>
    </row>
    <row r="389" spans="1:12">
      <c r="A389" s="11" t="s">
        <v>639</v>
      </c>
      <c r="D389" s="11" t="s">
        <v>260</v>
      </c>
      <c r="E389" s="19" t="s">
        <v>889</v>
      </c>
      <c r="F389" s="10">
        <v>42036</v>
      </c>
      <c r="G389" s="10">
        <v>44228</v>
      </c>
      <c r="H389" s="11">
        <v>7</v>
      </c>
      <c r="I389" s="20" t="s">
        <v>259</v>
      </c>
      <c r="J389" s="11" t="s">
        <v>261</v>
      </c>
      <c r="K389" s="11" t="s">
        <v>1587</v>
      </c>
      <c r="L389" s="11">
        <v>2</v>
      </c>
    </row>
    <row r="390" spans="1:12">
      <c r="A390" s="11" t="s">
        <v>640</v>
      </c>
      <c r="D390" s="11" t="s">
        <v>260</v>
      </c>
      <c r="E390" s="19" t="s">
        <v>890</v>
      </c>
      <c r="F390" s="10">
        <v>42036</v>
      </c>
      <c r="G390" s="10">
        <v>44228</v>
      </c>
      <c r="H390" s="11">
        <v>7</v>
      </c>
      <c r="I390" s="20" t="s">
        <v>259</v>
      </c>
      <c r="J390" s="11" t="s">
        <v>261</v>
      </c>
      <c r="K390" s="11" t="s">
        <v>1587</v>
      </c>
      <c r="L390" s="11">
        <v>2</v>
      </c>
    </row>
    <row r="391" spans="1:12">
      <c r="A391" s="11" t="s">
        <v>641</v>
      </c>
      <c r="D391" s="11" t="s">
        <v>260</v>
      </c>
      <c r="E391" s="19" t="s">
        <v>891</v>
      </c>
      <c r="F391" s="10">
        <v>42036</v>
      </c>
      <c r="G391" s="10">
        <v>44228</v>
      </c>
      <c r="H391" s="11">
        <v>7</v>
      </c>
      <c r="I391" s="20" t="s">
        <v>259</v>
      </c>
      <c r="J391" s="11" t="s">
        <v>261</v>
      </c>
      <c r="K391" s="11" t="s">
        <v>1587</v>
      </c>
      <c r="L391" s="11">
        <v>2</v>
      </c>
    </row>
    <row r="392" spans="1:12">
      <c r="A392" s="11" t="s">
        <v>642</v>
      </c>
      <c r="D392" s="11" t="s">
        <v>260</v>
      </c>
      <c r="E392" s="19" t="s">
        <v>892</v>
      </c>
      <c r="F392" s="10">
        <v>42036</v>
      </c>
      <c r="G392" s="10">
        <v>44228</v>
      </c>
      <c r="H392" s="11">
        <v>7</v>
      </c>
      <c r="I392" s="20" t="s">
        <v>259</v>
      </c>
      <c r="J392" s="11" t="s">
        <v>261</v>
      </c>
      <c r="K392" s="11" t="s">
        <v>1587</v>
      </c>
      <c r="L392" s="11">
        <v>2</v>
      </c>
    </row>
    <row r="393" spans="1:12">
      <c r="A393" s="11" t="s">
        <v>643</v>
      </c>
      <c r="D393" s="11" t="s">
        <v>260</v>
      </c>
      <c r="E393" s="19" t="s">
        <v>893</v>
      </c>
      <c r="F393" s="10">
        <v>42036</v>
      </c>
      <c r="G393" s="10">
        <v>44228</v>
      </c>
      <c r="H393" s="11">
        <v>7</v>
      </c>
      <c r="I393" s="20" t="s">
        <v>259</v>
      </c>
      <c r="J393" s="11" t="s">
        <v>261</v>
      </c>
      <c r="K393" s="11" t="s">
        <v>1587</v>
      </c>
      <c r="L393" s="11">
        <v>2</v>
      </c>
    </row>
    <row r="394" spans="1:12">
      <c r="A394" s="11" t="s">
        <v>644</v>
      </c>
      <c r="D394" s="11" t="s">
        <v>260</v>
      </c>
      <c r="E394" s="19" t="s">
        <v>894</v>
      </c>
      <c r="F394" s="10">
        <v>42036</v>
      </c>
      <c r="G394" s="10">
        <v>44228</v>
      </c>
      <c r="H394" s="11">
        <v>7</v>
      </c>
      <c r="I394" s="20" t="s">
        <v>259</v>
      </c>
      <c r="J394" s="11" t="s">
        <v>261</v>
      </c>
      <c r="K394" s="11" t="s">
        <v>1587</v>
      </c>
      <c r="L394" s="11">
        <v>2</v>
      </c>
    </row>
    <row r="395" spans="1:12">
      <c r="A395" s="11" t="s">
        <v>645</v>
      </c>
      <c r="D395" s="11" t="s">
        <v>260</v>
      </c>
      <c r="E395" s="19" t="s">
        <v>895</v>
      </c>
      <c r="F395" s="10">
        <v>42036</v>
      </c>
      <c r="G395" s="10">
        <v>44228</v>
      </c>
      <c r="H395" s="11">
        <v>7</v>
      </c>
      <c r="I395" s="20" t="s">
        <v>259</v>
      </c>
      <c r="J395" s="11" t="s">
        <v>261</v>
      </c>
      <c r="K395" s="11" t="s">
        <v>1587</v>
      </c>
      <c r="L395" s="11">
        <v>2</v>
      </c>
    </row>
    <row r="396" spans="1:12">
      <c r="A396" s="11" t="s">
        <v>646</v>
      </c>
      <c r="D396" s="11" t="s">
        <v>260</v>
      </c>
      <c r="E396" s="19" t="s">
        <v>896</v>
      </c>
      <c r="F396" s="10">
        <v>42036</v>
      </c>
      <c r="G396" s="10">
        <v>44228</v>
      </c>
      <c r="H396" s="11">
        <v>7</v>
      </c>
      <c r="I396" s="20" t="s">
        <v>259</v>
      </c>
      <c r="J396" s="11" t="s">
        <v>261</v>
      </c>
      <c r="K396" s="11" t="s">
        <v>1587</v>
      </c>
      <c r="L396" s="11">
        <v>2</v>
      </c>
    </row>
    <row r="397" spans="1:12">
      <c r="A397" s="11" t="s">
        <v>647</v>
      </c>
      <c r="D397" s="11" t="s">
        <v>260</v>
      </c>
      <c r="E397" s="19" t="s">
        <v>897</v>
      </c>
      <c r="F397" s="10">
        <v>42036</v>
      </c>
      <c r="G397" s="10">
        <v>44228</v>
      </c>
      <c r="H397" s="11">
        <v>7</v>
      </c>
      <c r="I397" s="20" t="s">
        <v>259</v>
      </c>
      <c r="J397" s="11" t="s">
        <v>261</v>
      </c>
      <c r="K397" s="11" t="s">
        <v>1587</v>
      </c>
      <c r="L397" s="11">
        <v>2</v>
      </c>
    </row>
    <row r="398" spans="1:12">
      <c r="A398" s="11" t="s">
        <v>648</v>
      </c>
      <c r="D398" s="11" t="s">
        <v>260</v>
      </c>
      <c r="E398" s="19" t="s">
        <v>898</v>
      </c>
      <c r="F398" s="10">
        <v>42036</v>
      </c>
      <c r="G398" s="10">
        <v>44228</v>
      </c>
      <c r="H398" s="11">
        <v>7</v>
      </c>
      <c r="I398" s="20" t="s">
        <v>259</v>
      </c>
      <c r="J398" s="11" t="s">
        <v>261</v>
      </c>
      <c r="K398" s="11" t="s">
        <v>1587</v>
      </c>
      <c r="L398" s="11">
        <v>2</v>
      </c>
    </row>
    <row r="399" spans="1:12">
      <c r="A399" s="11" t="s">
        <v>649</v>
      </c>
      <c r="D399" s="11" t="s">
        <v>260</v>
      </c>
      <c r="E399" s="19" t="s">
        <v>899</v>
      </c>
      <c r="F399" s="10">
        <v>42036</v>
      </c>
      <c r="G399" s="10">
        <v>44228</v>
      </c>
      <c r="H399" s="11">
        <v>7</v>
      </c>
      <c r="I399" s="20" t="s">
        <v>259</v>
      </c>
      <c r="J399" s="11" t="s">
        <v>261</v>
      </c>
      <c r="K399" s="11" t="s">
        <v>1587</v>
      </c>
      <c r="L399" s="11">
        <v>2</v>
      </c>
    </row>
    <row r="400" spans="1:12">
      <c r="A400" s="11" t="s">
        <v>650</v>
      </c>
      <c r="D400" s="11" t="s">
        <v>260</v>
      </c>
      <c r="E400" s="19" t="s">
        <v>900</v>
      </c>
      <c r="F400" s="10">
        <v>42036</v>
      </c>
      <c r="G400" s="10">
        <v>44228</v>
      </c>
      <c r="H400" s="11">
        <v>7</v>
      </c>
      <c r="I400" s="20" t="s">
        <v>259</v>
      </c>
      <c r="J400" s="11" t="s">
        <v>261</v>
      </c>
      <c r="K400" s="11" t="s">
        <v>1587</v>
      </c>
      <c r="L400" s="11">
        <v>2</v>
      </c>
    </row>
    <row r="401" spans="1:12">
      <c r="A401" s="11" t="s">
        <v>651</v>
      </c>
      <c r="D401" s="11" t="s">
        <v>260</v>
      </c>
      <c r="E401" s="19" t="s">
        <v>901</v>
      </c>
      <c r="F401" s="10">
        <v>42036</v>
      </c>
      <c r="G401" s="10">
        <v>44228</v>
      </c>
      <c r="H401" s="11">
        <v>7</v>
      </c>
      <c r="I401" s="20" t="s">
        <v>259</v>
      </c>
      <c r="J401" s="11" t="s">
        <v>261</v>
      </c>
      <c r="K401" s="11" t="s">
        <v>1587</v>
      </c>
      <c r="L401" s="11">
        <v>2</v>
      </c>
    </row>
    <row r="402" spans="1:12">
      <c r="A402" s="11" t="s">
        <v>652</v>
      </c>
      <c r="D402" s="11" t="s">
        <v>260</v>
      </c>
      <c r="E402" s="19" t="s">
        <v>902</v>
      </c>
      <c r="F402" s="10">
        <v>42036</v>
      </c>
      <c r="G402" s="10">
        <v>44228</v>
      </c>
      <c r="H402" s="11">
        <v>7</v>
      </c>
      <c r="I402" s="20" t="s">
        <v>259</v>
      </c>
      <c r="J402" s="11" t="s">
        <v>261</v>
      </c>
      <c r="K402" s="11" t="s">
        <v>1587</v>
      </c>
      <c r="L402" s="11">
        <v>2</v>
      </c>
    </row>
    <row r="403" spans="1:12">
      <c r="A403" s="11" t="s">
        <v>653</v>
      </c>
      <c r="D403" s="11" t="s">
        <v>260</v>
      </c>
      <c r="E403" s="19" t="s">
        <v>903</v>
      </c>
      <c r="F403" s="10">
        <v>42036</v>
      </c>
      <c r="G403" s="10">
        <v>44228</v>
      </c>
      <c r="H403" s="11">
        <v>7</v>
      </c>
      <c r="I403" s="20" t="s">
        <v>259</v>
      </c>
      <c r="J403" s="11" t="s">
        <v>261</v>
      </c>
      <c r="K403" s="11" t="s">
        <v>1587</v>
      </c>
      <c r="L403" s="11">
        <v>2</v>
      </c>
    </row>
    <row r="404" spans="1:12">
      <c r="A404" s="11" t="s">
        <v>654</v>
      </c>
      <c r="D404" s="11" t="s">
        <v>260</v>
      </c>
      <c r="E404" s="19" t="s">
        <v>904</v>
      </c>
      <c r="F404" s="10">
        <v>42036</v>
      </c>
      <c r="G404" s="10">
        <v>44228</v>
      </c>
      <c r="H404" s="11">
        <v>7</v>
      </c>
      <c r="I404" s="20" t="s">
        <v>259</v>
      </c>
      <c r="J404" s="11" t="s">
        <v>261</v>
      </c>
      <c r="K404" s="11" t="s">
        <v>1587</v>
      </c>
      <c r="L404" s="11">
        <v>2</v>
      </c>
    </row>
    <row r="405" spans="1:12">
      <c r="A405" s="11" t="s">
        <v>655</v>
      </c>
      <c r="D405" s="11" t="s">
        <v>260</v>
      </c>
      <c r="E405" s="19" t="s">
        <v>905</v>
      </c>
      <c r="F405" s="10">
        <v>42036</v>
      </c>
      <c r="G405" s="10">
        <v>44228</v>
      </c>
      <c r="H405" s="11">
        <v>7</v>
      </c>
      <c r="I405" s="20" t="s">
        <v>259</v>
      </c>
      <c r="J405" s="11" t="s">
        <v>261</v>
      </c>
      <c r="K405" s="11" t="s">
        <v>1587</v>
      </c>
      <c r="L405" s="11">
        <v>2</v>
      </c>
    </row>
    <row r="406" spans="1:12">
      <c r="A406" s="11" t="s">
        <v>656</v>
      </c>
      <c r="D406" s="11" t="s">
        <v>260</v>
      </c>
      <c r="E406" s="19" t="s">
        <v>906</v>
      </c>
      <c r="F406" s="10">
        <v>42036</v>
      </c>
      <c r="G406" s="10">
        <v>44228</v>
      </c>
      <c r="H406" s="11">
        <v>7</v>
      </c>
      <c r="I406" s="20" t="s">
        <v>259</v>
      </c>
      <c r="J406" s="11" t="s">
        <v>261</v>
      </c>
      <c r="K406" s="11" t="s">
        <v>1587</v>
      </c>
      <c r="L406" s="11">
        <v>2</v>
      </c>
    </row>
    <row r="407" spans="1:12">
      <c r="A407" s="11" t="s">
        <v>657</v>
      </c>
      <c r="D407" s="11" t="s">
        <v>260</v>
      </c>
      <c r="E407" s="19" t="s">
        <v>907</v>
      </c>
      <c r="F407" s="10">
        <v>42036</v>
      </c>
      <c r="G407" s="10">
        <v>44228</v>
      </c>
      <c r="H407" s="11">
        <v>7</v>
      </c>
      <c r="I407" s="20" t="s">
        <v>259</v>
      </c>
      <c r="J407" s="11" t="s">
        <v>261</v>
      </c>
      <c r="K407" s="11" t="s">
        <v>1587</v>
      </c>
      <c r="L407" s="11">
        <v>2</v>
      </c>
    </row>
    <row r="408" spans="1:12">
      <c r="A408" s="11" t="s">
        <v>658</v>
      </c>
      <c r="D408" s="11" t="s">
        <v>260</v>
      </c>
      <c r="E408" s="19" t="s">
        <v>908</v>
      </c>
      <c r="F408" s="10">
        <v>42036</v>
      </c>
      <c r="G408" s="10">
        <v>44228</v>
      </c>
      <c r="H408" s="11">
        <v>7</v>
      </c>
      <c r="I408" s="20" t="s">
        <v>259</v>
      </c>
      <c r="J408" s="11" t="s">
        <v>261</v>
      </c>
      <c r="K408" s="11" t="s">
        <v>1587</v>
      </c>
      <c r="L408" s="11">
        <v>2</v>
      </c>
    </row>
    <row r="409" spans="1:12">
      <c r="A409" s="11" t="s">
        <v>659</v>
      </c>
      <c r="D409" s="11" t="s">
        <v>260</v>
      </c>
      <c r="E409" s="19" t="s">
        <v>909</v>
      </c>
      <c r="F409" s="10">
        <v>42036</v>
      </c>
      <c r="G409" s="10">
        <v>44228</v>
      </c>
      <c r="H409" s="11">
        <v>7</v>
      </c>
      <c r="I409" s="20" t="s">
        <v>259</v>
      </c>
      <c r="J409" s="11" t="s">
        <v>261</v>
      </c>
      <c r="K409" s="11" t="s">
        <v>1587</v>
      </c>
      <c r="L409" s="11">
        <v>2</v>
      </c>
    </row>
    <row r="410" spans="1:12">
      <c r="A410" s="11" t="s">
        <v>660</v>
      </c>
      <c r="D410" s="11" t="s">
        <v>260</v>
      </c>
      <c r="E410" s="19" t="s">
        <v>910</v>
      </c>
      <c r="F410" s="10">
        <v>42036</v>
      </c>
      <c r="G410" s="10">
        <v>44228</v>
      </c>
      <c r="H410" s="11">
        <v>7</v>
      </c>
      <c r="I410" s="20" t="s">
        <v>259</v>
      </c>
      <c r="J410" s="11" t="s">
        <v>261</v>
      </c>
      <c r="K410" s="11" t="s">
        <v>1587</v>
      </c>
      <c r="L410" s="11">
        <v>2</v>
      </c>
    </row>
    <row r="411" spans="1:12">
      <c r="A411" s="11" t="s">
        <v>661</v>
      </c>
      <c r="D411" s="11" t="s">
        <v>260</v>
      </c>
      <c r="E411" s="19" t="s">
        <v>911</v>
      </c>
      <c r="F411" s="10">
        <v>42036</v>
      </c>
      <c r="G411" s="10">
        <v>44228</v>
      </c>
      <c r="H411" s="11">
        <v>7</v>
      </c>
      <c r="I411" s="20" t="s">
        <v>259</v>
      </c>
      <c r="J411" s="11" t="s">
        <v>261</v>
      </c>
      <c r="K411" s="11" t="s">
        <v>1587</v>
      </c>
      <c r="L411" s="11">
        <v>2</v>
      </c>
    </row>
    <row r="412" spans="1:12">
      <c r="A412" s="11" t="s">
        <v>662</v>
      </c>
      <c r="D412" s="11" t="s">
        <v>260</v>
      </c>
      <c r="E412" s="19" t="s">
        <v>912</v>
      </c>
      <c r="F412" s="10">
        <v>42036</v>
      </c>
      <c r="G412" s="10">
        <v>44228</v>
      </c>
      <c r="H412" s="11">
        <v>7</v>
      </c>
      <c r="I412" s="20" t="s">
        <v>259</v>
      </c>
      <c r="J412" s="11" t="s">
        <v>261</v>
      </c>
      <c r="K412" s="11" t="s">
        <v>1587</v>
      </c>
      <c r="L412" s="11">
        <v>2</v>
      </c>
    </row>
    <row r="413" spans="1:12">
      <c r="A413" s="11" t="s">
        <v>663</v>
      </c>
      <c r="D413" s="11" t="s">
        <v>260</v>
      </c>
      <c r="E413" s="19" t="s">
        <v>913</v>
      </c>
      <c r="F413" s="10">
        <v>42036</v>
      </c>
      <c r="G413" s="10">
        <v>44228</v>
      </c>
      <c r="H413" s="11">
        <v>7</v>
      </c>
      <c r="I413" s="20" t="s">
        <v>259</v>
      </c>
      <c r="J413" s="11" t="s">
        <v>261</v>
      </c>
      <c r="K413" s="11" t="s">
        <v>1587</v>
      </c>
      <c r="L413" s="11">
        <v>2</v>
      </c>
    </row>
    <row r="414" spans="1:12">
      <c r="A414" s="11" t="s">
        <v>664</v>
      </c>
      <c r="D414" s="11" t="s">
        <v>260</v>
      </c>
      <c r="E414" s="19" t="s">
        <v>914</v>
      </c>
      <c r="F414" s="10">
        <v>42036</v>
      </c>
      <c r="G414" s="10">
        <v>44228</v>
      </c>
      <c r="H414" s="11">
        <v>7</v>
      </c>
      <c r="I414" s="20" t="s">
        <v>259</v>
      </c>
      <c r="J414" s="11" t="s">
        <v>261</v>
      </c>
      <c r="K414" s="11" t="s">
        <v>1587</v>
      </c>
      <c r="L414" s="11">
        <v>2</v>
      </c>
    </row>
    <row r="415" spans="1:12">
      <c r="A415" s="11" t="s">
        <v>665</v>
      </c>
      <c r="D415" s="11" t="s">
        <v>260</v>
      </c>
      <c r="E415" s="19" t="s">
        <v>915</v>
      </c>
      <c r="F415" s="10">
        <v>42036</v>
      </c>
      <c r="G415" s="10">
        <v>44228</v>
      </c>
      <c r="H415" s="11">
        <v>7</v>
      </c>
      <c r="I415" s="20" t="s">
        <v>259</v>
      </c>
      <c r="J415" s="11" t="s">
        <v>261</v>
      </c>
      <c r="K415" s="11" t="s">
        <v>1587</v>
      </c>
      <c r="L415" s="11">
        <v>2</v>
      </c>
    </row>
    <row r="416" spans="1:12">
      <c r="A416" s="11" t="s">
        <v>666</v>
      </c>
      <c r="D416" s="11" t="s">
        <v>260</v>
      </c>
      <c r="E416" s="19" t="s">
        <v>916</v>
      </c>
      <c r="F416" s="10">
        <v>42036</v>
      </c>
      <c r="G416" s="10">
        <v>44228</v>
      </c>
      <c r="H416" s="11">
        <v>7</v>
      </c>
      <c r="I416" s="20" t="s">
        <v>259</v>
      </c>
      <c r="J416" s="11" t="s">
        <v>261</v>
      </c>
      <c r="K416" s="11" t="s">
        <v>1587</v>
      </c>
      <c r="L416" s="11">
        <v>2</v>
      </c>
    </row>
    <row r="417" spans="1:12">
      <c r="A417" s="11" t="s">
        <v>667</v>
      </c>
      <c r="D417" s="11" t="s">
        <v>260</v>
      </c>
      <c r="E417" s="19" t="s">
        <v>917</v>
      </c>
      <c r="F417" s="10">
        <v>42036</v>
      </c>
      <c r="G417" s="10">
        <v>44228</v>
      </c>
      <c r="H417" s="11">
        <v>7</v>
      </c>
      <c r="I417" s="20" t="s">
        <v>259</v>
      </c>
      <c r="J417" s="11" t="s">
        <v>261</v>
      </c>
      <c r="K417" s="11" t="s">
        <v>1587</v>
      </c>
      <c r="L417" s="11">
        <v>2</v>
      </c>
    </row>
    <row r="418" spans="1:12">
      <c r="A418" s="11" t="s">
        <v>668</v>
      </c>
      <c r="D418" s="11" t="s">
        <v>260</v>
      </c>
      <c r="E418" s="19" t="s">
        <v>918</v>
      </c>
      <c r="F418" s="10">
        <v>42036</v>
      </c>
      <c r="G418" s="10">
        <v>44228</v>
      </c>
      <c r="H418" s="11">
        <v>7</v>
      </c>
      <c r="I418" s="20" t="s">
        <v>259</v>
      </c>
      <c r="J418" s="11" t="s">
        <v>261</v>
      </c>
      <c r="K418" s="11" t="s">
        <v>1587</v>
      </c>
      <c r="L418" s="11">
        <v>2</v>
      </c>
    </row>
    <row r="419" spans="1:12">
      <c r="A419" s="11" t="s">
        <v>669</v>
      </c>
      <c r="D419" s="11" t="s">
        <v>260</v>
      </c>
      <c r="E419" s="19" t="s">
        <v>919</v>
      </c>
      <c r="F419" s="10">
        <v>42036</v>
      </c>
      <c r="G419" s="10">
        <v>44228</v>
      </c>
      <c r="H419" s="11">
        <v>7</v>
      </c>
      <c r="I419" s="20" t="s">
        <v>259</v>
      </c>
      <c r="J419" s="11" t="s">
        <v>261</v>
      </c>
      <c r="K419" s="11" t="s">
        <v>1587</v>
      </c>
      <c r="L419" s="11">
        <v>2</v>
      </c>
    </row>
    <row r="420" spans="1:12">
      <c r="A420" s="11" t="s">
        <v>670</v>
      </c>
      <c r="D420" s="11" t="s">
        <v>260</v>
      </c>
      <c r="E420" s="19" t="s">
        <v>920</v>
      </c>
      <c r="F420" s="10">
        <v>42036</v>
      </c>
      <c r="G420" s="10">
        <v>44228</v>
      </c>
      <c r="H420" s="11">
        <v>7</v>
      </c>
      <c r="I420" s="20" t="s">
        <v>259</v>
      </c>
      <c r="J420" s="11" t="s">
        <v>261</v>
      </c>
      <c r="K420" s="11" t="s">
        <v>1587</v>
      </c>
      <c r="L420" s="11">
        <v>2</v>
      </c>
    </row>
    <row r="421" spans="1:12">
      <c r="A421" s="11" t="s">
        <v>671</v>
      </c>
      <c r="D421" s="11" t="s">
        <v>260</v>
      </c>
      <c r="E421" s="19" t="s">
        <v>921</v>
      </c>
      <c r="F421" s="10">
        <v>42036</v>
      </c>
      <c r="G421" s="10">
        <v>44228</v>
      </c>
      <c r="H421" s="11">
        <v>7</v>
      </c>
      <c r="I421" s="20" t="s">
        <v>259</v>
      </c>
      <c r="J421" s="11" t="s">
        <v>261</v>
      </c>
      <c r="K421" s="11" t="s">
        <v>1587</v>
      </c>
      <c r="L421" s="11">
        <v>2</v>
      </c>
    </row>
    <row r="422" spans="1:12">
      <c r="A422" s="11" t="s">
        <v>672</v>
      </c>
      <c r="D422" s="11" t="s">
        <v>260</v>
      </c>
      <c r="E422" s="19" t="s">
        <v>922</v>
      </c>
      <c r="F422" s="10">
        <v>42036</v>
      </c>
      <c r="G422" s="10">
        <v>44228</v>
      </c>
      <c r="H422" s="11">
        <v>7</v>
      </c>
      <c r="I422" s="20" t="s">
        <v>259</v>
      </c>
      <c r="J422" s="11" t="s">
        <v>261</v>
      </c>
      <c r="K422" s="11" t="s">
        <v>1587</v>
      </c>
      <c r="L422" s="11">
        <v>2</v>
      </c>
    </row>
    <row r="423" spans="1:12">
      <c r="A423" s="11" t="s">
        <v>673</v>
      </c>
      <c r="D423" s="11" t="s">
        <v>260</v>
      </c>
      <c r="E423" s="19" t="s">
        <v>923</v>
      </c>
      <c r="F423" s="10">
        <v>42036</v>
      </c>
      <c r="G423" s="10">
        <v>44228</v>
      </c>
      <c r="H423" s="11">
        <v>7</v>
      </c>
      <c r="I423" s="20" t="s">
        <v>259</v>
      </c>
      <c r="J423" s="11" t="s">
        <v>261</v>
      </c>
      <c r="K423" s="11" t="s">
        <v>1587</v>
      </c>
      <c r="L423" s="11">
        <v>2</v>
      </c>
    </row>
    <row r="424" spans="1:12">
      <c r="A424" s="11" t="s">
        <v>674</v>
      </c>
      <c r="D424" s="11" t="s">
        <v>260</v>
      </c>
      <c r="E424" s="19" t="s">
        <v>924</v>
      </c>
      <c r="F424" s="10">
        <v>42036</v>
      </c>
      <c r="G424" s="10">
        <v>44228</v>
      </c>
      <c r="H424" s="11">
        <v>7</v>
      </c>
      <c r="I424" s="20" t="s">
        <v>259</v>
      </c>
      <c r="J424" s="11" t="s">
        <v>261</v>
      </c>
      <c r="K424" s="11" t="s">
        <v>1587</v>
      </c>
      <c r="L424" s="11">
        <v>2</v>
      </c>
    </row>
    <row r="425" spans="1:12">
      <c r="A425" s="11" t="s">
        <v>675</v>
      </c>
      <c r="D425" s="11" t="s">
        <v>260</v>
      </c>
      <c r="E425" s="19" t="s">
        <v>925</v>
      </c>
      <c r="F425" s="10">
        <v>42036</v>
      </c>
      <c r="G425" s="10">
        <v>44228</v>
      </c>
      <c r="H425" s="11">
        <v>7</v>
      </c>
      <c r="I425" s="20" t="s">
        <v>259</v>
      </c>
      <c r="J425" s="11" t="s">
        <v>261</v>
      </c>
      <c r="K425" s="11" t="s">
        <v>1587</v>
      </c>
      <c r="L425" s="11">
        <v>2</v>
      </c>
    </row>
    <row r="426" spans="1:12">
      <c r="A426" s="11" t="s">
        <v>676</v>
      </c>
      <c r="D426" s="11" t="s">
        <v>260</v>
      </c>
      <c r="E426" s="19" t="s">
        <v>926</v>
      </c>
      <c r="F426" s="10">
        <v>42036</v>
      </c>
      <c r="G426" s="10">
        <v>44228</v>
      </c>
      <c r="H426" s="11">
        <v>7</v>
      </c>
      <c r="I426" s="20" t="s">
        <v>259</v>
      </c>
      <c r="J426" s="11" t="s">
        <v>261</v>
      </c>
      <c r="K426" s="11" t="s">
        <v>1587</v>
      </c>
      <c r="L426" s="11">
        <v>2</v>
      </c>
    </row>
    <row r="427" spans="1:12">
      <c r="A427" s="11" t="s">
        <v>677</v>
      </c>
      <c r="D427" s="11" t="s">
        <v>260</v>
      </c>
      <c r="E427" s="19" t="s">
        <v>927</v>
      </c>
      <c r="F427" s="10">
        <v>42036</v>
      </c>
      <c r="G427" s="10">
        <v>44228</v>
      </c>
      <c r="H427" s="11">
        <v>7</v>
      </c>
      <c r="I427" s="20" t="s">
        <v>259</v>
      </c>
      <c r="J427" s="11" t="s">
        <v>261</v>
      </c>
      <c r="K427" s="11" t="s">
        <v>1587</v>
      </c>
      <c r="L427" s="11">
        <v>2</v>
      </c>
    </row>
    <row r="428" spans="1:12">
      <c r="A428" s="11" t="s">
        <v>678</v>
      </c>
      <c r="D428" s="11" t="s">
        <v>260</v>
      </c>
      <c r="E428" s="19" t="s">
        <v>928</v>
      </c>
      <c r="F428" s="10">
        <v>42036</v>
      </c>
      <c r="G428" s="10">
        <v>44228</v>
      </c>
      <c r="H428" s="11">
        <v>7</v>
      </c>
      <c r="I428" s="20" t="s">
        <v>259</v>
      </c>
      <c r="J428" s="11" t="s">
        <v>261</v>
      </c>
      <c r="K428" s="11" t="s">
        <v>1587</v>
      </c>
      <c r="L428" s="11">
        <v>2</v>
      </c>
    </row>
    <row r="429" spans="1:12">
      <c r="A429" s="11" t="s">
        <v>679</v>
      </c>
      <c r="D429" s="11" t="s">
        <v>260</v>
      </c>
      <c r="E429" s="19" t="s">
        <v>929</v>
      </c>
      <c r="F429" s="10">
        <v>42036</v>
      </c>
      <c r="G429" s="10">
        <v>44228</v>
      </c>
      <c r="H429" s="11">
        <v>7</v>
      </c>
      <c r="I429" s="20" t="s">
        <v>259</v>
      </c>
      <c r="J429" s="11" t="s">
        <v>261</v>
      </c>
      <c r="K429" s="11" t="s">
        <v>1587</v>
      </c>
      <c r="L429" s="11">
        <v>2</v>
      </c>
    </row>
    <row r="430" spans="1:12">
      <c r="A430" s="11" t="s">
        <v>680</v>
      </c>
      <c r="D430" s="11" t="s">
        <v>260</v>
      </c>
      <c r="E430" s="19" t="s">
        <v>930</v>
      </c>
      <c r="F430" s="10">
        <v>42036</v>
      </c>
      <c r="G430" s="10">
        <v>44228</v>
      </c>
      <c r="H430" s="11">
        <v>7</v>
      </c>
      <c r="I430" s="20" t="s">
        <v>259</v>
      </c>
      <c r="J430" s="11" t="s">
        <v>261</v>
      </c>
      <c r="K430" s="11" t="s">
        <v>1587</v>
      </c>
      <c r="L430" s="11">
        <v>2</v>
      </c>
    </row>
    <row r="431" spans="1:12">
      <c r="A431" s="11" t="s">
        <v>681</v>
      </c>
      <c r="D431" s="11" t="s">
        <v>260</v>
      </c>
      <c r="E431" s="19" t="s">
        <v>931</v>
      </c>
      <c r="F431" s="10">
        <v>42036</v>
      </c>
      <c r="G431" s="10">
        <v>44228</v>
      </c>
      <c r="H431" s="11">
        <v>7</v>
      </c>
      <c r="I431" s="20" t="s">
        <v>259</v>
      </c>
      <c r="J431" s="11" t="s">
        <v>261</v>
      </c>
      <c r="K431" s="11" t="s">
        <v>1587</v>
      </c>
      <c r="L431" s="11">
        <v>2</v>
      </c>
    </row>
    <row r="432" spans="1:12">
      <c r="A432" s="11" t="s">
        <v>682</v>
      </c>
      <c r="D432" s="11" t="s">
        <v>260</v>
      </c>
      <c r="E432" s="19" t="s">
        <v>932</v>
      </c>
      <c r="F432" s="10">
        <v>42036</v>
      </c>
      <c r="G432" s="10">
        <v>44228</v>
      </c>
      <c r="H432" s="11">
        <v>7</v>
      </c>
      <c r="I432" s="20" t="s">
        <v>259</v>
      </c>
      <c r="J432" s="11" t="s">
        <v>261</v>
      </c>
      <c r="K432" s="11" t="s">
        <v>1587</v>
      </c>
      <c r="L432" s="11">
        <v>2</v>
      </c>
    </row>
    <row r="433" spans="1:12">
      <c r="A433" s="11" t="s">
        <v>683</v>
      </c>
      <c r="D433" s="11" t="s">
        <v>260</v>
      </c>
      <c r="E433" s="19" t="s">
        <v>933</v>
      </c>
      <c r="F433" s="10">
        <v>42036</v>
      </c>
      <c r="G433" s="10">
        <v>44228</v>
      </c>
      <c r="H433" s="11">
        <v>7</v>
      </c>
      <c r="I433" s="20" t="s">
        <v>259</v>
      </c>
      <c r="J433" s="11" t="s">
        <v>261</v>
      </c>
      <c r="K433" s="11" t="s">
        <v>1587</v>
      </c>
      <c r="L433" s="11">
        <v>2</v>
      </c>
    </row>
    <row r="434" spans="1:12">
      <c r="A434" s="11" t="s">
        <v>684</v>
      </c>
      <c r="D434" s="11" t="s">
        <v>260</v>
      </c>
      <c r="E434" s="19" t="s">
        <v>934</v>
      </c>
      <c r="F434" s="10">
        <v>42036</v>
      </c>
      <c r="G434" s="10">
        <v>44228</v>
      </c>
      <c r="H434" s="11">
        <v>7</v>
      </c>
      <c r="I434" s="20" t="s">
        <v>259</v>
      </c>
      <c r="J434" s="11" t="s">
        <v>261</v>
      </c>
      <c r="K434" s="11" t="s">
        <v>1587</v>
      </c>
      <c r="L434" s="11">
        <v>2</v>
      </c>
    </row>
    <row r="435" spans="1:12">
      <c r="A435" s="11" t="s">
        <v>685</v>
      </c>
      <c r="D435" s="11" t="s">
        <v>260</v>
      </c>
      <c r="E435" s="19" t="s">
        <v>935</v>
      </c>
      <c r="F435" s="10">
        <v>42036</v>
      </c>
      <c r="G435" s="10">
        <v>44228</v>
      </c>
      <c r="H435" s="11">
        <v>7</v>
      </c>
      <c r="I435" s="20" t="s">
        <v>259</v>
      </c>
      <c r="J435" s="11" t="s">
        <v>261</v>
      </c>
      <c r="K435" s="11" t="s">
        <v>1587</v>
      </c>
      <c r="L435" s="11">
        <v>2</v>
      </c>
    </row>
    <row r="436" spans="1:12">
      <c r="A436" s="11" t="s">
        <v>686</v>
      </c>
      <c r="D436" s="11" t="s">
        <v>260</v>
      </c>
      <c r="E436" s="19" t="s">
        <v>936</v>
      </c>
      <c r="F436" s="10">
        <v>42036</v>
      </c>
      <c r="G436" s="10">
        <v>44228</v>
      </c>
      <c r="H436" s="11">
        <v>7</v>
      </c>
      <c r="I436" s="20" t="s">
        <v>259</v>
      </c>
      <c r="J436" s="11" t="s">
        <v>261</v>
      </c>
      <c r="K436" s="11" t="s">
        <v>1587</v>
      </c>
      <c r="L436" s="11">
        <v>2</v>
      </c>
    </row>
    <row r="437" spans="1:12">
      <c r="A437" s="11" t="s">
        <v>687</v>
      </c>
      <c r="D437" s="11" t="s">
        <v>260</v>
      </c>
      <c r="E437" s="19" t="s">
        <v>937</v>
      </c>
      <c r="F437" s="10">
        <v>42036</v>
      </c>
      <c r="G437" s="10">
        <v>44228</v>
      </c>
      <c r="H437" s="11">
        <v>7</v>
      </c>
      <c r="I437" s="20" t="s">
        <v>259</v>
      </c>
      <c r="J437" s="11" t="s">
        <v>261</v>
      </c>
      <c r="K437" s="11" t="s">
        <v>1587</v>
      </c>
      <c r="L437" s="11">
        <v>2</v>
      </c>
    </row>
    <row r="438" spans="1:12">
      <c r="A438" s="11" t="s">
        <v>688</v>
      </c>
      <c r="D438" s="11" t="s">
        <v>260</v>
      </c>
      <c r="E438" s="19" t="s">
        <v>938</v>
      </c>
      <c r="F438" s="10">
        <v>42036</v>
      </c>
      <c r="G438" s="10">
        <v>44228</v>
      </c>
      <c r="H438" s="11">
        <v>7</v>
      </c>
      <c r="I438" s="20" t="s">
        <v>259</v>
      </c>
      <c r="J438" s="11" t="s">
        <v>261</v>
      </c>
      <c r="K438" s="11" t="s">
        <v>1587</v>
      </c>
      <c r="L438" s="11">
        <v>2</v>
      </c>
    </row>
    <row r="439" spans="1:12">
      <c r="A439" s="11" t="s">
        <v>689</v>
      </c>
      <c r="D439" s="11" t="s">
        <v>260</v>
      </c>
      <c r="E439" s="19" t="s">
        <v>939</v>
      </c>
      <c r="F439" s="10">
        <v>42036</v>
      </c>
      <c r="G439" s="10">
        <v>44228</v>
      </c>
      <c r="H439" s="11">
        <v>7</v>
      </c>
      <c r="I439" s="20" t="s">
        <v>259</v>
      </c>
      <c r="J439" s="11" t="s">
        <v>261</v>
      </c>
      <c r="K439" s="11" t="s">
        <v>1587</v>
      </c>
      <c r="L439" s="11">
        <v>2</v>
      </c>
    </row>
    <row r="440" spans="1:12">
      <c r="A440" s="11" t="s">
        <v>690</v>
      </c>
      <c r="D440" s="11" t="s">
        <v>260</v>
      </c>
      <c r="E440" s="19" t="s">
        <v>940</v>
      </c>
      <c r="F440" s="10">
        <v>42036</v>
      </c>
      <c r="G440" s="10">
        <v>44228</v>
      </c>
      <c r="H440" s="11">
        <v>7</v>
      </c>
      <c r="I440" s="20" t="s">
        <v>259</v>
      </c>
      <c r="J440" s="11" t="s">
        <v>261</v>
      </c>
      <c r="K440" s="11" t="s">
        <v>1587</v>
      </c>
      <c r="L440" s="11">
        <v>2</v>
      </c>
    </row>
    <row r="441" spans="1:12">
      <c r="A441" s="11" t="s">
        <v>691</v>
      </c>
      <c r="D441" s="11" t="s">
        <v>260</v>
      </c>
      <c r="E441" s="19" t="s">
        <v>941</v>
      </c>
      <c r="F441" s="10">
        <v>42036</v>
      </c>
      <c r="G441" s="10">
        <v>44228</v>
      </c>
      <c r="H441" s="11">
        <v>7</v>
      </c>
      <c r="I441" s="20" t="s">
        <v>259</v>
      </c>
      <c r="J441" s="11" t="s">
        <v>261</v>
      </c>
      <c r="K441" s="11" t="s">
        <v>1587</v>
      </c>
      <c r="L441" s="11">
        <v>2</v>
      </c>
    </row>
    <row r="442" spans="1:12">
      <c r="A442" s="11" t="s">
        <v>692</v>
      </c>
      <c r="D442" s="11" t="s">
        <v>260</v>
      </c>
      <c r="E442" s="19" t="s">
        <v>942</v>
      </c>
      <c r="F442" s="10">
        <v>42036</v>
      </c>
      <c r="G442" s="10">
        <v>44228</v>
      </c>
      <c r="H442" s="11">
        <v>7</v>
      </c>
      <c r="I442" s="20" t="s">
        <v>259</v>
      </c>
      <c r="J442" s="11" t="s">
        <v>261</v>
      </c>
      <c r="K442" s="11" t="s">
        <v>1587</v>
      </c>
      <c r="L442" s="11">
        <v>2</v>
      </c>
    </row>
    <row r="443" spans="1:12">
      <c r="A443" s="11" t="s">
        <v>693</v>
      </c>
      <c r="D443" s="11" t="s">
        <v>260</v>
      </c>
      <c r="E443" s="19" t="s">
        <v>943</v>
      </c>
      <c r="F443" s="10">
        <v>42036</v>
      </c>
      <c r="G443" s="10">
        <v>44228</v>
      </c>
      <c r="H443" s="11">
        <v>7</v>
      </c>
      <c r="I443" s="20" t="s">
        <v>259</v>
      </c>
      <c r="J443" s="11" t="s">
        <v>261</v>
      </c>
      <c r="K443" s="11" t="s">
        <v>1587</v>
      </c>
      <c r="L443" s="11">
        <v>2</v>
      </c>
    </row>
    <row r="444" spans="1:12">
      <c r="A444" s="11" t="s">
        <v>694</v>
      </c>
      <c r="D444" s="11" t="s">
        <v>260</v>
      </c>
      <c r="E444" s="19" t="s">
        <v>944</v>
      </c>
      <c r="F444" s="10">
        <v>42036</v>
      </c>
      <c r="G444" s="10">
        <v>44228</v>
      </c>
      <c r="H444" s="11">
        <v>7</v>
      </c>
      <c r="I444" s="20" t="s">
        <v>259</v>
      </c>
      <c r="J444" s="11" t="s">
        <v>261</v>
      </c>
      <c r="K444" s="11" t="s">
        <v>1587</v>
      </c>
      <c r="L444" s="11">
        <v>2</v>
      </c>
    </row>
    <row r="445" spans="1:12">
      <c r="A445" s="11" t="s">
        <v>695</v>
      </c>
      <c r="D445" s="11" t="s">
        <v>260</v>
      </c>
      <c r="E445" s="19" t="s">
        <v>945</v>
      </c>
      <c r="F445" s="10">
        <v>42036</v>
      </c>
      <c r="G445" s="10">
        <v>44228</v>
      </c>
      <c r="H445" s="11">
        <v>7</v>
      </c>
      <c r="I445" s="20" t="s">
        <v>259</v>
      </c>
      <c r="J445" s="11" t="s">
        <v>261</v>
      </c>
      <c r="K445" s="11" t="s">
        <v>1587</v>
      </c>
      <c r="L445" s="11">
        <v>2</v>
      </c>
    </row>
    <row r="446" spans="1:12">
      <c r="A446" s="11" t="s">
        <v>696</v>
      </c>
      <c r="D446" s="11" t="s">
        <v>260</v>
      </c>
      <c r="E446" s="19" t="s">
        <v>946</v>
      </c>
      <c r="F446" s="10">
        <v>42036</v>
      </c>
      <c r="G446" s="10">
        <v>44228</v>
      </c>
      <c r="H446" s="11">
        <v>7</v>
      </c>
      <c r="I446" s="20" t="s">
        <v>259</v>
      </c>
      <c r="J446" s="11" t="s">
        <v>261</v>
      </c>
      <c r="K446" s="11" t="s">
        <v>1587</v>
      </c>
      <c r="L446" s="11">
        <v>2</v>
      </c>
    </row>
    <row r="447" spans="1:12">
      <c r="A447" s="11" t="s">
        <v>697</v>
      </c>
      <c r="D447" s="11" t="s">
        <v>260</v>
      </c>
      <c r="E447" s="19" t="s">
        <v>947</v>
      </c>
      <c r="F447" s="10">
        <v>42036</v>
      </c>
      <c r="G447" s="10">
        <v>44228</v>
      </c>
      <c r="H447" s="11">
        <v>7</v>
      </c>
      <c r="I447" s="20" t="s">
        <v>259</v>
      </c>
      <c r="J447" s="11" t="s">
        <v>261</v>
      </c>
      <c r="K447" s="11" t="s">
        <v>1587</v>
      </c>
      <c r="L447" s="11">
        <v>2</v>
      </c>
    </row>
    <row r="448" spans="1:12">
      <c r="A448" s="11" t="s">
        <v>698</v>
      </c>
      <c r="D448" s="11" t="s">
        <v>260</v>
      </c>
      <c r="E448" s="19" t="s">
        <v>948</v>
      </c>
      <c r="F448" s="10">
        <v>42036</v>
      </c>
      <c r="G448" s="10">
        <v>44228</v>
      </c>
      <c r="H448" s="11">
        <v>7</v>
      </c>
      <c r="I448" s="20" t="s">
        <v>259</v>
      </c>
      <c r="J448" s="11" t="s">
        <v>261</v>
      </c>
      <c r="K448" s="11" t="s">
        <v>1587</v>
      </c>
      <c r="L448" s="11">
        <v>2</v>
      </c>
    </row>
    <row r="449" spans="1:12">
      <c r="A449" s="11" t="s">
        <v>699</v>
      </c>
      <c r="D449" s="11" t="s">
        <v>260</v>
      </c>
      <c r="E449" s="19" t="s">
        <v>949</v>
      </c>
      <c r="F449" s="10">
        <v>42036</v>
      </c>
      <c r="G449" s="10">
        <v>44228</v>
      </c>
      <c r="H449" s="11">
        <v>7</v>
      </c>
      <c r="I449" s="20" t="s">
        <v>259</v>
      </c>
      <c r="J449" s="11" t="s">
        <v>261</v>
      </c>
      <c r="K449" s="11" t="s">
        <v>1587</v>
      </c>
      <c r="L449" s="11">
        <v>2</v>
      </c>
    </row>
    <row r="450" spans="1:12">
      <c r="A450" s="11" t="s">
        <v>700</v>
      </c>
      <c r="D450" s="11" t="s">
        <v>260</v>
      </c>
      <c r="E450" s="19" t="s">
        <v>950</v>
      </c>
      <c r="F450" s="10">
        <v>42036</v>
      </c>
      <c r="G450" s="10">
        <v>44228</v>
      </c>
      <c r="H450" s="11">
        <v>7</v>
      </c>
      <c r="I450" s="20" t="s">
        <v>259</v>
      </c>
      <c r="J450" s="11" t="s">
        <v>261</v>
      </c>
      <c r="K450" s="11" t="s">
        <v>1587</v>
      </c>
      <c r="L450" s="11">
        <v>2</v>
      </c>
    </row>
    <row r="451" spans="1:12">
      <c r="A451" s="11" t="s">
        <v>701</v>
      </c>
      <c r="D451" s="11" t="s">
        <v>260</v>
      </c>
      <c r="E451" s="19" t="s">
        <v>951</v>
      </c>
      <c r="F451" s="10">
        <v>42036</v>
      </c>
      <c r="G451" s="10">
        <v>44228</v>
      </c>
      <c r="H451" s="11">
        <v>7</v>
      </c>
      <c r="I451" s="20" t="s">
        <v>259</v>
      </c>
      <c r="J451" s="11" t="s">
        <v>261</v>
      </c>
      <c r="K451" s="11" t="s">
        <v>1587</v>
      </c>
      <c r="L451" s="11">
        <v>2</v>
      </c>
    </row>
    <row r="452" spans="1:12">
      <c r="A452" s="11" t="s">
        <v>702</v>
      </c>
      <c r="D452" s="11" t="s">
        <v>260</v>
      </c>
      <c r="E452" s="19" t="s">
        <v>952</v>
      </c>
      <c r="F452" s="10">
        <v>42036</v>
      </c>
      <c r="G452" s="10">
        <v>44228</v>
      </c>
      <c r="H452" s="11">
        <v>7</v>
      </c>
      <c r="I452" s="20" t="s">
        <v>259</v>
      </c>
      <c r="J452" s="11" t="s">
        <v>261</v>
      </c>
      <c r="K452" s="11" t="s">
        <v>1587</v>
      </c>
      <c r="L452" s="11">
        <v>2</v>
      </c>
    </row>
    <row r="453" spans="1:12">
      <c r="A453" s="11" t="s">
        <v>703</v>
      </c>
      <c r="D453" s="11" t="s">
        <v>260</v>
      </c>
      <c r="E453" s="19" t="s">
        <v>953</v>
      </c>
      <c r="F453" s="10">
        <v>42036</v>
      </c>
      <c r="G453" s="10">
        <v>44228</v>
      </c>
      <c r="H453" s="11">
        <v>7</v>
      </c>
      <c r="I453" s="20" t="s">
        <v>259</v>
      </c>
      <c r="J453" s="11" t="s">
        <v>261</v>
      </c>
      <c r="K453" s="11" t="s">
        <v>1587</v>
      </c>
      <c r="L453" s="11">
        <v>2</v>
      </c>
    </row>
    <row r="454" spans="1:12">
      <c r="A454" s="11" t="s">
        <v>704</v>
      </c>
      <c r="D454" s="11" t="s">
        <v>260</v>
      </c>
      <c r="E454" s="19" t="s">
        <v>954</v>
      </c>
      <c r="F454" s="10">
        <v>42036</v>
      </c>
      <c r="G454" s="10">
        <v>44228</v>
      </c>
      <c r="H454" s="11">
        <v>7</v>
      </c>
      <c r="I454" s="20" t="s">
        <v>259</v>
      </c>
      <c r="J454" s="11" t="s">
        <v>261</v>
      </c>
      <c r="K454" s="11" t="s">
        <v>1587</v>
      </c>
      <c r="L454" s="11">
        <v>2</v>
      </c>
    </row>
    <row r="455" spans="1:12">
      <c r="A455" s="11" t="s">
        <v>705</v>
      </c>
      <c r="D455" s="11" t="s">
        <v>260</v>
      </c>
      <c r="E455" s="19" t="s">
        <v>955</v>
      </c>
      <c r="F455" s="10">
        <v>42036</v>
      </c>
      <c r="G455" s="10">
        <v>44228</v>
      </c>
      <c r="H455" s="11">
        <v>7</v>
      </c>
      <c r="I455" s="20" t="s">
        <v>259</v>
      </c>
      <c r="J455" s="11" t="s">
        <v>261</v>
      </c>
      <c r="K455" s="11" t="s">
        <v>1587</v>
      </c>
      <c r="L455" s="11">
        <v>2</v>
      </c>
    </row>
    <row r="456" spans="1:12">
      <c r="A456" s="11" t="s">
        <v>706</v>
      </c>
      <c r="D456" s="11" t="s">
        <v>260</v>
      </c>
      <c r="E456" s="19" t="s">
        <v>956</v>
      </c>
      <c r="F456" s="10">
        <v>42036</v>
      </c>
      <c r="G456" s="10">
        <v>44228</v>
      </c>
      <c r="H456" s="11">
        <v>7</v>
      </c>
      <c r="I456" s="20" t="s">
        <v>259</v>
      </c>
      <c r="J456" s="11" t="s">
        <v>261</v>
      </c>
      <c r="K456" s="11" t="s">
        <v>1587</v>
      </c>
      <c r="L456" s="11">
        <v>2</v>
      </c>
    </row>
    <row r="457" spans="1:12">
      <c r="A457" s="11" t="s">
        <v>707</v>
      </c>
      <c r="D457" s="11" t="s">
        <v>260</v>
      </c>
      <c r="E457" s="19" t="s">
        <v>957</v>
      </c>
      <c r="F457" s="10">
        <v>42036</v>
      </c>
      <c r="G457" s="10">
        <v>44228</v>
      </c>
      <c r="H457" s="11">
        <v>7</v>
      </c>
      <c r="I457" s="20" t="s">
        <v>259</v>
      </c>
      <c r="J457" s="11" t="s">
        <v>261</v>
      </c>
      <c r="K457" s="11" t="s">
        <v>1587</v>
      </c>
      <c r="L457" s="11">
        <v>2</v>
      </c>
    </row>
    <row r="458" spans="1:12">
      <c r="A458" s="11" t="s">
        <v>708</v>
      </c>
      <c r="D458" s="11" t="s">
        <v>260</v>
      </c>
      <c r="E458" s="19" t="s">
        <v>958</v>
      </c>
      <c r="F458" s="10">
        <v>42036</v>
      </c>
      <c r="G458" s="10">
        <v>44228</v>
      </c>
      <c r="H458" s="11">
        <v>7</v>
      </c>
      <c r="I458" s="20" t="s">
        <v>259</v>
      </c>
      <c r="J458" s="11" t="s">
        <v>261</v>
      </c>
      <c r="K458" s="11" t="s">
        <v>1587</v>
      </c>
      <c r="L458" s="11">
        <v>2</v>
      </c>
    </row>
    <row r="459" spans="1:12">
      <c r="A459" s="11" t="s">
        <v>709</v>
      </c>
      <c r="D459" s="11" t="s">
        <v>260</v>
      </c>
      <c r="E459" s="19" t="s">
        <v>959</v>
      </c>
      <c r="F459" s="10">
        <v>42036</v>
      </c>
      <c r="G459" s="10">
        <v>44228</v>
      </c>
      <c r="H459" s="11">
        <v>7</v>
      </c>
      <c r="I459" s="20" t="s">
        <v>259</v>
      </c>
      <c r="J459" s="11" t="s">
        <v>261</v>
      </c>
      <c r="K459" s="11" t="s">
        <v>1587</v>
      </c>
      <c r="L459" s="11">
        <v>2</v>
      </c>
    </row>
    <row r="460" spans="1:12">
      <c r="A460" s="11" t="s">
        <v>710</v>
      </c>
      <c r="D460" s="11" t="s">
        <v>260</v>
      </c>
      <c r="E460" s="19" t="s">
        <v>960</v>
      </c>
      <c r="F460" s="10">
        <v>42036</v>
      </c>
      <c r="G460" s="10">
        <v>44228</v>
      </c>
      <c r="H460" s="11">
        <v>7</v>
      </c>
      <c r="I460" s="20" t="s">
        <v>259</v>
      </c>
      <c r="J460" s="11" t="s">
        <v>261</v>
      </c>
      <c r="K460" s="11" t="s">
        <v>1587</v>
      </c>
      <c r="L460" s="11">
        <v>2</v>
      </c>
    </row>
    <row r="461" spans="1:12">
      <c r="A461" s="11" t="s">
        <v>711</v>
      </c>
      <c r="D461" s="11" t="s">
        <v>260</v>
      </c>
      <c r="E461" s="19" t="s">
        <v>961</v>
      </c>
      <c r="F461" s="10">
        <v>42036</v>
      </c>
      <c r="G461" s="10">
        <v>44228</v>
      </c>
      <c r="H461" s="11">
        <v>7</v>
      </c>
      <c r="I461" s="20" t="s">
        <v>259</v>
      </c>
      <c r="J461" s="11" t="s">
        <v>261</v>
      </c>
      <c r="K461" s="11" t="s">
        <v>1587</v>
      </c>
      <c r="L461" s="11">
        <v>2</v>
      </c>
    </row>
    <row r="462" spans="1:12">
      <c r="A462" s="11" t="s">
        <v>712</v>
      </c>
      <c r="D462" s="11" t="s">
        <v>260</v>
      </c>
      <c r="E462" s="19" t="s">
        <v>962</v>
      </c>
      <c r="F462" s="10">
        <v>42036</v>
      </c>
      <c r="G462" s="10">
        <v>44228</v>
      </c>
      <c r="H462" s="11">
        <v>7</v>
      </c>
      <c r="I462" s="20" t="s">
        <v>259</v>
      </c>
      <c r="J462" s="11" t="s">
        <v>261</v>
      </c>
      <c r="K462" s="11" t="s">
        <v>1587</v>
      </c>
      <c r="L462" s="11">
        <v>2</v>
      </c>
    </row>
    <row r="463" spans="1:12">
      <c r="A463" s="11" t="s">
        <v>713</v>
      </c>
      <c r="D463" s="11" t="s">
        <v>260</v>
      </c>
      <c r="E463" s="19" t="s">
        <v>963</v>
      </c>
      <c r="F463" s="10">
        <v>42036</v>
      </c>
      <c r="G463" s="10">
        <v>44228</v>
      </c>
      <c r="H463" s="11">
        <v>7</v>
      </c>
      <c r="I463" s="20" t="s">
        <v>259</v>
      </c>
      <c r="J463" s="11" t="s">
        <v>261</v>
      </c>
      <c r="K463" s="11" t="s">
        <v>1587</v>
      </c>
      <c r="L463" s="11">
        <v>2</v>
      </c>
    </row>
    <row r="464" spans="1:12">
      <c r="A464" s="11" t="s">
        <v>714</v>
      </c>
      <c r="D464" s="11" t="s">
        <v>260</v>
      </c>
      <c r="E464" s="19" t="s">
        <v>964</v>
      </c>
      <c r="F464" s="10">
        <v>42036</v>
      </c>
      <c r="G464" s="10">
        <v>44228</v>
      </c>
      <c r="H464" s="11">
        <v>7</v>
      </c>
      <c r="I464" s="20" t="s">
        <v>259</v>
      </c>
      <c r="J464" s="11" t="s">
        <v>261</v>
      </c>
      <c r="K464" s="11" t="s">
        <v>1587</v>
      </c>
      <c r="L464" s="11">
        <v>2</v>
      </c>
    </row>
    <row r="465" spans="1:12">
      <c r="A465" s="11" t="s">
        <v>715</v>
      </c>
      <c r="D465" s="11" t="s">
        <v>260</v>
      </c>
      <c r="E465" s="19" t="s">
        <v>965</v>
      </c>
      <c r="F465" s="10">
        <v>42036</v>
      </c>
      <c r="G465" s="10">
        <v>44228</v>
      </c>
      <c r="H465" s="11">
        <v>7</v>
      </c>
      <c r="I465" s="20" t="s">
        <v>259</v>
      </c>
      <c r="J465" s="11" t="s">
        <v>261</v>
      </c>
      <c r="K465" s="11" t="s">
        <v>1587</v>
      </c>
      <c r="L465" s="11">
        <v>2</v>
      </c>
    </row>
    <row r="466" spans="1:12">
      <c r="A466" s="11" t="s">
        <v>716</v>
      </c>
      <c r="D466" s="11" t="s">
        <v>260</v>
      </c>
      <c r="E466" s="19" t="s">
        <v>966</v>
      </c>
      <c r="F466" s="10">
        <v>42036</v>
      </c>
      <c r="G466" s="10">
        <v>44228</v>
      </c>
      <c r="H466" s="11">
        <v>7</v>
      </c>
      <c r="I466" s="20" t="s">
        <v>259</v>
      </c>
      <c r="J466" s="11" t="s">
        <v>261</v>
      </c>
      <c r="K466" s="11" t="s">
        <v>1587</v>
      </c>
      <c r="L466" s="11">
        <v>2</v>
      </c>
    </row>
    <row r="467" spans="1:12">
      <c r="A467" s="11" t="s">
        <v>717</v>
      </c>
      <c r="D467" s="11" t="s">
        <v>260</v>
      </c>
      <c r="E467" s="19" t="s">
        <v>967</v>
      </c>
      <c r="F467" s="10">
        <v>42036</v>
      </c>
      <c r="G467" s="10">
        <v>44228</v>
      </c>
      <c r="H467" s="11">
        <v>7</v>
      </c>
      <c r="I467" s="20" t="s">
        <v>259</v>
      </c>
      <c r="J467" s="11" t="s">
        <v>261</v>
      </c>
      <c r="K467" s="11" t="s">
        <v>1587</v>
      </c>
      <c r="L467" s="11">
        <v>2</v>
      </c>
    </row>
    <row r="468" spans="1:12">
      <c r="A468" s="11" t="s">
        <v>718</v>
      </c>
      <c r="D468" s="11" t="s">
        <v>260</v>
      </c>
      <c r="E468" s="19" t="s">
        <v>968</v>
      </c>
      <c r="F468" s="10">
        <v>42036</v>
      </c>
      <c r="G468" s="10">
        <v>44228</v>
      </c>
      <c r="H468" s="11">
        <v>7</v>
      </c>
      <c r="I468" s="20" t="s">
        <v>259</v>
      </c>
      <c r="J468" s="11" t="s">
        <v>261</v>
      </c>
      <c r="K468" s="11" t="s">
        <v>1587</v>
      </c>
      <c r="L468" s="11">
        <v>2</v>
      </c>
    </row>
    <row r="469" spans="1:12">
      <c r="A469" s="11" t="s">
        <v>719</v>
      </c>
      <c r="D469" s="11" t="s">
        <v>260</v>
      </c>
      <c r="E469" s="19" t="s">
        <v>969</v>
      </c>
      <c r="F469" s="10">
        <v>42036</v>
      </c>
      <c r="G469" s="10">
        <v>44228</v>
      </c>
      <c r="H469" s="11">
        <v>7</v>
      </c>
      <c r="I469" s="20" t="s">
        <v>259</v>
      </c>
      <c r="J469" s="11" t="s">
        <v>261</v>
      </c>
      <c r="K469" s="11" t="s">
        <v>1587</v>
      </c>
      <c r="L469" s="11">
        <v>2</v>
      </c>
    </row>
    <row r="470" spans="1:12">
      <c r="A470" s="11" t="s">
        <v>720</v>
      </c>
      <c r="D470" s="11" t="s">
        <v>260</v>
      </c>
      <c r="E470" s="19" t="s">
        <v>970</v>
      </c>
      <c r="F470" s="10">
        <v>42036</v>
      </c>
      <c r="G470" s="10">
        <v>44228</v>
      </c>
      <c r="H470" s="11">
        <v>7</v>
      </c>
      <c r="I470" s="20" t="s">
        <v>259</v>
      </c>
      <c r="J470" s="11" t="s">
        <v>261</v>
      </c>
      <c r="K470" s="11" t="s">
        <v>1587</v>
      </c>
      <c r="L470" s="11">
        <v>2</v>
      </c>
    </row>
    <row r="471" spans="1:12">
      <c r="A471" s="11" t="s">
        <v>721</v>
      </c>
      <c r="D471" s="11" t="s">
        <v>260</v>
      </c>
      <c r="E471" s="19" t="s">
        <v>971</v>
      </c>
      <c r="F471" s="10">
        <v>42036</v>
      </c>
      <c r="G471" s="10">
        <v>44228</v>
      </c>
      <c r="H471" s="11">
        <v>7</v>
      </c>
      <c r="I471" s="20" t="s">
        <v>259</v>
      </c>
      <c r="J471" s="11" t="s">
        <v>261</v>
      </c>
      <c r="K471" s="11" t="s">
        <v>1587</v>
      </c>
      <c r="L471" s="11">
        <v>2</v>
      </c>
    </row>
    <row r="472" spans="1:12">
      <c r="A472" s="11" t="s">
        <v>722</v>
      </c>
      <c r="D472" s="11" t="s">
        <v>260</v>
      </c>
      <c r="E472" s="19" t="s">
        <v>972</v>
      </c>
      <c r="F472" s="10">
        <v>42036</v>
      </c>
      <c r="G472" s="10">
        <v>44228</v>
      </c>
      <c r="H472" s="11">
        <v>7</v>
      </c>
      <c r="I472" s="20" t="s">
        <v>259</v>
      </c>
      <c r="J472" s="11" t="s">
        <v>261</v>
      </c>
      <c r="K472" s="11" t="s">
        <v>1587</v>
      </c>
      <c r="L472" s="11">
        <v>2</v>
      </c>
    </row>
    <row r="473" spans="1:12">
      <c r="A473" s="11" t="s">
        <v>723</v>
      </c>
      <c r="D473" s="11" t="s">
        <v>260</v>
      </c>
      <c r="E473" s="19" t="s">
        <v>973</v>
      </c>
      <c r="F473" s="10">
        <v>42036</v>
      </c>
      <c r="G473" s="10">
        <v>44228</v>
      </c>
      <c r="H473" s="11">
        <v>7</v>
      </c>
      <c r="I473" s="20" t="s">
        <v>259</v>
      </c>
      <c r="J473" s="11" t="s">
        <v>261</v>
      </c>
      <c r="K473" s="11" t="s">
        <v>1587</v>
      </c>
      <c r="L473" s="11">
        <v>2</v>
      </c>
    </row>
    <row r="474" spans="1:12">
      <c r="A474" s="11" t="s">
        <v>724</v>
      </c>
      <c r="D474" s="11" t="s">
        <v>260</v>
      </c>
      <c r="E474" s="19" t="s">
        <v>974</v>
      </c>
      <c r="F474" s="10">
        <v>42036</v>
      </c>
      <c r="G474" s="10">
        <v>44228</v>
      </c>
      <c r="H474" s="11">
        <v>7</v>
      </c>
      <c r="I474" s="20" t="s">
        <v>259</v>
      </c>
      <c r="J474" s="11" t="s">
        <v>261</v>
      </c>
      <c r="K474" s="11" t="s">
        <v>1587</v>
      </c>
      <c r="L474" s="11">
        <v>2</v>
      </c>
    </row>
    <row r="475" spans="1:12">
      <c r="A475" s="11" t="s">
        <v>725</v>
      </c>
      <c r="D475" s="11" t="s">
        <v>260</v>
      </c>
      <c r="E475" s="19" t="s">
        <v>975</v>
      </c>
      <c r="F475" s="10">
        <v>42036</v>
      </c>
      <c r="G475" s="10">
        <v>44228</v>
      </c>
      <c r="H475" s="11">
        <v>7</v>
      </c>
      <c r="I475" s="20" t="s">
        <v>259</v>
      </c>
      <c r="J475" s="11" t="s">
        <v>261</v>
      </c>
      <c r="K475" s="11" t="s">
        <v>1587</v>
      </c>
      <c r="L475" s="11">
        <v>2</v>
      </c>
    </row>
    <row r="476" spans="1:12">
      <c r="A476" s="11" t="s">
        <v>726</v>
      </c>
      <c r="D476" s="11" t="s">
        <v>260</v>
      </c>
      <c r="E476" s="19" t="s">
        <v>976</v>
      </c>
      <c r="F476" s="10">
        <v>42036</v>
      </c>
      <c r="G476" s="10">
        <v>44228</v>
      </c>
      <c r="H476" s="11">
        <v>7</v>
      </c>
      <c r="I476" s="20" t="s">
        <v>259</v>
      </c>
      <c r="J476" s="11" t="s">
        <v>261</v>
      </c>
      <c r="K476" s="11" t="s">
        <v>1587</v>
      </c>
      <c r="L476" s="11">
        <v>2</v>
      </c>
    </row>
    <row r="477" spans="1:12">
      <c r="A477" s="11" t="s">
        <v>727</v>
      </c>
      <c r="D477" s="11" t="s">
        <v>260</v>
      </c>
      <c r="E477" s="19" t="s">
        <v>977</v>
      </c>
      <c r="F477" s="10">
        <v>42036</v>
      </c>
      <c r="G477" s="10">
        <v>44228</v>
      </c>
      <c r="H477" s="11">
        <v>7</v>
      </c>
      <c r="I477" s="20" t="s">
        <v>259</v>
      </c>
      <c r="J477" s="11" t="s">
        <v>261</v>
      </c>
      <c r="K477" s="11" t="s">
        <v>1587</v>
      </c>
      <c r="L477" s="11">
        <v>2</v>
      </c>
    </row>
    <row r="478" spans="1:12">
      <c r="A478" s="11" t="s">
        <v>728</v>
      </c>
      <c r="D478" s="11" t="s">
        <v>260</v>
      </c>
      <c r="E478" s="19" t="s">
        <v>978</v>
      </c>
      <c r="F478" s="10">
        <v>42036</v>
      </c>
      <c r="G478" s="10">
        <v>44228</v>
      </c>
      <c r="H478" s="11">
        <v>7</v>
      </c>
      <c r="I478" s="20" t="s">
        <v>259</v>
      </c>
      <c r="J478" s="11" t="s">
        <v>261</v>
      </c>
      <c r="K478" s="11" t="s">
        <v>1587</v>
      </c>
      <c r="L478" s="11">
        <v>2</v>
      </c>
    </row>
    <row r="479" spans="1:12">
      <c r="A479" s="11" t="s">
        <v>729</v>
      </c>
      <c r="D479" s="11" t="s">
        <v>260</v>
      </c>
      <c r="E479" s="19" t="s">
        <v>979</v>
      </c>
      <c r="F479" s="10">
        <v>42036</v>
      </c>
      <c r="G479" s="10">
        <v>44228</v>
      </c>
      <c r="H479" s="11">
        <v>7</v>
      </c>
      <c r="I479" s="20" t="s">
        <v>259</v>
      </c>
      <c r="J479" s="11" t="s">
        <v>261</v>
      </c>
      <c r="K479" s="11" t="s">
        <v>1587</v>
      </c>
      <c r="L479" s="11">
        <v>2</v>
      </c>
    </row>
    <row r="480" spans="1:12">
      <c r="A480" s="11" t="s">
        <v>730</v>
      </c>
      <c r="D480" s="11" t="s">
        <v>260</v>
      </c>
      <c r="E480" s="19" t="s">
        <v>980</v>
      </c>
      <c r="F480" s="10">
        <v>42036</v>
      </c>
      <c r="G480" s="10">
        <v>44228</v>
      </c>
      <c r="H480" s="11">
        <v>7</v>
      </c>
      <c r="I480" s="20" t="s">
        <v>259</v>
      </c>
      <c r="J480" s="11" t="s">
        <v>261</v>
      </c>
      <c r="K480" s="11" t="s">
        <v>1587</v>
      </c>
      <c r="L480" s="11">
        <v>2</v>
      </c>
    </row>
    <row r="481" spans="1:12">
      <c r="A481" s="11" t="s">
        <v>731</v>
      </c>
      <c r="D481" s="11" t="s">
        <v>260</v>
      </c>
      <c r="E481" s="19" t="s">
        <v>981</v>
      </c>
      <c r="F481" s="10">
        <v>42036</v>
      </c>
      <c r="G481" s="10">
        <v>44228</v>
      </c>
      <c r="H481" s="11">
        <v>7</v>
      </c>
      <c r="I481" s="20" t="s">
        <v>259</v>
      </c>
      <c r="J481" s="11" t="s">
        <v>261</v>
      </c>
      <c r="K481" s="11" t="s">
        <v>1587</v>
      </c>
      <c r="L481" s="11">
        <v>2</v>
      </c>
    </row>
    <row r="482" spans="1:12">
      <c r="A482" s="11" t="s">
        <v>732</v>
      </c>
      <c r="D482" s="11" t="s">
        <v>260</v>
      </c>
      <c r="E482" s="19" t="s">
        <v>982</v>
      </c>
      <c r="F482" s="10">
        <v>42036</v>
      </c>
      <c r="G482" s="10">
        <v>44228</v>
      </c>
      <c r="H482" s="11">
        <v>7</v>
      </c>
      <c r="I482" s="20" t="s">
        <v>259</v>
      </c>
      <c r="J482" s="11" t="s">
        <v>261</v>
      </c>
      <c r="K482" s="11" t="s">
        <v>1587</v>
      </c>
      <c r="L482" s="11">
        <v>2</v>
      </c>
    </row>
    <row r="483" spans="1:12">
      <c r="A483" s="11" t="s">
        <v>733</v>
      </c>
      <c r="D483" s="11" t="s">
        <v>260</v>
      </c>
      <c r="E483" s="19" t="s">
        <v>983</v>
      </c>
      <c r="F483" s="10">
        <v>42036</v>
      </c>
      <c r="G483" s="10">
        <v>44228</v>
      </c>
      <c r="H483" s="11">
        <v>7</v>
      </c>
      <c r="I483" s="20" t="s">
        <v>259</v>
      </c>
      <c r="J483" s="11" t="s">
        <v>261</v>
      </c>
      <c r="K483" s="11" t="s">
        <v>1587</v>
      </c>
      <c r="L483" s="11">
        <v>2</v>
      </c>
    </row>
    <row r="484" spans="1:12">
      <c r="A484" s="11" t="s">
        <v>734</v>
      </c>
      <c r="D484" s="11" t="s">
        <v>260</v>
      </c>
      <c r="E484" s="19" t="s">
        <v>984</v>
      </c>
      <c r="F484" s="10">
        <v>42036</v>
      </c>
      <c r="G484" s="10">
        <v>44228</v>
      </c>
      <c r="H484" s="11">
        <v>7</v>
      </c>
      <c r="I484" s="20" t="s">
        <v>259</v>
      </c>
      <c r="J484" s="11" t="s">
        <v>261</v>
      </c>
      <c r="K484" s="11" t="s">
        <v>1587</v>
      </c>
      <c r="L484" s="11">
        <v>2</v>
      </c>
    </row>
    <row r="485" spans="1:12">
      <c r="A485" s="11" t="s">
        <v>735</v>
      </c>
      <c r="D485" s="11" t="s">
        <v>260</v>
      </c>
      <c r="E485" s="19" t="s">
        <v>985</v>
      </c>
      <c r="F485" s="10">
        <v>42036</v>
      </c>
      <c r="G485" s="10">
        <v>44228</v>
      </c>
      <c r="H485" s="11">
        <v>7</v>
      </c>
      <c r="I485" s="20" t="s">
        <v>259</v>
      </c>
      <c r="J485" s="11" t="s">
        <v>261</v>
      </c>
      <c r="K485" s="11" t="s">
        <v>1587</v>
      </c>
      <c r="L485" s="11">
        <v>2</v>
      </c>
    </row>
    <row r="486" spans="1:12">
      <c r="A486" s="11" t="s">
        <v>736</v>
      </c>
      <c r="D486" s="11" t="s">
        <v>260</v>
      </c>
      <c r="E486" s="19" t="s">
        <v>986</v>
      </c>
      <c r="F486" s="10">
        <v>42036</v>
      </c>
      <c r="G486" s="10">
        <v>44228</v>
      </c>
      <c r="H486" s="11">
        <v>7</v>
      </c>
      <c r="I486" s="20" t="s">
        <v>259</v>
      </c>
      <c r="J486" s="11" t="s">
        <v>261</v>
      </c>
      <c r="K486" s="11" t="s">
        <v>1587</v>
      </c>
      <c r="L486" s="11">
        <v>2</v>
      </c>
    </row>
    <row r="487" spans="1:12">
      <c r="A487" s="11" t="s">
        <v>737</v>
      </c>
      <c r="D487" s="11" t="s">
        <v>260</v>
      </c>
      <c r="E487" s="19" t="s">
        <v>987</v>
      </c>
      <c r="F487" s="10">
        <v>42036</v>
      </c>
      <c r="G487" s="10">
        <v>44228</v>
      </c>
      <c r="H487" s="11">
        <v>7</v>
      </c>
      <c r="I487" s="20" t="s">
        <v>259</v>
      </c>
      <c r="J487" s="11" t="s">
        <v>261</v>
      </c>
      <c r="K487" s="11" t="s">
        <v>1587</v>
      </c>
      <c r="L487" s="11">
        <v>2</v>
      </c>
    </row>
    <row r="488" spans="1:12">
      <c r="A488" s="11" t="s">
        <v>738</v>
      </c>
      <c r="D488" s="11" t="s">
        <v>260</v>
      </c>
      <c r="E488" s="19" t="s">
        <v>988</v>
      </c>
      <c r="F488" s="10">
        <v>42036</v>
      </c>
      <c r="G488" s="10">
        <v>44228</v>
      </c>
      <c r="H488" s="11">
        <v>7</v>
      </c>
      <c r="I488" s="20" t="s">
        <v>259</v>
      </c>
      <c r="J488" s="11" t="s">
        <v>261</v>
      </c>
      <c r="K488" s="11" t="s">
        <v>1587</v>
      </c>
      <c r="L488" s="11">
        <v>2</v>
      </c>
    </row>
    <row r="489" spans="1:12">
      <c r="A489" s="11" t="s">
        <v>739</v>
      </c>
      <c r="D489" s="11" t="s">
        <v>260</v>
      </c>
      <c r="E489" s="19" t="s">
        <v>989</v>
      </c>
      <c r="F489" s="10">
        <v>42036</v>
      </c>
      <c r="G489" s="10">
        <v>44228</v>
      </c>
      <c r="H489" s="11">
        <v>7</v>
      </c>
      <c r="I489" s="20" t="s">
        <v>259</v>
      </c>
      <c r="J489" s="11" t="s">
        <v>261</v>
      </c>
      <c r="K489" s="11" t="s">
        <v>1587</v>
      </c>
      <c r="L489" s="11">
        <v>2</v>
      </c>
    </row>
    <row r="490" spans="1:12">
      <c r="A490" s="11" t="s">
        <v>740</v>
      </c>
      <c r="D490" s="11" t="s">
        <v>260</v>
      </c>
      <c r="E490" s="19" t="s">
        <v>990</v>
      </c>
      <c r="F490" s="10">
        <v>42036</v>
      </c>
      <c r="G490" s="10">
        <v>44228</v>
      </c>
      <c r="H490" s="11">
        <v>7</v>
      </c>
      <c r="I490" s="20" t="s">
        <v>259</v>
      </c>
      <c r="J490" s="11" t="s">
        <v>261</v>
      </c>
      <c r="K490" s="11" t="s">
        <v>1587</v>
      </c>
      <c r="L490" s="11">
        <v>2</v>
      </c>
    </row>
    <row r="491" spans="1:12">
      <c r="A491" s="11" t="s">
        <v>741</v>
      </c>
      <c r="D491" s="11" t="s">
        <v>260</v>
      </c>
      <c r="E491" s="19" t="s">
        <v>991</v>
      </c>
      <c r="F491" s="10">
        <v>42036</v>
      </c>
      <c r="G491" s="10">
        <v>44228</v>
      </c>
      <c r="H491" s="11">
        <v>7</v>
      </c>
      <c r="I491" s="20" t="s">
        <v>259</v>
      </c>
      <c r="J491" s="11" t="s">
        <v>261</v>
      </c>
      <c r="K491" s="11" t="s">
        <v>1587</v>
      </c>
      <c r="L491" s="11">
        <v>2</v>
      </c>
    </row>
    <row r="492" spans="1:12">
      <c r="A492" s="11" t="s">
        <v>742</v>
      </c>
      <c r="D492" s="11" t="s">
        <v>260</v>
      </c>
      <c r="E492" s="19" t="s">
        <v>992</v>
      </c>
      <c r="F492" s="10">
        <v>42036</v>
      </c>
      <c r="G492" s="10">
        <v>44228</v>
      </c>
      <c r="H492" s="11">
        <v>7</v>
      </c>
      <c r="I492" s="20" t="s">
        <v>259</v>
      </c>
      <c r="J492" s="11" t="s">
        <v>261</v>
      </c>
      <c r="K492" s="11" t="s">
        <v>1587</v>
      </c>
      <c r="L492" s="11">
        <v>2</v>
      </c>
    </row>
    <row r="493" spans="1:12">
      <c r="A493" s="11" t="s">
        <v>743</v>
      </c>
      <c r="D493" s="11" t="s">
        <v>260</v>
      </c>
      <c r="E493" s="19" t="s">
        <v>993</v>
      </c>
      <c r="F493" s="10">
        <v>42036</v>
      </c>
      <c r="G493" s="10">
        <v>44228</v>
      </c>
      <c r="H493" s="11">
        <v>7</v>
      </c>
      <c r="I493" s="20" t="s">
        <v>259</v>
      </c>
      <c r="J493" s="11" t="s">
        <v>261</v>
      </c>
      <c r="K493" s="11" t="s">
        <v>1587</v>
      </c>
      <c r="L493" s="11">
        <v>2</v>
      </c>
    </row>
    <row r="494" spans="1:12">
      <c r="A494" s="11" t="s">
        <v>744</v>
      </c>
      <c r="D494" s="11" t="s">
        <v>260</v>
      </c>
      <c r="E494" s="19" t="s">
        <v>994</v>
      </c>
      <c r="F494" s="10">
        <v>42036</v>
      </c>
      <c r="G494" s="10">
        <v>44228</v>
      </c>
      <c r="H494" s="11">
        <v>7</v>
      </c>
      <c r="I494" s="20" t="s">
        <v>259</v>
      </c>
      <c r="J494" s="11" t="s">
        <v>261</v>
      </c>
      <c r="K494" s="11" t="s">
        <v>1587</v>
      </c>
      <c r="L494" s="11">
        <v>2</v>
      </c>
    </row>
    <row r="495" spans="1:12">
      <c r="A495" s="11" t="s">
        <v>745</v>
      </c>
      <c r="D495" s="11" t="s">
        <v>260</v>
      </c>
      <c r="E495" s="19" t="s">
        <v>995</v>
      </c>
      <c r="F495" s="10">
        <v>42036</v>
      </c>
      <c r="G495" s="10">
        <v>44228</v>
      </c>
      <c r="H495" s="11">
        <v>7</v>
      </c>
      <c r="I495" s="20" t="s">
        <v>259</v>
      </c>
      <c r="J495" s="11" t="s">
        <v>261</v>
      </c>
      <c r="K495" s="11" t="s">
        <v>1587</v>
      </c>
      <c r="L495" s="11">
        <v>2</v>
      </c>
    </row>
    <row r="496" spans="1:12">
      <c r="A496" s="11" t="s">
        <v>746</v>
      </c>
      <c r="D496" s="11" t="s">
        <v>260</v>
      </c>
      <c r="E496" s="19" t="s">
        <v>996</v>
      </c>
      <c r="F496" s="10">
        <v>42036</v>
      </c>
      <c r="G496" s="10">
        <v>44228</v>
      </c>
      <c r="H496" s="11">
        <v>7</v>
      </c>
      <c r="I496" s="20" t="s">
        <v>259</v>
      </c>
      <c r="J496" s="11" t="s">
        <v>261</v>
      </c>
      <c r="K496" s="11" t="s">
        <v>1587</v>
      </c>
      <c r="L496" s="11">
        <v>2</v>
      </c>
    </row>
    <row r="497" spans="1:12">
      <c r="A497" s="11" t="s">
        <v>747</v>
      </c>
      <c r="D497" s="11" t="s">
        <v>260</v>
      </c>
      <c r="E497" s="19" t="s">
        <v>997</v>
      </c>
      <c r="F497" s="10">
        <v>42036</v>
      </c>
      <c r="G497" s="10">
        <v>44228</v>
      </c>
      <c r="H497" s="11">
        <v>7</v>
      </c>
      <c r="I497" s="20" t="s">
        <v>259</v>
      </c>
      <c r="J497" s="11" t="s">
        <v>261</v>
      </c>
      <c r="K497" s="11" t="s">
        <v>1587</v>
      </c>
      <c r="L497" s="11">
        <v>2</v>
      </c>
    </row>
    <row r="498" spans="1:12">
      <c r="A498" s="11" t="s">
        <v>748</v>
      </c>
      <c r="D498" s="11" t="s">
        <v>260</v>
      </c>
      <c r="E498" s="19" t="s">
        <v>998</v>
      </c>
      <c r="F498" s="10">
        <v>42036</v>
      </c>
      <c r="G498" s="10">
        <v>44228</v>
      </c>
      <c r="H498" s="11">
        <v>7</v>
      </c>
      <c r="I498" s="20" t="s">
        <v>259</v>
      </c>
      <c r="J498" s="11" t="s">
        <v>261</v>
      </c>
      <c r="K498" s="11" t="s">
        <v>1587</v>
      </c>
      <c r="L498" s="11">
        <v>2</v>
      </c>
    </row>
    <row r="499" spans="1:12">
      <c r="A499" s="11" t="s">
        <v>749</v>
      </c>
      <c r="D499" s="11" t="s">
        <v>260</v>
      </c>
      <c r="E499" s="19" t="s">
        <v>999</v>
      </c>
      <c r="F499" s="10">
        <v>42036</v>
      </c>
      <c r="G499" s="10">
        <v>44228</v>
      </c>
      <c r="H499" s="11">
        <v>7</v>
      </c>
      <c r="I499" s="20" t="s">
        <v>259</v>
      </c>
      <c r="J499" s="11" t="s">
        <v>261</v>
      </c>
      <c r="K499" s="11" t="s">
        <v>1587</v>
      </c>
      <c r="L499" s="11">
        <v>2</v>
      </c>
    </row>
    <row r="500" spans="1:12">
      <c r="A500" s="11" t="s">
        <v>750</v>
      </c>
      <c r="D500" s="11" t="s">
        <v>260</v>
      </c>
      <c r="E500" s="19" t="s">
        <v>1000</v>
      </c>
      <c r="F500" s="10">
        <v>42036</v>
      </c>
      <c r="G500" s="10">
        <v>44228</v>
      </c>
      <c r="H500" s="11">
        <v>7</v>
      </c>
      <c r="I500" s="20" t="s">
        <v>259</v>
      </c>
      <c r="J500" s="11" t="s">
        <v>261</v>
      </c>
      <c r="K500" s="11" t="s">
        <v>1587</v>
      </c>
      <c r="L500" s="11">
        <v>2</v>
      </c>
    </row>
    <row r="501" spans="1:12">
      <c r="A501" s="11" t="s">
        <v>751</v>
      </c>
      <c r="D501" s="11" t="s">
        <v>260</v>
      </c>
      <c r="E501" s="19" t="s">
        <v>1001</v>
      </c>
      <c r="F501" s="10">
        <v>42036</v>
      </c>
      <c r="G501" s="10">
        <v>44228</v>
      </c>
      <c r="H501" s="11">
        <v>7</v>
      </c>
      <c r="I501" s="20" t="s">
        <v>259</v>
      </c>
      <c r="J501" s="11" t="s">
        <v>261</v>
      </c>
      <c r="K501" s="11" t="s">
        <v>1587</v>
      </c>
      <c r="L501" s="11">
        <v>2</v>
      </c>
    </row>
    <row r="502" spans="1:12">
      <c r="A502" s="11" t="s">
        <v>752</v>
      </c>
      <c r="D502" s="11" t="s">
        <v>260</v>
      </c>
      <c r="E502" s="19" t="s">
        <v>1002</v>
      </c>
      <c r="F502" s="10">
        <v>42036</v>
      </c>
      <c r="G502" s="10">
        <v>44228</v>
      </c>
      <c r="H502" s="11">
        <v>7</v>
      </c>
      <c r="I502" s="20" t="s">
        <v>259</v>
      </c>
      <c r="J502" s="11" t="s">
        <v>261</v>
      </c>
      <c r="K502" s="11" t="s">
        <v>1587</v>
      </c>
      <c r="L502" s="11">
        <v>2</v>
      </c>
    </row>
    <row r="503" spans="1:12">
      <c r="A503" s="11" t="s">
        <v>753</v>
      </c>
      <c r="D503" s="11" t="s">
        <v>260</v>
      </c>
      <c r="E503" s="19" t="s">
        <v>1003</v>
      </c>
      <c r="F503" s="10">
        <v>42036</v>
      </c>
      <c r="G503" s="10">
        <v>44228</v>
      </c>
      <c r="H503" s="11">
        <v>7</v>
      </c>
      <c r="I503" s="20" t="s">
        <v>259</v>
      </c>
      <c r="J503" s="11" t="s">
        <v>261</v>
      </c>
      <c r="K503" s="11" t="s">
        <v>1587</v>
      </c>
      <c r="L503" s="11">
        <v>2</v>
      </c>
    </row>
    <row r="504" spans="1:12">
      <c r="A504" s="11" t="s">
        <v>754</v>
      </c>
      <c r="D504" s="11" t="s">
        <v>260</v>
      </c>
      <c r="E504" s="19" t="s">
        <v>1004</v>
      </c>
      <c r="F504" s="10">
        <v>42036</v>
      </c>
      <c r="G504" s="10">
        <v>44228</v>
      </c>
      <c r="H504" s="11">
        <v>7</v>
      </c>
      <c r="I504" s="20" t="s">
        <v>259</v>
      </c>
      <c r="J504" s="11" t="s">
        <v>261</v>
      </c>
      <c r="K504" s="11" t="s">
        <v>1587</v>
      </c>
      <c r="L504" s="11">
        <v>2</v>
      </c>
    </row>
    <row r="505" spans="1:12">
      <c r="A505" s="11" t="s">
        <v>755</v>
      </c>
      <c r="D505" s="11" t="s">
        <v>260</v>
      </c>
      <c r="E505" s="19" t="s">
        <v>1005</v>
      </c>
      <c r="F505" s="10">
        <v>42036</v>
      </c>
      <c r="G505" s="10">
        <v>44228</v>
      </c>
      <c r="H505" s="11">
        <v>7</v>
      </c>
      <c r="I505" s="20" t="s">
        <v>259</v>
      </c>
      <c r="J505" s="11" t="s">
        <v>261</v>
      </c>
      <c r="K505" s="11" t="s">
        <v>1587</v>
      </c>
      <c r="L505" s="11">
        <v>2</v>
      </c>
    </row>
    <row r="506" spans="1:12">
      <c r="A506" s="11" t="s">
        <v>756</v>
      </c>
      <c r="D506" s="11" t="s">
        <v>260</v>
      </c>
      <c r="E506" s="19" t="s">
        <v>1006</v>
      </c>
      <c r="F506" s="10">
        <v>42036</v>
      </c>
      <c r="G506" s="10">
        <v>44228</v>
      </c>
      <c r="H506" s="11">
        <v>7</v>
      </c>
      <c r="I506" s="20" t="s">
        <v>259</v>
      </c>
      <c r="J506" s="11" t="s">
        <v>261</v>
      </c>
      <c r="K506" s="11" t="s">
        <v>1587</v>
      </c>
      <c r="L506" s="11">
        <v>2</v>
      </c>
    </row>
    <row r="507" spans="1:12">
      <c r="A507" s="11" t="s">
        <v>757</v>
      </c>
      <c r="D507" s="11" t="s">
        <v>260</v>
      </c>
      <c r="E507" s="19" t="s">
        <v>1007</v>
      </c>
      <c r="F507" s="10">
        <v>42036</v>
      </c>
      <c r="G507" s="10">
        <v>44228</v>
      </c>
      <c r="H507" s="11">
        <v>7</v>
      </c>
      <c r="I507" s="20" t="s">
        <v>259</v>
      </c>
      <c r="J507" s="11" t="s">
        <v>261</v>
      </c>
      <c r="K507" s="11" t="s">
        <v>1587</v>
      </c>
      <c r="L507" s="11">
        <v>2</v>
      </c>
    </row>
    <row r="508" spans="1:12">
      <c r="A508" s="11" t="s">
        <v>758</v>
      </c>
      <c r="D508" s="11" t="s">
        <v>260</v>
      </c>
      <c r="E508" s="19" t="s">
        <v>1008</v>
      </c>
      <c r="F508" s="10">
        <v>42036</v>
      </c>
      <c r="G508" s="10">
        <v>44228</v>
      </c>
      <c r="H508" s="11">
        <v>7</v>
      </c>
      <c r="I508" s="20" t="s">
        <v>259</v>
      </c>
      <c r="J508" s="11" t="s">
        <v>261</v>
      </c>
      <c r="K508" s="11" t="s">
        <v>1587</v>
      </c>
      <c r="L508" s="11">
        <v>2</v>
      </c>
    </row>
    <row r="509" spans="1:12">
      <c r="A509" s="11" t="s">
        <v>759</v>
      </c>
      <c r="D509" s="11" t="s">
        <v>260</v>
      </c>
      <c r="E509" s="19" t="s">
        <v>1009</v>
      </c>
      <c r="F509" s="10">
        <v>42036</v>
      </c>
      <c r="G509" s="10">
        <v>44228</v>
      </c>
      <c r="H509" s="11">
        <v>7</v>
      </c>
      <c r="I509" s="20" t="s">
        <v>259</v>
      </c>
      <c r="J509" s="11" t="s">
        <v>261</v>
      </c>
      <c r="K509" s="11" t="s">
        <v>1587</v>
      </c>
      <c r="L509" s="11">
        <v>2</v>
      </c>
    </row>
    <row r="510" spans="1:12">
      <c r="A510" s="11" t="s">
        <v>760</v>
      </c>
      <c r="D510" s="11" t="s">
        <v>260</v>
      </c>
      <c r="E510" s="19" t="s">
        <v>1010</v>
      </c>
      <c r="F510" s="10">
        <v>42036</v>
      </c>
      <c r="G510" s="10">
        <v>44228</v>
      </c>
      <c r="H510" s="11">
        <v>7</v>
      </c>
      <c r="I510" s="20" t="s">
        <v>259</v>
      </c>
      <c r="J510" s="11" t="s">
        <v>261</v>
      </c>
      <c r="K510" s="11" t="s">
        <v>1587</v>
      </c>
      <c r="L510" s="11">
        <v>2</v>
      </c>
    </row>
    <row r="511" spans="1:12">
      <c r="A511" s="11" t="s">
        <v>761</v>
      </c>
      <c r="D511" s="11" t="s">
        <v>260</v>
      </c>
      <c r="E511" s="19" t="s">
        <v>1011</v>
      </c>
      <c r="F511" s="10">
        <v>42036</v>
      </c>
      <c r="G511" s="10">
        <v>44228</v>
      </c>
      <c r="H511" s="11">
        <v>7</v>
      </c>
      <c r="I511" s="20" t="s">
        <v>259</v>
      </c>
      <c r="J511" s="11" t="s">
        <v>261</v>
      </c>
      <c r="K511" s="11" t="s">
        <v>1587</v>
      </c>
      <c r="L511" s="11">
        <v>2</v>
      </c>
    </row>
    <row r="512" spans="1:12">
      <c r="A512" s="11" t="s">
        <v>1012</v>
      </c>
      <c r="D512" s="11" t="s">
        <v>260</v>
      </c>
      <c r="E512" s="19" t="s">
        <v>1262</v>
      </c>
      <c r="F512" s="10">
        <v>42036</v>
      </c>
      <c r="G512" s="10">
        <v>44228</v>
      </c>
      <c r="H512" s="11">
        <v>7</v>
      </c>
      <c r="I512" s="20" t="s">
        <v>259</v>
      </c>
      <c r="J512" s="11" t="s">
        <v>261</v>
      </c>
      <c r="K512" s="11" t="s">
        <v>1587</v>
      </c>
      <c r="L512" s="11">
        <v>2</v>
      </c>
    </row>
    <row r="513" spans="1:12">
      <c r="A513" s="11" t="s">
        <v>1013</v>
      </c>
      <c r="D513" s="11" t="s">
        <v>260</v>
      </c>
      <c r="E513" s="19" t="s">
        <v>1263</v>
      </c>
      <c r="F513" s="10">
        <v>42036</v>
      </c>
      <c r="G513" s="10">
        <v>44228</v>
      </c>
      <c r="H513" s="11">
        <v>7</v>
      </c>
      <c r="I513" s="20" t="s">
        <v>259</v>
      </c>
      <c r="J513" s="11" t="s">
        <v>261</v>
      </c>
      <c r="K513" s="11" t="s">
        <v>1587</v>
      </c>
      <c r="L513" s="11">
        <v>2</v>
      </c>
    </row>
    <row r="514" spans="1:12">
      <c r="A514" s="11" t="s">
        <v>1014</v>
      </c>
      <c r="D514" s="11" t="s">
        <v>260</v>
      </c>
      <c r="E514" s="19" t="s">
        <v>1264</v>
      </c>
      <c r="F514" s="10">
        <v>42036</v>
      </c>
      <c r="G514" s="10">
        <v>44228</v>
      </c>
      <c r="H514" s="11">
        <v>7</v>
      </c>
      <c r="I514" s="20" t="s">
        <v>259</v>
      </c>
      <c r="J514" s="11" t="s">
        <v>261</v>
      </c>
      <c r="K514" s="11" t="s">
        <v>1587</v>
      </c>
      <c r="L514" s="11">
        <v>2</v>
      </c>
    </row>
    <row r="515" spans="1:12">
      <c r="A515" s="11" t="s">
        <v>1015</v>
      </c>
      <c r="D515" s="11" t="s">
        <v>260</v>
      </c>
      <c r="E515" s="19" t="s">
        <v>1265</v>
      </c>
      <c r="F515" s="10">
        <v>42036</v>
      </c>
      <c r="G515" s="10">
        <v>44228</v>
      </c>
      <c r="H515" s="11">
        <v>7</v>
      </c>
      <c r="I515" s="20" t="s">
        <v>259</v>
      </c>
      <c r="J515" s="11" t="s">
        <v>261</v>
      </c>
      <c r="K515" s="11" t="s">
        <v>1587</v>
      </c>
      <c r="L515" s="11">
        <v>2</v>
      </c>
    </row>
    <row r="516" spans="1:12">
      <c r="A516" s="11" t="s">
        <v>1016</v>
      </c>
      <c r="D516" s="11" t="s">
        <v>260</v>
      </c>
      <c r="E516" s="19" t="s">
        <v>1266</v>
      </c>
      <c r="F516" s="10">
        <v>42036</v>
      </c>
      <c r="G516" s="10">
        <v>44228</v>
      </c>
      <c r="H516" s="11">
        <v>7</v>
      </c>
      <c r="I516" s="20" t="s">
        <v>259</v>
      </c>
      <c r="J516" s="11" t="s">
        <v>261</v>
      </c>
      <c r="K516" s="11" t="s">
        <v>1587</v>
      </c>
      <c r="L516" s="11">
        <v>2</v>
      </c>
    </row>
    <row r="517" spans="1:12">
      <c r="A517" s="11" t="s">
        <v>1017</v>
      </c>
      <c r="D517" s="11" t="s">
        <v>260</v>
      </c>
      <c r="E517" s="19" t="s">
        <v>1267</v>
      </c>
      <c r="F517" s="10">
        <v>42036</v>
      </c>
      <c r="G517" s="10">
        <v>44228</v>
      </c>
      <c r="H517" s="11">
        <v>7</v>
      </c>
      <c r="I517" s="20" t="s">
        <v>259</v>
      </c>
      <c r="J517" s="11" t="s">
        <v>261</v>
      </c>
      <c r="K517" s="11" t="s">
        <v>1587</v>
      </c>
      <c r="L517" s="11">
        <v>2</v>
      </c>
    </row>
    <row r="518" spans="1:12">
      <c r="A518" s="11" t="s">
        <v>1018</v>
      </c>
      <c r="D518" s="11" t="s">
        <v>260</v>
      </c>
      <c r="E518" s="19" t="s">
        <v>1268</v>
      </c>
      <c r="F518" s="10">
        <v>42036</v>
      </c>
      <c r="G518" s="10">
        <v>44228</v>
      </c>
      <c r="H518" s="11">
        <v>7</v>
      </c>
      <c r="I518" s="20" t="s">
        <v>259</v>
      </c>
      <c r="J518" s="11" t="s">
        <v>261</v>
      </c>
      <c r="K518" s="11" t="s">
        <v>1587</v>
      </c>
      <c r="L518" s="11">
        <v>2</v>
      </c>
    </row>
    <row r="519" spans="1:12">
      <c r="A519" s="11" t="s">
        <v>1019</v>
      </c>
      <c r="D519" s="11" t="s">
        <v>260</v>
      </c>
      <c r="E519" s="19" t="s">
        <v>1269</v>
      </c>
      <c r="F519" s="10">
        <v>42036</v>
      </c>
      <c r="G519" s="10">
        <v>44228</v>
      </c>
      <c r="H519" s="11">
        <v>7</v>
      </c>
      <c r="I519" s="20" t="s">
        <v>259</v>
      </c>
      <c r="J519" s="11" t="s">
        <v>261</v>
      </c>
      <c r="K519" s="11" t="s">
        <v>1587</v>
      </c>
      <c r="L519" s="11">
        <v>2</v>
      </c>
    </row>
    <row r="520" spans="1:12">
      <c r="A520" s="11" t="s">
        <v>1020</v>
      </c>
      <c r="D520" s="11" t="s">
        <v>260</v>
      </c>
      <c r="E520" s="19" t="s">
        <v>1270</v>
      </c>
      <c r="F520" s="10">
        <v>42036</v>
      </c>
      <c r="G520" s="10">
        <v>44228</v>
      </c>
      <c r="H520" s="11">
        <v>7</v>
      </c>
      <c r="I520" s="20" t="s">
        <v>259</v>
      </c>
      <c r="J520" s="11" t="s">
        <v>261</v>
      </c>
      <c r="K520" s="11" t="s">
        <v>1587</v>
      </c>
      <c r="L520" s="11">
        <v>2</v>
      </c>
    </row>
    <row r="521" spans="1:12">
      <c r="A521" s="11" t="s">
        <v>1021</v>
      </c>
      <c r="D521" s="11" t="s">
        <v>260</v>
      </c>
      <c r="E521" s="19" t="s">
        <v>1271</v>
      </c>
      <c r="F521" s="10">
        <v>42036</v>
      </c>
      <c r="G521" s="10">
        <v>44228</v>
      </c>
      <c r="H521" s="11">
        <v>7</v>
      </c>
      <c r="I521" s="20" t="s">
        <v>259</v>
      </c>
      <c r="J521" s="11" t="s">
        <v>261</v>
      </c>
      <c r="K521" s="11" t="s">
        <v>1587</v>
      </c>
      <c r="L521" s="11">
        <v>2</v>
      </c>
    </row>
    <row r="522" spans="1:12">
      <c r="A522" s="11" t="s">
        <v>1022</v>
      </c>
      <c r="D522" s="11" t="s">
        <v>260</v>
      </c>
      <c r="E522" s="19" t="s">
        <v>1272</v>
      </c>
      <c r="F522" s="10">
        <v>42036</v>
      </c>
      <c r="G522" s="10">
        <v>44228</v>
      </c>
      <c r="H522" s="11">
        <v>7</v>
      </c>
      <c r="I522" s="20" t="s">
        <v>259</v>
      </c>
      <c r="J522" s="11" t="s">
        <v>261</v>
      </c>
      <c r="K522" s="11" t="s">
        <v>1587</v>
      </c>
      <c r="L522" s="11">
        <v>2</v>
      </c>
    </row>
    <row r="523" spans="1:12">
      <c r="A523" s="11" t="s">
        <v>1023</v>
      </c>
      <c r="D523" s="11" t="s">
        <v>260</v>
      </c>
      <c r="E523" s="19" t="s">
        <v>1273</v>
      </c>
      <c r="F523" s="10">
        <v>42036</v>
      </c>
      <c r="G523" s="10">
        <v>44228</v>
      </c>
      <c r="H523" s="11">
        <v>7</v>
      </c>
      <c r="I523" s="20" t="s">
        <v>259</v>
      </c>
      <c r="J523" s="11" t="s">
        <v>261</v>
      </c>
      <c r="K523" s="11" t="s">
        <v>1587</v>
      </c>
      <c r="L523" s="11">
        <v>2</v>
      </c>
    </row>
    <row r="524" spans="1:12">
      <c r="A524" s="11" t="s">
        <v>1024</v>
      </c>
      <c r="D524" s="11" t="s">
        <v>260</v>
      </c>
      <c r="E524" s="19" t="s">
        <v>1274</v>
      </c>
      <c r="F524" s="10">
        <v>42036</v>
      </c>
      <c r="G524" s="10">
        <v>44228</v>
      </c>
      <c r="H524" s="11">
        <v>7</v>
      </c>
      <c r="I524" s="20" t="s">
        <v>259</v>
      </c>
      <c r="J524" s="11" t="s">
        <v>261</v>
      </c>
      <c r="K524" s="11" t="s">
        <v>1587</v>
      </c>
      <c r="L524" s="11">
        <v>2</v>
      </c>
    </row>
    <row r="525" spans="1:12">
      <c r="A525" s="11" t="s">
        <v>1025</v>
      </c>
      <c r="D525" s="11" t="s">
        <v>260</v>
      </c>
      <c r="E525" s="19" t="s">
        <v>1275</v>
      </c>
      <c r="F525" s="10">
        <v>42036</v>
      </c>
      <c r="G525" s="10">
        <v>44228</v>
      </c>
      <c r="H525" s="11">
        <v>7</v>
      </c>
      <c r="I525" s="20" t="s">
        <v>259</v>
      </c>
      <c r="J525" s="11" t="s">
        <v>261</v>
      </c>
      <c r="K525" s="11" t="s">
        <v>1587</v>
      </c>
      <c r="L525" s="11">
        <v>2</v>
      </c>
    </row>
    <row r="526" spans="1:12">
      <c r="A526" s="11" t="s">
        <v>1026</v>
      </c>
      <c r="D526" s="11" t="s">
        <v>260</v>
      </c>
      <c r="E526" s="19" t="s">
        <v>1276</v>
      </c>
      <c r="F526" s="10">
        <v>42036</v>
      </c>
      <c r="G526" s="10">
        <v>44228</v>
      </c>
      <c r="H526" s="11">
        <v>7</v>
      </c>
      <c r="I526" s="20" t="s">
        <v>259</v>
      </c>
      <c r="J526" s="11" t="s">
        <v>261</v>
      </c>
      <c r="K526" s="11" t="s">
        <v>1587</v>
      </c>
      <c r="L526" s="11">
        <v>2</v>
      </c>
    </row>
    <row r="527" spans="1:12">
      <c r="A527" s="11" t="s">
        <v>1027</v>
      </c>
      <c r="D527" s="11" t="s">
        <v>260</v>
      </c>
      <c r="E527" s="19" t="s">
        <v>1277</v>
      </c>
      <c r="F527" s="10">
        <v>42036</v>
      </c>
      <c r="G527" s="10">
        <v>44228</v>
      </c>
      <c r="H527" s="11">
        <v>7</v>
      </c>
      <c r="I527" s="20" t="s">
        <v>259</v>
      </c>
      <c r="J527" s="11" t="s">
        <v>261</v>
      </c>
      <c r="K527" s="11" t="s">
        <v>1587</v>
      </c>
      <c r="L527" s="11">
        <v>2</v>
      </c>
    </row>
    <row r="528" spans="1:12">
      <c r="A528" s="11" t="s">
        <v>1028</v>
      </c>
      <c r="D528" s="11" t="s">
        <v>260</v>
      </c>
      <c r="E528" s="19" t="s">
        <v>1278</v>
      </c>
      <c r="F528" s="10">
        <v>42036</v>
      </c>
      <c r="G528" s="10">
        <v>44228</v>
      </c>
      <c r="H528" s="11">
        <v>7</v>
      </c>
      <c r="I528" s="20" t="s">
        <v>259</v>
      </c>
      <c r="J528" s="11" t="s">
        <v>261</v>
      </c>
      <c r="K528" s="11" t="s">
        <v>1587</v>
      </c>
      <c r="L528" s="11">
        <v>2</v>
      </c>
    </row>
    <row r="529" spans="1:12">
      <c r="A529" s="11" t="s">
        <v>1029</v>
      </c>
      <c r="D529" s="11" t="s">
        <v>260</v>
      </c>
      <c r="E529" s="19" t="s">
        <v>1279</v>
      </c>
      <c r="F529" s="10">
        <v>42036</v>
      </c>
      <c r="G529" s="10">
        <v>44228</v>
      </c>
      <c r="H529" s="11">
        <v>7</v>
      </c>
      <c r="I529" s="20" t="s">
        <v>259</v>
      </c>
      <c r="J529" s="11" t="s">
        <v>261</v>
      </c>
      <c r="K529" s="11" t="s">
        <v>1587</v>
      </c>
      <c r="L529" s="11">
        <v>2</v>
      </c>
    </row>
    <row r="530" spans="1:12">
      <c r="A530" s="11" t="s">
        <v>1030</v>
      </c>
      <c r="D530" s="11" t="s">
        <v>260</v>
      </c>
      <c r="E530" s="19" t="s">
        <v>1280</v>
      </c>
      <c r="F530" s="10">
        <v>42036</v>
      </c>
      <c r="G530" s="10">
        <v>44228</v>
      </c>
      <c r="H530" s="11">
        <v>7</v>
      </c>
      <c r="I530" s="20" t="s">
        <v>259</v>
      </c>
      <c r="J530" s="11" t="s">
        <v>261</v>
      </c>
      <c r="K530" s="11" t="s">
        <v>1587</v>
      </c>
      <c r="L530" s="11">
        <v>2</v>
      </c>
    </row>
    <row r="531" spans="1:12">
      <c r="A531" s="11" t="s">
        <v>1031</v>
      </c>
      <c r="D531" s="11" t="s">
        <v>260</v>
      </c>
      <c r="E531" s="19" t="s">
        <v>1281</v>
      </c>
      <c r="F531" s="10">
        <v>42036</v>
      </c>
      <c r="G531" s="10">
        <v>44228</v>
      </c>
      <c r="H531" s="11">
        <v>7</v>
      </c>
      <c r="I531" s="20" t="s">
        <v>259</v>
      </c>
      <c r="J531" s="11" t="s">
        <v>261</v>
      </c>
      <c r="K531" s="11" t="s">
        <v>1587</v>
      </c>
      <c r="L531" s="11">
        <v>2</v>
      </c>
    </row>
    <row r="532" spans="1:12">
      <c r="A532" s="11" t="s">
        <v>1032</v>
      </c>
      <c r="D532" s="11" t="s">
        <v>260</v>
      </c>
      <c r="E532" s="19" t="s">
        <v>1282</v>
      </c>
      <c r="F532" s="10">
        <v>42036</v>
      </c>
      <c r="G532" s="10">
        <v>44228</v>
      </c>
      <c r="H532" s="11">
        <v>7</v>
      </c>
      <c r="I532" s="20" t="s">
        <v>259</v>
      </c>
      <c r="J532" s="11" t="s">
        <v>261</v>
      </c>
      <c r="K532" s="11" t="s">
        <v>1587</v>
      </c>
      <c r="L532" s="11">
        <v>2</v>
      </c>
    </row>
    <row r="533" spans="1:12">
      <c r="A533" s="11" t="s">
        <v>1033</v>
      </c>
      <c r="D533" s="11" t="s">
        <v>260</v>
      </c>
      <c r="E533" s="19" t="s">
        <v>1283</v>
      </c>
      <c r="F533" s="10">
        <v>42036</v>
      </c>
      <c r="G533" s="10">
        <v>44228</v>
      </c>
      <c r="H533" s="11">
        <v>7</v>
      </c>
      <c r="I533" s="20" t="s">
        <v>259</v>
      </c>
      <c r="J533" s="11" t="s">
        <v>261</v>
      </c>
      <c r="K533" s="11" t="s">
        <v>1587</v>
      </c>
      <c r="L533" s="11">
        <v>2</v>
      </c>
    </row>
    <row r="534" spans="1:12">
      <c r="A534" s="11" t="s">
        <v>1034</v>
      </c>
      <c r="D534" s="11" t="s">
        <v>260</v>
      </c>
      <c r="E534" s="19" t="s">
        <v>1284</v>
      </c>
      <c r="F534" s="10">
        <v>42036</v>
      </c>
      <c r="G534" s="10">
        <v>44228</v>
      </c>
      <c r="H534" s="11">
        <v>7</v>
      </c>
      <c r="I534" s="20" t="s">
        <v>259</v>
      </c>
      <c r="J534" s="11" t="s">
        <v>261</v>
      </c>
      <c r="K534" s="11" t="s">
        <v>1587</v>
      </c>
      <c r="L534" s="11">
        <v>2</v>
      </c>
    </row>
    <row r="535" spans="1:12">
      <c r="A535" s="11" t="s">
        <v>1035</v>
      </c>
      <c r="D535" s="11" t="s">
        <v>260</v>
      </c>
      <c r="E535" s="19" t="s">
        <v>1285</v>
      </c>
      <c r="F535" s="10">
        <v>42036</v>
      </c>
      <c r="G535" s="10">
        <v>44228</v>
      </c>
      <c r="H535" s="11">
        <v>7</v>
      </c>
      <c r="I535" s="20" t="s">
        <v>259</v>
      </c>
      <c r="J535" s="11" t="s">
        <v>261</v>
      </c>
      <c r="K535" s="11" t="s">
        <v>1587</v>
      </c>
      <c r="L535" s="11">
        <v>2</v>
      </c>
    </row>
    <row r="536" spans="1:12">
      <c r="A536" s="11" t="s">
        <v>1036</v>
      </c>
      <c r="D536" s="11" t="s">
        <v>260</v>
      </c>
      <c r="E536" s="19" t="s">
        <v>1286</v>
      </c>
      <c r="F536" s="10">
        <v>42036</v>
      </c>
      <c r="G536" s="10">
        <v>44228</v>
      </c>
      <c r="H536" s="11">
        <v>7</v>
      </c>
      <c r="I536" s="20" t="s">
        <v>259</v>
      </c>
      <c r="J536" s="11" t="s">
        <v>261</v>
      </c>
      <c r="K536" s="11" t="s">
        <v>1587</v>
      </c>
      <c r="L536" s="11">
        <v>2</v>
      </c>
    </row>
    <row r="537" spans="1:12">
      <c r="A537" s="11" t="s">
        <v>1037</v>
      </c>
      <c r="D537" s="11" t="s">
        <v>260</v>
      </c>
      <c r="E537" s="19" t="s">
        <v>1287</v>
      </c>
      <c r="F537" s="10">
        <v>42036</v>
      </c>
      <c r="G537" s="10">
        <v>44228</v>
      </c>
      <c r="H537" s="11">
        <v>7</v>
      </c>
      <c r="I537" s="20" t="s">
        <v>259</v>
      </c>
      <c r="J537" s="11" t="s">
        <v>261</v>
      </c>
      <c r="K537" s="11" t="s">
        <v>1587</v>
      </c>
      <c r="L537" s="11">
        <v>2</v>
      </c>
    </row>
    <row r="538" spans="1:12">
      <c r="A538" s="11" t="s">
        <v>1038</v>
      </c>
      <c r="D538" s="11" t="s">
        <v>260</v>
      </c>
      <c r="E538" s="19" t="s">
        <v>1288</v>
      </c>
      <c r="F538" s="10">
        <v>42036</v>
      </c>
      <c r="G538" s="10">
        <v>44228</v>
      </c>
      <c r="H538" s="11">
        <v>7</v>
      </c>
      <c r="I538" s="20" t="s">
        <v>259</v>
      </c>
      <c r="J538" s="11" t="s">
        <v>261</v>
      </c>
      <c r="K538" s="11" t="s">
        <v>1587</v>
      </c>
      <c r="L538" s="11">
        <v>2</v>
      </c>
    </row>
    <row r="539" spans="1:12">
      <c r="A539" s="11" t="s">
        <v>1039</v>
      </c>
      <c r="D539" s="11" t="s">
        <v>260</v>
      </c>
      <c r="E539" s="19" t="s">
        <v>1289</v>
      </c>
      <c r="F539" s="10">
        <v>42036</v>
      </c>
      <c r="G539" s="10">
        <v>44228</v>
      </c>
      <c r="H539" s="11">
        <v>7</v>
      </c>
      <c r="I539" s="20" t="s">
        <v>259</v>
      </c>
      <c r="J539" s="11" t="s">
        <v>261</v>
      </c>
      <c r="K539" s="11" t="s">
        <v>1587</v>
      </c>
      <c r="L539" s="11">
        <v>2</v>
      </c>
    </row>
    <row r="540" spans="1:12">
      <c r="A540" s="11" t="s">
        <v>1040</v>
      </c>
      <c r="D540" s="11" t="s">
        <v>260</v>
      </c>
      <c r="E540" s="19" t="s">
        <v>1290</v>
      </c>
      <c r="F540" s="10">
        <v>42036</v>
      </c>
      <c r="G540" s="10">
        <v>44228</v>
      </c>
      <c r="H540" s="11">
        <v>7</v>
      </c>
      <c r="I540" s="20" t="s">
        <v>259</v>
      </c>
      <c r="J540" s="11" t="s">
        <v>261</v>
      </c>
      <c r="K540" s="11" t="s">
        <v>1587</v>
      </c>
      <c r="L540" s="11">
        <v>2</v>
      </c>
    </row>
    <row r="541" spans="1:12">
      <c r="A541" s="11" t="s">
        <v>1041</v>
      </c>
      <c r="D541" s="11" t="s">
        <v>260</v>
      </c>
      <c r="E541" s="19" t="s">
        <v>1291</v>
      </c>
      <c r="F541" s="10">
        <v>42036</v>
      </c>
      <c r="G541" s="10">
        <v>44228</v>
      </c>
      <c r="H541" s="11">
        <v>7</v>
      </c>
      <c r="I541" s="20" t="s">
        <v>259</v>
      </c>
      <c r="J541" s="11" t="s">
        <v>261</v>
      </c>
      <c r="K541" s="11" t="s">
        <v>1587</v>
      </c>
      <c r="L541" s="11">
        <v>2</v>
      </c>
    </row>
    <row r="542" spans="1:12">
      <c r="A542" s="11" t="s">
        <v>1042</v>
      </c>
      <c r="D542" s="11" t="s">
        <v>260</v>
      </c>
      <c r="E542" s="19" t="s">
        <v>1292</v>
      </c>
      <c r="F542" s="10">
        <v>42036</v>
      </c>
      <c r="G542" s="10">
        <v>44228</v>
      </c>
      <c r="H542" s="11">
        <v>7</v>
      </c>
      <c r="I542" s="20" t="s">
        <v>259</v>
      </c>
      <c r="J542" s="11" t="s">
        <v>261</v>
      </c>
      <c r="K542" s="11" t="s">
        <v>1587</v>
      </c>
      <c r="L542" s="11">
        <v>2</v>
      </c>
    </row>
    <row r="543" spans="1:12">
      <c r="A543" s="11" t="s">
        <v>1043</v>
      </c>
      <c r="D543" s="11" t="s">
        <v>260</v>
      </c>
      <c r="E543" s="19" t="s">
        <v>1293</v>
      </c>
      <c r="F543" s="10">
        <v>42036</v>
      </c>
      <c r="G543" s="10">
        <v>44228</v>
      </c>
      <c r="H543" s="11">
        <v>7</v>
      </c>
      <c r="I543" s="20" t="s">
        <v>259</v>
      </c>
      <c r="J543" s="11" t="s">
        <v>261</v>
      </c>
      <c r="K543" s="11" t="s">
        <v>1587</v>
      </c>
      <c r="L543" s="11">
        <v>2</v>
      </c>
    </row>
    <row r="544" spans="1:12">
      <c r="A544" s="11" t="s">
        <v>1044</v>
      </c>
      <c r="D544" s="11" t="s">
        <v>260</v>
      </c>
      <c r="E544" s="19" t="s">
        <v>1294</v>
      </c>
      <c r="F544" s="10">
        <v>42036</v>
      </c>
      <c r="G544" s="10">
        <v>44228</v>
      </c>
      <c r="H544" s="11">
        <v>7</v>
      </c>
      <c r="I544" s="20" t="s">
        <v>259</v>
      </c>
      <c r="J544" s="11" t="s">
        <v>261</v>
      </c>
      <c r="K544" s="11" t="s">
        <v>1587</v>
      </c>
      <c r="L544" s="11">
        <v>2</v>
      </c>
    </row>
    <row r="545" spans="1:12">
      <c r="A545" s="11" t="s">
        <v>1045</v>
      </c>
      <c r="D545" s="11" t="s">
        <v>260</v>
      </c>
      <c r="E545" s="19" t="s">
        <v>1295</v>
      </c>
      <c r="F545" s="10">
        <v>42036</v>
      </c>
      <c r="G545" s="10">
        <v>44228</v>
      </c>
      <c r="H545" s="11">
        <v>7</v>
      </c>
      <c r="I545" s="20" t="s">
        <v>259</v>
      </c>
      <c r="J545" s="11" t="s">
        <v>261</v>
      </c>
      <c r="K545" s="11" t="s">
        <v>1587</v>
      </c>
      <c r="L545" s="11">
        <v>2</v>
      </c>
    </row>
    <row r="546" spans="1:12">
      <c r="A546" s="11" t="s">
        <v>1046</v>
      </c>
      <c r="D546" s="11" t="s">
        <v>260</v>
      </c>
      <c r="E546" s="19" t="s">
        <v>1296</v>
      </c>
      <c r="F546" s="10">
        <v>42036</v>
      </c>
      <c r="G546" s="10">
        <v>44228</v>
      </c>
      <c r="H546" s="11">
        <v>7</v>
      </c>
      <c r="I546" s="20" t="s">
        <v>259</v>
      </c>
      <c r="J546" s="11" t="s">
        <v>261</v>
      </c>
      <c r="K546" s="11" t="s">
        <v>1587</v>
      </c>
      <c r="L546" s="11">
        <v>2</v>
      </c>
    </row>
    <row r="547" spans="1:12">
      <c r="A547" s="11" t="s">
        <v>1047</v>
      </c>
      <c r="D547" s="11" t="s">
        <v>260</v>
      </c>
      <c r="E547" s="19" t="s">
        <v>1297</v>
      </c>
      <c r="F547" s="10">
        <v>42036</v>
      </c>
      <c r="G547" s="10">
        <v>44228</v>
      </c>
      <c r="H547" s="11">
        <v>7</v>
      </c>
      <c r="I547" s="20" t="s">
        <v>259</v>
      </c>
      <c r="J547" s="11" t="s">
        <v>261</v>
      </c>
      <c r="K547" s="11" t="s">
        <v>1587</v>
      </c>
      <c r="L547" s="11">
        <v>2</v>
      </c>
    </row>
    <row r="548" spans="1:12">
      <c r="A548" s="11" t="s">
        <v>1048</v>
      </c>
      <c r="D548" s="11" t="s">
        <v>260</v>
      </c>
      <c r="E548" s="19" t="s">
        <v>1298</v>
      </c>
      <c r="F548" s="10">
        <v>42036</v>
      </c>
      <c r="G548" s="10">
        <v>44228</v>
      </c>
      <c r="H548" s="11">
        <v>7</v>
      </c>
      <c r="I548" s="20" t="s">
        <v>259</v>
      </c>
      <c r="J548" s="11" t="s">
        <v>261</v>
      </c>
      <c r="K548" s="11" t="s">
        <v>1587</v>
      </c>
      <c r="L548" s="11">
        <v>2</v>
      </c>
    </row>
    <row r="549" spans="1:12">
      <c r="A549" s="11" t="s">
        <v>1049</v>
      </c>
      <c r="D549" s="11" t="s">
        <v>260</v>
      </c>
      <c r="E549" s="19" t="s">
        <v>1299</v>
      </c>
      <c r="F549" s="10">
        <v>42036</v>
      </c>
      <c r="G549" s="10">
        <v>44228</v>
      </c>
      <c r="H549" s="11">
        <v>7</v>
      </c>
      <c r="I549" s="20" t="s">
        <v>259</v>
      </c>
      <c r="J549" s="11" t="s">
        <v>261</v>
      </c>
      <c r="K549" s="11" t="s">
        <v>1587</v>
      </c>
      <c r="L549" s="11">
        <v>2</v>
      </c>
    </row>
    <row r="550" spans="1:12">
      <c r="A550" s="11" t="s">
        <v>1050</v>
      </c>
      <c r="D550" s="11" t="s">
        <v>260</v>
      </c>
      <c r="E550" s="19" t="s">
        <v>1300</v>
      </c>
      <c r="F550" s="10">
        <v>42036</v>
      </c>
      <c r="G550" s="10">
        <v>44228</v>
      </c>
      <c r="H550" s="11">
        <v>7</v>
      </c>
      <c r="I550" s="20" t="s">
        <v>259</v>
      </c>
      <c r="J550" s="11" t="s">
        <v>261</v>
      </c>
      <c r="K550" s="11" t="s">
        <v>1587</v>
      </c>
      <c r="L550" s="11">
        <v>2</v>
      </c>
    </row>
    <row r="551" spans="1:12">
      <c r="A551" s="11" t="s">
        <v>1051</v>
      </c>
      <c r="D551" s="11" t="s">
        <v>260</v>
      </c>
      <c r="E551" s="19" t="s">
        <v>1301</v>
      </c>
      <c r="F551" s="10">
        <v>42036</v>
      </c>
      <c r="G551" s="10">
        <v>44228</v>
      </c>
      <c r="H551" s="11">
        <v>7</v>
      </c>
      <c r="I551" s="20" t="s">
        <v>259</v>
      </c>
      <c r="J551" s="11" t="s">
        <v>261</v>
      </c>
      <c r="K551" s="11" t="s">
        <v>1587</v>
      </c>
      <c r="L551" s="11">
        <v>2</v>
      </c>
    </row>
    <row r="552" spans="1:12">
      <c r="A552" s="11" t="s">
        <v>1052</v>
      </c>
      <c r="D552" s="11" t="s">
        <v>260</v>
      </c>
      <c r="E552" s="19" t="s">
        <v>1302</v>
      </c>
      <c r="F552" s="10">
        <v>42036</v>
      </c>
      <c r="G552" s="10">
        <v>44228</v>
      </c>
      <c r="H552" s="11">
        <v>7</v>
      </c>
      <c r="I552" s="20" t="s">
        <v>259</v>
      </c>
      <c r="J552" s="11" t="s">
        <v>261</v>
      </c>
      <c r="K552" s="11" t="s">
        <v>1587</v>
      </c>
      <c r="L552" s="11">
        <v>2</v>
      </c>
    </row>
    <row r="553" spans="1:12">
      <c r="A553" s="11" t="s">
        <v>1053</v>
      </c>
      <c r="D553" s="11" t="s">
        <v>260</v>
      </c>
      <c r="E553" s="19" t="s">
        <v>1303</v>
      </c>
      <c r="F553" s="10">
        <v>42036</v>
      </c>
      <c r="G553" s="10">
        <v>44228</v>
      </c>
      <c r="H553" s="11">
        <v>7</v>
      </c>
      <c r="I553" s="20" t="s">
        <v>259</v>
      </c>
      <c r="J553" s="11" t="s">
        <v>261</v>
      </c>
      <c r="K553" s="11" t="s">
        <v>1587</v>
      </c>
      <c r="L553" s="11">
        <v>2</v>
      </c>
    </row>
    <row r="554" spans="1:12">
      <c r="A554" s="11" t="s">
        <v>1054</v>
      </c>
      <c r="D554" s="11" t="s">
        <v>260</v>
      </c>
      <c r="E554" s="19" t="s">
        <v>1304</v>
      </c>
      <c r="F554" s="10">
        <v>42036</v>
      </c>
      <c r="G554" s="10">
        <v>44228</v>
      </c>
      <c r="H554" s="11">
        <v>7</v>
      </c>
      <c r="I554" s="20" t="s">
        <v>259</v>
      </c>
      <c r="J554" s="11" t="s">
        <v>261</v>
      </c>
      <c r="K554" s="11" t="s">
        <v>1587</v>
      </c>
      <c r="L554" s="11">
        <v>2</v>
      </c>
    </row>
    <row r="555" spans="1:12">
      <c r="A555" s="11" t="s">
        <v>1055</v>
      </c>
      <c r="D555" s="11" t="s">
        <v>260</v>
      </c>
      <c r="E555" s="19" t="s">
        <v>1305</v>
      </c>
      <c r="F555" s="10">
        <v>42036</v>
      </c>
      <c r="G555" s="10">
        <v>44228</v>
      </c>
      <c r="H555" s="11">
        <v>7</v>
      </c>
      <c r="I555" s="20" t="s">
        <v>259</v>
      </c>
      <c r="J555" s="11" t="s">
        <v>261</v>
      </c>
      <c r="K555" s="11" t="s">
        <v>1587</v>
      </c>
      <c r="L555" s="11">
        <v>2</v>
      </c>
    </row>
    <row r="556" spans="1:12">
      <c r="A556" s="11" t="s">
        <v>1056</v>
      </c>
      <c r="D556" s="11" t="s">
        <v>260</v>
      </c>
      <c r="E556" s="19" t="s">
        <v>1306</v>
      </c>
      <c r="F556" s="10">
        <v>42036</v>
      </c>
      <c r="G556" s="10">
        <v>44228</v>
      </c>
      <c r="H556" s="11">
        <v>7</v>
      </c>
      <c r="I556" s="20" t="s">
        <v>259</v>
      </c>
      <c r="J556" s="11" t="s">
        <v>261</v>
      </c>
      <c r="K556" s="11" t="s">
        <v>1587</v>
      </c>
      <c r="L556" s="11">
        <v>2</v>
      </c>
    </row>
    <row r="557" spans="1:12">
      <c r="A557" s="11" t="s">
        <v>1057</v>
      </c>
      <c r="D557" s="11" t="s">
        <v>260</v>
      </c>
      <c r="E557" s="19" t="s">
        <v>1307</v>
      </c>
      <c r="F557" s="10">
        <v>42036</v>
      </c>
      <c r="G557" s="10">
        <v>44228</v>
      </c>
      <c r="H557" s="11">
        <v>7</v>
      </c>
      <c r="I557" s="20" t="s">
        <v>259</v>
      </c>
      <c r="J557" s="11" t="s">
        <v>261</v>
      </c>
      <c r="K557" s="11" t="s">
        <v>1587</v>
      </c>
      <c r="L557" s="11">
        <v>2</v>
      </c>
    </row>
    <row r="558" spans="1:12">
      <c r="A558" s="11" t="s">
        <v>1058</v>
      </c>
      <c r="D558" s="11" t="s">
        <v>260</v>
      </c>
      <c r="E558" s="19" t="s">
        <v>1308</v>
      </c>
      <c r="F558" s="10">
        <v>42036</v>
      </c>
      <c r="G558" s="10">
        <v>44228</v>
      </c>
      <c r="H558" s="11">
        <v>7</v>
      </c>
      <c r="I558" s="20" t="s">
        <v>259</v>
      </c>
      <c r="J558" s="11" t="s">
        <v>261</v>
      </c>
      <c r="K558" s="11" t="s">
        <v>1587</v>
      </c>
      <c r="L558" s="11">
        <v>2</v>
      </c>
    </row>
    <row r="559" spans="1:12">
      <c r="A559" s="11" t="s">
        <v>1059</v>
      </c>
      <c r="D559" s="11" t="s">
        <v>260</v>
      </c>
      <c r="E559" s="19" t="s">
        <v>1309</v>
      </c>
      <c r="F559" s="10">
        <v>42036</v>
      </c>
      <c r="G559" s="10">
        <v>44228</v>
      </c>
      <c r="H559" s="11">
        <v>7</v>
      </c>
      <c r="I559" s="20" t="s">
        <v>259</v>
      </c>
      <c r="J559" s="11" t="s">
        <v>261</v>
      </c>
      <c r="K559" s="11" t="s">
        <v>1587</v>
      </c>
      <c r="L559" s="11">
        <v>2</v>
      </c>
    </row>
    <row r="560" spans="1:12">
      <c r="A560" s="11" t="s">
        <v>1060</v>
      </c>
      <c r="D560" s="11" t="s">
        <v>260</v>
      </c>
      <c r="E560" s="19" t="s">
        <v>1310</v>
      </c>
      <c r="F560" s="10">
        <v>42036</v>
      </c>
      <c r="G560" s="10">
        <v>44228</v>
      </c>
      <c r="H560" s="11">
        <v>7</v>
      </c>
      <c r="I560" s="20" t="s">
        <v>259</v>
      </c>
      <c r="J560" s="11" t="s">
        <v>261</v>
      </c>
      <c r="K560" s="11" t="s">
        <v>1587</v>
      </c>
      <c r="L560" s="11">
        <v>2</v>
      </c>
    </row>
    <row r="561" spans="1:12">
      <c r="A561" s="11" t="s">
        <v>1061</v>
      </c>
      <c r="D561" s="11" t="s">
        <v>260</v>
      </c>
      <c r="E561" s="19" t="s">
        <v>1311</v>
      </c>
      <c r="F561" s="10">
        <v>42036</v>
      </c>
      <c r="G561" s="10">
        <v>44228</v>
      </c>
      <c r="H561" s="11">
        <v>7</v>
      </c>
      <c r="I561" s="20" t="s">
        <v>259</v>
      </c>
      <c r="J561" s="11" t="s">
        <v>261</v>
      </c>
      <c r="K561" s="11" t="s">
        <v>1587</v>
      </c>
      <c r="L561" s="11">
        <v>2</v>
      </c>
    </row>
    <row r="562" spans="1:12">
      <c r="A562" s="11" t="s">
        <v>1062</v>
      </c>
      <c r="D562" s="11" t="s">
        <v>260</v>
      </c>
      <c r="E562" s="19" t="s">
        <v>1312</v>
      </c>
      <c r="F562" s="10">
        <v>42036</v>
      </c>
      <c r="G562" s="10">
        <v>44228</v>
      </c>
      <c r="H562" s="11">
        <v>7</v>
      </c>
      <c r="I562" s="20" t="s">
        <v>259</v>
      </c>
      <c r="J562" s="11" t="s">
        <v>261</v>
      </c>
      <c r="K562" s="11" t="s">
        <v>1587</v>
      </c>
      <c r="L562" s="11">
        <v>2</v>
      </c>
    </row>
    <row r="563" spans="1:12">
      <c r="A563" s="11" t="s">
        <v>1063</v>
      </c>
      <c r="D563" s="11" t="s">
        <v>260</v>
      </c>
      <c r="E563" s="19" t="s">
        <v>1313</v>
      </c>
      <c r="F563" s="10">
        <v>42036</v>
      </c>
      <c r="G563" s="10">
        <v>44228</v>
      </c>
      <c r="H563" s="11">
        <v>7</v>
      </c>
      <c r="I563" s="20" t="s">
        <v>259</v>
      </c>
      <c r="J563" s="11" t="s">
        <v>261</v>
      </c>
      <c r="K563" s="11" t="s">
        <v>1587</v>
      </c>
      <c r="L563" s="11">
        <v>2</v>
      </c>
    </row>
    <row r="564" spans="1:12">
      <c r="A564" s="11" t="s">
        <v>1064</v>
      </c>
      <c r="D564" s="11" t="s">
        <v>260</v>
      </c>
      <c r="E564" s="19" t="s">
        <v>1314</v>
      </c>
      <c r="F564" s="10">
        <v>42036</v>
      </c>
      <c r="G564" s="10">
        <v>44228</v>
      </c>
      <c r="H564" s="11">
        <v>7</v>
      </c>
      <c r="I564" s="20" t="s">
        <v>259</v>
      </c>
      <c r="J564" s="11" t="s">
        <v>261</v>
      </c>
      <c r="K564" s="11" t="s">
        <v>1587</v>
      </c>
      <c r="L564" s="11">
        <v>2</v>
      </c>
    </row>
    <row r="565" spans="1:12">
      <c r="A565" s="11" t="s">
        <v>1065</v>
      </c>
      <c r="D565" s="11" t="s">
        <v>260</v>
      </c>
      <c r="E565" s="19" t="s">
        <v>1315</v>
      </c>
      <c r="F565" s="10">
        <v>42036</v>
      </c>
      <c r="G565" s="10">
        <v>44228</v>
      </c>
      <c r="H565" s="11">
        <v>7</v>
      </c>
      <c r="I565" s="20" t="s">
        <v>259</v>
      </c>
      <c r="J565" s="11" t="s">
        <v>261</v>
      </c>
      <c r="K565" s="11" t="s">
        <v>1587</v>
      </c>
      <c r="L565" s="11">
        <v>2</v>
      </c>
    </row>
    <row r="566" spans="1:12">
      <c r="A566" s="11" t="s">
        <v>1066</v>
      </c>
      <c r="D566" s="11" t="s">
        <v>260</v>
      </c>
      <c r="E566" s="19" t="s">
        <v>1316</v>
      </c>
      <c r="F566" s="10">
        <v>42036</v>
      </c>
      <c r="G566" s="10">
        <v>44228</v>
      </c>
      <c r="H566" s="11">
        <v>7</v>
      </c>
      <c r="I566" s="20" t="s">
        <v>259</v>
      </c>
      <c r="J566" s="11" t="s">
        <v>261</v>
      </c>
      <c r="K566" s="11" t="s">
        <v>1587</v>
      </c>
      <c r="L566" s="11">
        <v>2</v>
      </c>
    </row>
    <row r="567" spans="1:12">
      <c r="A567" s="11" t="s">
        <v>1067</v>
      </c>
      <c r="D567" s="11" t="s">
        <v>260</v>
      </c>
      <c r="E567" s="19" t="s">
        <v>1317</v>
      </c>
      <c r="F567" s="10">
        <v>42036</v>
      </c>
      <c r="G567" s="10">
        <v>44228</v>
      </c>
      <c r="H567" s="11">
        <v>7</v>
      </c>
      <c r="I567" s="20" t="s">
        <v>259</v>
      </c>
      <c r="J567" s="11" t="s">
        <v>261</v>
      </c>
      <c r="K567" s="11" t="s">
        <v>1587</v>
      </c>
      <c r="L567" s="11">
        <v>2</v>
      </c>
    </row>
    <row r="568" spans="1:12">
      <c r="A568" s="11" t="s">
        <v>1068</v>
      </c>
      <c r="D568" s="11" t="s">
        <v>260</v>
      </c>
      <c r="E568" s="19" t="s">
        <v>1318</v>
      </c>
      <c r="F568" s="10">
        <v>42036</v>
      </c>
      <c r="G568" s="10">
        <v>44228</v>
      </c>
      <c r="H568" s="11">
        <v>7</v>
      </c>
      <c r="I568" s="20" t="s">
        <v>259</v>
      </c>
      <c r="J568" s="11" t="s">
        <v>261</v>
      </c>
      <c r="K568" s="11" t="s">
        <v>1587</v>
      </c>
      <c r="L568" s="11">
        <v>2</v>
      </c>
    </row>
    <row r="569" spans="1:12">
      <c r="A569" s="11" t="s">
        <v>1069</v>
      </c>
      <c r="D569" s="11" t="s">
        <v>260</v>
      </c>
      <c r="E569" s="19" t="s">
        <v>1319</v>
      </c>
      <c r="F569" s="10">
        <v>42036</v>
      </c>
      <c r="G569" s="10">
        <v>44228</v>
      </c>
      <c r="H569" s="11">
        <v>7</v>
      </c>
      <c r="I569" s="20" t="s">
        <v>259</v>
      </c>
      <c r="J569" s="11" t="s">
        <v>261</v>
      </c>
      <c r="K569" s="11" t="s">
        <v>1587</v>
      </c>
      <c r="L569" s="11">
        <v>2</v>
      </c>
    </row>
    <row r="570" spans="1:12">
      <c r="A570" s="11" t="s">
        <v>1070</v>
      </c>
      <c r="D570" s="11" t="s">
        <v>260</v>
      </c>
      <c r="E570" s="19" t="s">
        <v>1320</v>
      </c>
      <c r="F570" s="10">
        <v>42036</v>
      </c>
      <c r="G570" s="10">
        <v>44228</v>
      </c>
      <c r="H570" s="11">
        <v>7</v>
      </c>
      <c r="I570" s="20" t="s">
        <v>259</v>
      </c>
      <c r="J570" s="11" t="s">
        <v>261</v>
      </c>
      <c r="K570" s="11" t="s">
        <v>1587</v>
      </c>
      <c r="L570" s="11">
        <v>2</v>
      </c>
    </row>
    <row r="571" spans="1:12">
      <c r="A571" s="11" t="s">
        <v>1071</v>
      </c>
      <c r="D571" s="11" t="s">
        <v>260</v>
      </c>
      <c r="E571" s="19" t="s">
        <v>1321</v>
      </c>
      <c r="F571" s="10">
        <v>42036</v>
      </c>
      <c r="G571" s="10">
        <v>44228</v>
      </c>
      <c r="H571" s="11">
        <v>7</v>
      </c>
      <c r="I571" s="20" t="s">
        <v>259</v>
      </c>
      <c r="J571" s="11" t="s">
        <v>261</v>
      </c>
      <c r="K571" s="11" t="s">
        <v>1587</v>
      </c>
      <c r="L571" s="11">
        <v>2</v>
      </c>
    </row>
    <row r="572" spans="1:12">
      <c r="A572" s="11" t="s">
        <v>1072</v>
      </c>
      <c r="D572" s="11" t="s">
        <v>260</v>
      </c>
      <c r="E572" s="19" t="s">
        <v>1322</v>
      </c>
      <c r="F572" s="10">
        <v>42036</v>
      </c>
      <c r="G572" s="10">
        <v>44228</v>
      </c>
      <c r="H572" s="11">
        <v>7</v>
      </c>
      <c r="I572" s="20" t="s">
        <v>259</v>
      </c>
      <c r="J572" s="11" t="s">
        <v>261</v>
      </c>
      <c r="K572" s="11" t="s">
        <v>1587</v>
      </c>
      <c r="L572" s="11">
        <v>2</v>
      </c>
    </row>
    <row r="573" spans="1:12">
      <c r="A573" s="11" t="s">
        <v>1073</v>
      </c>
      <c r="D573" s="11" t="s">
        <v>260</v>
      </c>
      <c r="E573" s="19" t="s">
        <v>1323</v>
      </c>
      <c r="F573" s="10">
        <v>42036</v>
      </c>
      <c r="G573" s="10">
        <v>44228</v>
      </c>
      <c r="H573" s="11">
        <v>7</v>
      </c>
      <c r="I573" s="20" t="s">
        <v>259</v>
      </c>
      <c r="J573" s="11" t="s">
        <v>261</v>
      </c>
      <c r="K573" s="11" t="s">
        <v>1587</v>
      </c>
      <c r="L573" s="11">
        <v>2</v>
      </c>
    </row>
    <row r="574" spans="1:12">
      <c r="A574" s="11" t="s">
        <v>1074</v>
      </c>
      <c r="D574" s="11" t="s">
        <v>260</v>
      </c>
      <c r="E574" s="19" t="s">
        <v>1324</v>
      </c>
      <c r="F574" s="10">
        <v>42036</v>
      </c>
      <c r="G574" s="10">
        <v>44228</v>
      </c>
      <c r="H574" s="11">
        <v>7</v>
      </c>
      <c r="I574" s="20" t="s">
        <v>259</v>
      </c>
      <c r="J574" s="11" t="s">
        <v>261</v>
      </c>
      <c r="K574" s="11" t="s">
        <v>1587</v>
      </c>
      <c r="L574" s="11">
        <v>2</v>
      </c>
    </row>
    <row r="575" spans="1:12">
      <c r="A575" s="11" t="s">
        <v>1075</v>
      </c>
      <c r="D575" s="11" t="s">
        <v>260</v>
      </c>
      <c r="E575" s="19" t="s">
        <v>1325</v>
      </c>
      <c r="F575" s="10">
        <v>42036</v>
      </c>
      <c r="G575" s="10">
        <v>44228</v>
      </c>
      <c r="H575" s="11">
        <v>7</v>
      </c>
      <c r="I575" s="20" t="s">
        <v>259</v>
      </c>
      <c r="J575" s="11" t="s">
        <v>261</v>
      </c>
      <c r="K575" s="11" t="s">
        <v>1587</v>
      </c>
      <c r="L575" s="11">
        <v>2</v>
      </c>
    </row>
    <row r="576" spans="1:12">
      <c r="A576" s="11" t="s">
        <v>1076</v>
      </c>
      <c r="D576" s="11" t="s">
        <v>260</v>
      </c>
      <c r="E576" s="19" t="s">
        <v>1326</v>
      </c>
      <c r="F576" s="10">
        <v>42036</v>
      </c>
      <c r="G576" s="10">
        <v>44228</v>
      </c>
      <c r="H576" s="11">
        <v>7</v>
      </c>
      <c r="I576" s="20" t="s">
        <v>259</v>
      </c>
      <c r="J576" s="11" t="s">
        <v>261</v>
      </c>
      <c r="K576" s="11" t="s">
        <v>1587</v>
      </c>
      <c r="L576" s="11">
        <v>2</v>
      </c>
    </row>
    <row r="577" spans="1:12">
      <c r="A577" s="11" t="s">
        <v>1077</v>
      </c>
      <c r="D577" s="11" t="s">
        <v>260</v>
      </c>
      <c r="E577" s="19" t="s">
        <v>1327</v>
      </c>
      <c r="F577" s="10">
        <v>42036</v>
      </c>
      <c r="G577" s="10">
        <v>44228</v>
      </c>
      <c r="H577" s="11">
        <v>7</v>
      </c>
      <c r="I577" s="20" t="s">
        <v>259</v>
      </c>
      <c r="J577" s="11" t="s">
        <v>261</v>
      </c>
      <c r="K577" s="11" t="s">
        <v>1587</v>
      </c>
      <c r="L577" s="11">
        <v>2</v>
      </c>
    </row>
    <row r="578" spans="1:12">
      <c r="A578" s="11" t="s">
        <v>1078</v>
      </c>
      <c r="D578" s="11" t="s">
        <v>260</v>
      </c>
      <c r="E578" s="19" t="s">
        <v>1328</v>
      </c>
      <c r="F578" s="10">
        <v>42036</v>
      </c>
      <c r="G578" s="10">
        <v>44228</v>
      </c>
      <c r="H578" s="11">
        <v>7</v>
      </c>
      <c r="I578" s="20" t="s">
        <v>259</v>
      </c>
      <c r="J578" s="11" t="s">
        <v>261</v>
      </c>
      <c r="K578" s="11" t="s">
        <v>1587</v>
      </c>
      <c r="L578" s="11">
        <v>2</v>
      </c>
    </row>
    <row r="579" spans="1:12">
      <c r="A579" s="11" t="s">
        <v>1079</v>
      </c>
      <c r="D579" s="11" t="s">
        <v>260</v>
      </c>
      <c r="E579" s="19" t="s">
        <v>1329</v>
      </c>
      <c r="F579" s="10">
        <v>42036</v>
      </c>
      <c r="G579" s="10">
        <v>44228</v>
      </c>
      <c r="H579" s="11">
        <v>7</v>
      </c>
      <c r="I579" s="20" t="s">
        <v>259</v>
      </c>
      <c r="J579" s="11" t="s">
        <v>261</v>
      </c>
      <c r="K579" s="11" t="s">
        <v>1587</v>
      </c>
      <c r="L579" s="11">
        <v>2</v>
      </c>
    </row>
    <row r="580" spans="1:12">
      <c r="A580" s="11" t="s">
        <v>1080</v>
      </c>
      <c r="D580" s="11" t="s">
        <v>260</v>
      </c>
      <c r="E580" s="19" t="s">
        <v>1330</v>
      </c>
      <c r="F580" s="10">
        <v>42036</v>
      </c>
      <c r="G580" s="10">
        <v>44228</v>
      </c>
      <c r="H580" s="11">
        <v>7</v>
      </c>
      <c r="I580" s="20" t="s">
        <v>259</v>
      </c>
      <c r="J580" s="11" t="s">
        <v>261</v>
      </c>
      <c r="K580" s="11" t="s">
        <v>1587</v>
      </c>
      <c r="L580" s="11">
        <v>2</v>
      </c>
    </row>
    <row r="581" spans="1:12">
      <c r="A581" s="11" t="s">
        <v>1081</v>
      </c>
      <c r="D581" s="11" t="s">
        <v>260</v>
      </c>
      <c r="E581" s="19" t="s">
        <v>1331</v>
      </c>
      <c r="F581" s="10">
        <v>42036</v>
      </c>
      <c r="G581" s="10">
        <v>44228</v>
      </c>
      <c r="H581" s="11">
        <v>7</v>
      </c>
      <c r="I581" s="20" t="s">
        <v>259</v>
      </c>
      <c r="J581" s="11" t="s">
        <v>261</v>
      </c>
      <c r="K581" s="11" t="s">
        <v>1587</v>
      </c>
      <c r="L581" s="11">
        <v>2</v>
      </c>
    </row>
    <row r="582" spans="1:12">
      <c r="A582" s="11" t="s">
        <v>1082</v>
      </c>
      <c r="D582" s="11" t="s">
        <v>260</v>
      </c>
      <c r="E582" s="19" t="s">
        <v>1332</v>
      </c>
      <c r="F582" s="10">
        <v>42036</v>
      </c>
      <c r="G582" s="10">
        <v>44228</v>
      </c>
      <c r="H582" s="11">
        <v>7</v>
      </c>
      <c r="I582" s="20" t="s">
        <v>259</v>
      </c>
      <c r="J582" s="11" t="s">
        <v>261</v>
      </c>
      <c r="K582" s="11" t="s">
        <v>1587</v>
      </c>
      <c r="L582" s="11">
        <v>2</v>
      </c>
    </row>
    <row r="583" spans="1:12">
      <c r="A583" s="11" t="s">
        <v>1083</v>
      </c>
      <c r="D583" s="11" t="s">
        <v>260</v>
      </c>
      <c r="E583" s="19" t="s">
        <v>1333</v>
      </c>
      <c r="F583" s="10">
        <v>42036</v>
      </c>
      <c r="G583" s="10">
        <v>44228</v>
      </c>
      <c r="H583" s="11">
        <v>7</v>
      </c>
      <c r="I583" s="20" t="s">
        <v>259</v>
      </c>
      <c r="J583" s="11" t="s">
        <v>261</v>
      </c>
      <c r="K583" s="11" t="s">
        <v>1587</v>
      </c>
      <c r="L583" s="11">
        <v>2</v>
      </c>
    </row>
    <row r="584" spans="1:12">
      <c r="A584" s="11" t="s">
        <v>1084</v>
      </c>
      <c r="D584" s="11" t="s">
        <v>260</v>
      </c>
      <c r="E584" s="19" t="s">
        <v>1334</v>
      </c>
      <c r="F584" s="10">
        <v>42036</v>
      </c>
      <c r="G584" s="10">
        <v>44228</v>
      </c>
      <c r="H584" s="11">
        <v>7</v>
      </c>
      <c r="I584" s="20" t="s">
        <v>259</v>
      </c>
      <c r="J584" s="11" t="s">
        <v>261</v>
      </c>
      <c r="K584" s="11" t="s">
        <v>1587</v>
      </c>
      <c r="L584" s="11">
        <v>2</v>
      </c>
    </row>
    <row r="585" spans="1:12">
      <c r="A585" s="11" t="s">
        <v>1085</v>
      </c>
      <c r="D585" s="11" t="s">
        <v>260</v>
      </c>
      <c r="E585" s="19" t="s">
        <v>1335</v>
      </c>
      <c r="F585" s="10">
        <v>42036</v>
      </c>
      <c r="G585" s="10">
        <v>44228</v>
      </c>
      <c r="H585" s="11">
        <v>7</v>
      </c>
      <c r="I585" s="20" t="s">
        <v>259</v>
      </c>
      <c r="J585" s="11" t="s">
        <v>261</v>
      </c>
      <c r="K585" s="11" t="s">
        <v>1587</v>
      </c>
      <c r="L585" s="11">
        <v>2</v>
      </c>
    </row>
    <row r="586" spans="1:12">
      <c r="A586" s="11" t="s">
        <v>1086</v>
      </c>
      <c r="D586" s="11" t="s">
        <v>260</v>
      </c>
      <c r="E586" s="19" t="s">
        <v>1336</v>
      </c>
      <c r="F586" s="10">
        <v>42036</v>
      </c>
      <c r="G586" s="10">
        <v>44228</v>
      </c>
      <c r="H586" s="11">
        <v>7</v>
      </c>
      <c r="I586" s="20" t="s">
        <v>259</v>
      </c>
      <c r="J586" s="11" t="s">
        <v>261</v>
      </c>
      <c r="K586" s="11" t="s">
        <v>1587</v>
      </c>
      <c r="L586" s="11">
        <v>2</v>
      </c>
    </row>
    <row r="587" spans="1:12">
      <c r="A587" s="11" t="s">
        <v>1087</v>
      </c>
      <c r="D587" s="11" t="s">
        <v>260</v>
      </c>
      <c r="E587" s="19" t="s">
        <v>1337</v>
      </c>
      <c r="F587" s="10">
        <v>42036</v>
      </c>
      <c r="G587" s="10">
        <v>44228</v>
      </c>
      <c r="H587" s="11">
        <v>7</v>
      </c>
      <c r="I587" s="20" t="s">
        <v>259</v>
      </c>
      <c r="J587" s="11" t="s">
        <v>261</v>
      </c>
      <c r="K587" s="11" t="s">
        <v>1587</v>
      </c>
      <c r="L587" s="11">
        <v>2</v>
      </c>
    </row>
    <row r="588" spans="1:12">
      <c r="A588" s="11" t="s">
        <v>1088</v>
      </c>
      <c r="D588" s="11" t="s">
        <v>260</v>
      </c>
      <c r="E588" s="19" t="s">
        <v>1338</v>
      </c>
      <c r="F588" s="10">
        <v>42036</v>
      </c>
      <c r="G588" s="10">
        <v>44228</v>
      </c>
      <c r="H588" s="11">
        <v>7</v>
      </c>
      <c r="I588" s="20" t="s">
        <v>259</v>
      </c>
      <c r="J588" s="11" t="s">
        <v>261</v>
      </c>
      <c r="K588" s="11" t="s">
        <v>1587</v>
      </c>
      <c r="L588" s="11">
        <v>2</v>
      </c>
    </row>
    <row r="589" spans="1:12">
      <c r="A589" s="11" t="s">
        <v>1089</v>
      </c>
      <c r="D589" s="11" t="s">
        <v>260</v>
      </c>
      <c r="E589" s="19" t="s">
        <v>1339</v>
      </c>
      <c r="F589" s="10">
        <v>42036</v>
      </c>
      <c r="G589" s="10">
        <v>44228</v>
      </c>
      <c r="H589" s="11">
        <v>7</v>
      </c>
      <c r="I589" s="20" t="s">
        <v>259</v>
      </c>
      <c r="J589" s="11" t="s">
        <v>261</v>
      </c>
      <c r="K589" s="11" t="s">
        <v>1587</v>
      </c>
      <c r="L589" s="11">
        <v>2</v>
      </c>
    </row>
    <row r="590" spans="1:12">
      <c r="A590" s="11" t="s">
        <v>1090</v>
      </c>
      <c r="D590" s="11" t="s">
        <v>260</v>
      </c>
      <c r="E590" s="19" t="s">
        <v>1340</v>
      </c>
      <c r="F590" s="10">
        <v>42036</v>
      </c>
      <c r="G590" s="10">
        <v>44228</v>
      </c>
      <c r="H590" s="11">
        <v>7</v>
      </c>
      <c r="I590" s="20" t="s">
        <v>259</v>
      </c>
      <c r="J590" s="11" t="s">
        <v>261</v>
      </c>
      <c r="K590" s="11" t="s">
        <v>1587</v>
      </c>
      <c r="L590" s="11">
        <v>2</v>
      </c>
    </row>
    <row r="591" spans="1:12">
      <c r="A591" s="11" t="s">
        <v>1091</v>
      </c>
      <c r="D591" s="11" t="s">
        <v>260</v>
      </c>
      <c r="E591" s="19" t="s">
        <v>1341</v>
      </c>
      <c r="F591" s="10">
        <v>42036</v>
      </c>
      <c r="G591" s="10">
        <v>44228</v>
      </c>
      <c r="H591" s="11">
        <v>7</v>
      </c>
      <c r="I591" s="20" t="s">
        <v>259</v>
      </c>
      <c r="J591" s="11" t="s">
        <v>261</v>
      </c>
      <c r="K591" s="11" t="s">
        <v>1587</v>
      </c>
      <c r="L591" s="11">
        <v>2</v>
      </c>
    </row>
    <row r="592" spans="1:12">
      <c r="A592" s="11" t="s">
        <v>1092</v>
      </c>
      <c r="D592" s="11" t="s">
        <v>260</v>
      </c>
      <c r="E592" s="19" t="s">
        <v>1342</v>
      </c>
      <c r="F592" s="10">
        <v>42036</v>
      </c>
      <c r="G592" s="10">
        <v>44228</v>
      </c>
      <c r="H592" s="11">
        <v>7</v>
      </c>
      <c r="I592" s="20" t="s">
        <v>259</v>
      </c>
      <c r="J592" s="11" t="s">
        <v>261</v>
      </c>
      <c r="K592" s="11" t="s">
        <v>1587</v>
      </c>
      <c r="L592" s="11">
        <v>2</v>
      </c>
    </row>
    <row r="593" spans="1:12">
      <c r="A593" s="11" t="s">
        <v>1093</v>
      </c>
      <c r="D593" s="11" t="s">
        <v>260</v>
      </c>
      <c r="E593" s="19" t="s">
        <v>1343</v>
      </c>
      <c r="F593" s="10">
        <v>42036</v>
      </c>
      <c r="G593" s="10">
        <v>44228</v>
      </c>
      <c r="H593" s="11">
        <v>7</v>
      </c>
      <c r="I593" s="20" t="s">
        <v>259</v>
      </c>
      <c r="J593" s="11" t="s">
        <v>261</v>
      </c>
      <c r="K593" s="11" t="s">
        <v>1587</v>
      </c>
      <c r="L593" s="11">
        <v>2</v>
      </c>
    </row>
    <row r="594" spans="1:12">
      <c r="A594" s="11" t="s">
        <v>1094</v>
      </c>
      <c r="D594" s="11" t="s">
        <v>260</v>
      </c>
      <c r="E594" s="19" t="s">
        <v>1344</v>
      </c>
      <c r="F594" s="10">
        <v>42036</v>
      </c>
      <c r="G594" s="10">
        <v>44228</v>
      </c>
      <c r="H594" s="11">
        <v>7</v>
      </c>
      <c r="I594" s="20" t="s">
        <v>259</v>
      </c>
      <c r="J594" s="11" t="s">
        <v>261</v>
      </c>
      <c r="K594" s="11" t="s">
        <v>1587</v>
      </c>
      <c r="L594" s="11">
        <v>2</v>
      </c>
    </row>
    <row r="595" spans="1:12">
      <c r="A595" s="11" t="s">
        <v>1095</v>
      </c>
      <c r="D595" s="11" t="s">
        <v>260</v>
      </c>
      <c r="E595" s="19" t="s">
        <v>1345</v>
      </c>
      <c r="F595" s="10">
        <v>42036</v>
      </c>
      <c r="G595" s="10">
        <v>44228</v>
      </c>
      <c r="H595" s="11">
        <v>7</v>
      </c>
      <c r="I595" s="20" t="s">
        <v>259</v>
      </c>
      <c r="J595" s="11" t="s">
        <v>261</v>
      </c>
      <c r="K595" s="11" t="s">
        <v>1587</v>
      </c>
      <c r="L595" s="11">
        <v>2</v>
      </c>
    </row>
    <row r="596" spans="1:12">
      <c r="A596" s="11" t="s">
        <v>1096</v>
      </c>
      <c r="D596" s="11" t="s">
        <v>260</v>
      </c>
      <c r="E596" s="19" t="s">
        <v>1346</v>
      </c>
      <c r="F596" s="10">
        <v>42036</v>
      </c>
      <c r="G596" s="10">
        <v>44228</v>
      </c>
      <c r="H596" s="11">
        <v>7</v>
      </c>
      <c r="I596" s="20" t="s">
        <v>259</v>
      </c>
      <c r="J596" s="11" t="s">
        <v>261</v>
      </c>
      <c r="K596" s="11" t="s">
        <v>1587</v>
      </c>
      <c r="L596" s="11">
        <v>2</v>
      </c>
    </row>
    <row r="597" spans="1:12">
      <c r="A597" s="11" t="s">
        <v>1097</v>
      </c>
      <c r="D597" s="11" t="s">
        <v>260</v>
      </c>
      <c r="E597" s="19" t="s">
        <v>1347</v>
      </c>
      <c r="F597" s="10">
        <v>42036</v>
      </c>
      <c r="G597" s="10">
        <v>44228</v>
      </c>
      <c r="H597" s="11">
        <v>7</v>
      </c>
      <c r="I597" s="20" t="s">
        <v>259</v>
      </c>
      <c r="J597" s="11" t="s">
        <v>261</v>
      </c>
      <c r="K597" s="11" t="s">
        <v>1587</v>
      </c>
      <c r="L597" s="11">
        <v>2</v>
      </c>
    </row>
    <row r="598" spans="1:12">
      <c r="A598" s="11" t="s">
        <v>1098</v>
      </c>
      <c r="D598" s="11" t="s">
        <v>260</v>
      </c>
      <c r="E598" s="19" t="s">
        <v>1348</v>
      </c>
      <c r="F598" s="10">
        <v>42036</v>
      </c>
      <c r="G598" s="10">
        <v>44228</v>
      </c>
      <c r="H598" s="11">
        <v>7</v>
      </c>
      <c r="I598" s="20" t="s">
        <v>259</v>
      </c>
      <c r="J598" s="11" t="s">
        <v>261</v>
      </c>
      <c r="K598" s="11" t="s">
        <v>1587</v>
      </c>
      <c r="L598" s="11">
        <v>2</v>
      </c>
    </row>
    <row r="599" spans="1:12">
      <c r="A599" s="11" t="s">
        <v>1099</v>
      </c>
      <c r="D599" s="11" t="s">
        <v>260</v>
      </c>
      <c r="E599" s="19" t="s">
        <v>1349</v>
      </c>
      <c r="F599" s="10">
        <v>42036</v>
      </c>
      <c r="G599" s="10">
        <v>44228</v>
      </c>
      <c r="H599" s="11">
        <v>7</v>
      </c>
      <c r="I599" s="20" t="s">
        <v>259</v>
      </c>
      <c r="J599" s="11" t="s">
        <v>261</v>
      </c>
      <c r="K599" s="11" t="s">
        <v>1587</v>
      </c>
      <c r="L599" s="11">
        <v>2</v>
      </c>
    </row>
    <row r="600" spans="1:12">
      <c r="A600" s="11" t="s">
        <v>1100</v>
      </c>
      <c r="D600" s="11" t="s">
        <v>260</v>
      </c>
      <c r="E600" s="19" t="s">
        <v>1350</v>
      </c>
      <c r="F600" s="10">
        <v>42036</v>
      </c>
      <c r="G600" s="10">
        <v>44228</v>
      </c>
      <c r="H600" s="11">
        <v>7</v>
      </c>
      <c r="I600" s="20" t="s">
        <v>259</v>
      </c>
      <c r="J600" s="11" t="s">
        <v>261</v>
      </c>
      <c r="K600" s="11" t="s">
        <v>1587</v>
      </c>
      <c r="L600" s="11">
        <v>2</v>
      </c>
    </row>
    <row r="601" spans="1:12">
      <c r="A601" s="11" t="s">
        <v>1101</v>
      </c>
      <c r="D601" s="11" t="s">
        <v>260</v>
      </c>
      <c r="E601" s="19" t="s">
        <v>1351</v>
      </c>
      <c r="F601" s="10">
        <v>42036</v>
      </c>
      <c r="G601" s="10">
        <v>44228</v>
      </c>
      <c r="H601" s="11">
        <v>7</v>
      </c>
      <c r="I601" s="20" t="s">
        <v>259</v>
      </c>
      <c r="J601" s="11" t="s">
        <v>261</v>
      </c>
      <c r="K601" s="11" t="s">
        <v>1587</v>
      </c>
      <c r="L601" s="11">
        <v>2</v>
      </c>
    </row>
    <row r="602" spans="1:12">
      <c r="A602" s="11" t="s">
        <v>1102</v>
      </c>
      <c r="D602" s="11" t="s">
        <v>260</v>
      </c>
      <c r="E602" s="19" t="s">
        <v>1352</v>
      </c>
      <c r="F602" s="10">
        <v>42036</v>
      </c>
      <c r="G602" s="10">
        <v>44228</v>
      </c>
      <c r="H602" s="11">
        <v>7</v>
      </c>
      <c r="I602" s="20" t="s">
        <v>259</v>
      </c>
      <c r="J602" s="11" t="s">
        <v>261</v>
      </c>
      <c r="K602" s="11" t="s">
        <v>1587</v>
      </c>
      <c r="L602" s="11">
        <v>2</v>
      </c>
    </row>
    <row r="603" spans="1:12">
      <c r="A603" s="11" t="s">
        <v>1103</v>
      </c>
      <c r="D603" s="11" t="s">
        <v>260</v>
      </c>
      <c r="E603" s="19" t="s">
        <v>1353</v>
      </c>
      <c r="F603" s="10">
        <v>42036</v>
      </c>
      <c r="G603" s="10">
        <v>44228</v>
      </c>
      <c r="H603" s="11">
        <v>7</v>
      </c>
      <c r="I603" s="20" t="s">
        <v>259</v>
      </c>
      <c r="J603" s="11" t="s">
        <v>261</v>
      </c>
      <c r="K603" s="11" t="s">
        <v>1587</v>
      </c>
      <c r="L603" s="11">
        <v>2</v>
      </c>
    </row>
    <row r="604" spans="1:12">
      <c r="A604" s="11" t="s">
        <v>1104</v>
      </c>
      <c r="D604" s="11" t="s">
        <v>260</v>
      </c>
      <c r="E604" s="19" t="s">
        <v>1354</v>
      </c>
      <c r="F604" s="10">
        <v>42036</v>
      </c>
      <c r="G604" s="10">
        <v>44228</v>
      </c>
      <c r="H604" s="11">
        <v>7</v>
      </c>
      <c r="I604" s="20" t="s">
        <v>259</v>
      </c>
      <c r="J604" s="11" t="s">
        <v>261</v>
      </c>
      <c r="K604" s="11" t="s">
        <v>1587</v>
      </c>
      <c r="L604" s="11">
        <v>2</v>
      </c>
    </row>
    <row r="605" spans="1:12">
      <c r="A605" s="11" t="s">
        <v>1105</v>
      </c>
      <c r="D605" s="11" t="s">
        <v>260</v>
      </c>
      <c r="E605" s="19" t="s">
        <v>1355</v>
      </c>
      <c r="F605" s="10">
        <v>42036</v>
      </c>
      <c r="G605" s="10">
        <v>44228</v>
      </c>
      <c r="H605" s="11">
        <v>7</v>
      </c>
      <c r="I605" s="20" t="s">
        <v>259</v>
      </c>
      <c r="J605" s="11" t="s">
        <v>261</v>
      </c>
      <c r="K605" s="11" t="s">
        <v>1587</v>
      </c>
      <c r="L605" s="11">
        <v>2</v>
      </c>
    </row>
    <row r="606" spans="1:12">
      <c r="A606" s="11" t="s">
        <v>1106</v>
      </c>
      <c r="D606" s="11" t="s">
        <v>260</v>
      </c>
      <c r="E606" s="19" t="s">
        <v>1356</v>
      </c>
      <c r="F606" s="10">
        <v>42036</v>
      </c>
      <c r="G606" s="10">
        <v>44228</v>
      </c>
      <c r="H606" s="11">
        <v>7</v>
      </c>
      <c r="I606" s="20" t="s">
        <v>259</v>
      </c>
      <c r="J606" s="11" t="s">
        <v>261</v>
      </c>
      <c r="K606" s="11" t="s">
        <v>1587</v>
      </c>
      <c r="L606" s="11">
        <v>2</v>
      </c>
    </row>
    <row r="607" spans="1:12">
      <c r="A607" s="11" t="s">
        <v>1107</v>
      </c>
      <c r="D607" s="11" t="s">
        <v>260</v>
      </c>
      <c r="E607" s="19" t="s">
        <v>1357</v>
      </c>
      <c r="F607" s="10">
        <v>42036</v>
      </c>
      <c r="G607" s="10">
        <v>44228</v>
      </c>
      <c r="H607" s="11">
        <v>7</v>
      </c>
      <c r="I607" s="20" t="s">
        <v>259</v>
      </c>
      <c r="J607" s="11" t="s">
        <v>261</v>
      </c>
      <c r="K607" s="11" t="s">
        <v>1587</v>
      </c>
      <c r="L607" s="11">
        <v>2</v>
      </c>
    </row>
    <row r="608" spans="1:12">
      <c r="A608" s="11" t="s">
        <v>1108</v>
      </c>
      <c r="D608" s="11" t="s">
        <v>260</v>
      </c>
      <c r="E608" s="19" t="s">
        <v>1358</v>
      </c>
      <c r="F608" s="10">
        <v>42036</v>
      </c>
      <c r="G608" s="10">
        <v>44228</v>
      </c>
      <c r="H608" s="11">
        <v>7</v>
      </c>
      <c r="I608" s="20" t="s">
        <v>259</v>
      </c>
      <c r="J608" s="11" t="s">
        <v>261</v>
      </c>
      <c r="K608" s="11" t="s">
        <v>1587</v>
      </c>
      <c r="L608" s="11">
        <v>2</v>
      </c>
    </row>
    <row r="609" spans="1:12">
      <c r="A609" s="11" t="s">
        <v>1109</v>
      </c>
      <c r="D609" s="11" t="s">
        <v>260</v>
      </c>
      <c r="E609" s="19" t="s">
        <v>1359</v>
      </c>
      <c r="F609" s="10">
        <v>42036</v>
      </c>
      <c r="G609" s="10">
        <v>44228</v>
      </c>
      <c r="H609" s="11">
        <v>7</v>
      </c>
      <c r="I609" s="20" t="s">
        <v>259</v>
      </c>
      <c r="J609" s="11" t="s">
        <v>261</v>
      </c>
      <c r="K609" s="11" t="s">
        <v>1587</v>
      </c>
      <c r="L609" s="11">
        <v>2</v>
      </c>
    </row>
    <row r="610" spans="1:12">
      <c r="A610" s="11" t="s">
        <v>1110</v>
      </c>
      <c r="D610" s="11" t="s">
        <v>260</v>
      </c>
      <c r="E610" s="19" t="s">
        <v>1360</v>
      </c>
      <c r="F610" s="10">
        <v>42036</v>
      </c>
      <c r="G610" s="10">
        <v>44228</v>
      </c>
      <c r="H610" s="11">
        <v>7</v>
      </c>
      <c r="I610" s="20" t="s">
        <v>259</v>
      </c>
      <c r="J610" s="11" t="s">
        <v>261</v>
      </c>
      <c r="K610" s="11" t="s">
        <v>1587</v>
      </c>
      <c r="L610" s="11">
        <v>2</v>
      </c>
    </row>
    <row r="611" spans="1:12">
      <c r="A611" s="11" t="s">
        <v>1111</v>
      </c>
      <c r="D611" s="11" t="s">
        <v>260</v>
      </c>
      <c r="E611" s="19" t="s">
        <v>1361</v>
      </c>
      <c r="F611" s="10">
        <v>42036</v>
      </c>
      <c r="G611" s="10">
        <v>44228</v>
      </c>
      <c r="H611" s="11">
        <v>7</v>
      </c>
      <c r="I611" s="20" t="s">
        <v>259</v>
      </c>
      <c r="J611" s="11" t="s">
        <v>261</v>
      </c>
      <c r="K611" s="11" t="s">
        <v>1587</v>
      </c>
      <c r="L611" s="11">
        <v>2</v>
      </c>
    </row>
    <row r="612" spans="1:12">
      <c r="A612" s="11" t="s">
        <v>1112</v>
      </c>
      <c r="D612" s="11" t="s">
        <v>260</v>
      </c>
      <c r="E612" s="19" t="s">
        <v>1362</v>
      </c>
      <c r="F612" s="10">
        <v>42036</v>
      </c>
      <c r="G612" s="10">
        <v>44228</v>
      </c>
      <c r="H612" s="11">
        <v>7</v>
      </c>
      <c r="I612" s="20" t="s">
        <v>259</v>
      </c>
      <c r="J612" s="11" t="s">
        <v>261</v>
      </c>
      <c r="K612" s="11" t="s">
        <v>1587</v>
      </c>
      <c r="L612" s="11">
        <v>2</v>
      </c>
    </row>
    <row r="613" spans="1:12">
      <c r="A613" s="11" t="s">
        <v>1113</v>
      </c>
      <c r="D613" s="11" t="s">
        <v>260</v>
      </c>
      <c r="E613" s="19" t="s">
        <v>1363</v>
      </c>
      <c r="F613" s="10">
        <v>42036</v>
      </c>
      <c r="G613" s="10">
        <v>44228</v>
      </c>
      <c r="H613" s="11">
        <v>7</v>
      </c>
      <c r="I613" s="20" t="s">
        <v>259</v>
      </c>
      <c r="J613" s="11" t="s">
        <v>261</v>
      </c>
      <c r="K613" s="11" t="s">
        <v>1587</v>
      </c>
      <c r="L613" s="11">
        <v>2</v>
      </c>
    </row>
    <row r="614" spans="1:12">
      <c r="A614" s="11" t="s">
        <v>1114</v>
      </c>
      <c r="D614" s="11" t="s">
        <v>260</v>
      </c>
      <c r="E614" s="19" t="s">
        <v>1364</v>
      </c>
      <c r="F614" s="10">
        <v>42036</v>
      </c>
      <c r="G614" s="10">
        <v>44228</v>
      </c>
      <c r="H614" s="11">
        <v>7</v>
      </c>
      <c r="I614" s="20" t="s">
        <v>259</v>
      </c>
      <c r="J614" s="11" t="s">
        <v>261</v>
      </c>
      <c r="K614" s="11" t="s">
        <v>1587</v>
      </c>
      <c r="L614" s="11">
        <v>2</v>
      </c>
    </row>
    <row r="615" spans="1:12">
      <c r="A615" s="11" t="s">
        <v>1115</v>
      </c>
      <c r="D615" s="11" t="s">
        <v>260</v>
      </c>
      <c r="E615" s="19" t="s">
        <v>1365</v>
      </c>
      <c r="F615" s="10">
        <v>42036</v>
      </c>
      <c r="G615" s="10">
        <v>44228</v>
      </c>
      <c r="H615" s="11">
        <v>7</v>
      </c>
      <c r="I615" s="20" t="s">
        <v>259</v>
      </c>
      <c r="J615" s="11" t="s">
        <v>261</v>
      </c>
      <c r="K615" s="11" t="s">
        <v>1587</v>
      </c>
      <c r="L615" s="11">
        <v>2</v>
      </c>
    </row>
    <row r="616" spans="1:12">
      <c r="A616" s="11" t="s">
        <v>1116</v>
      </c>
      <c r="D616" s="11" t="s">
        <v>260</v>
      </c>
      <c r="E616" s="19" t="s">
        <v>1366</v>
      </c>
      <c r="F616" s="10">
        <v>42036</v>
      </c>
      <c r="G616" s="10">
        <v>44228</v>
      </c>
      <c r="H616" s="11">
        <v>7</v>
      </c>
      <c r="I616" s="20" t="s">
        <v>259</v>
      </c>
      <c r="J616" s="11" t="s">
        <v>261</v>
      </c>
      <c r="K616" s="11" t="s">
        <v>1587</v>
      </c>
      <c r="L616" s="11">
        <v>2</v>
      </c>
    </row>
    <row r="617" spans="1:12">
      <c r="A617" s="11" t="s">
        <v>1117</v>
      </c>
      <c r="D617" s="11" t="s">
        <v>260</v>
      </c>
      <c r="E617" s="19" t="s">
        <v>1367</v>
      </c>
      <c r="F617" s="10">
        <v>42036</v>
      </c>
      <c r="G617" s="10">
        <v>44228</v>
      </c>
      <c r="H617" s="11">
        <v>7</v>
      </c>
      <c r="I617" s="20" t="s">
        <v>259</v>
      </c>
      <c r="J617" s="11" t="s">
        <v>261</v>
      </c>
      <c r="K617" s="11" t="s">
        <v>1587</v>
      </c>
      <c r="L617" s="11">
        <v>2</v>
      </c>
    </row>
    <row r="618" spans="1:12">
      <c r="A618" s="11" t="s">
        <v>1118</v>
      </c>
      <c r="D618" s="11" t="s">
        <v>260</v>
      </c>
      <c r="E618" s="19" t="s">
        <v>1368</v>
      </c>
      <c r="F618" s="10">
        <v>42036</v>
      </c>
      <c r="G618" s="10">
        <v>44228</v>
      </c>
      <c r="H618" s="11">
        <v>7</v>
      </c>
      <c r="I618" s="20" t="s">
        <v>259</v>
      </c>
      <c r="J618" s="11" t="s">
        <v>261</v>
      </c>
      <c r="K618" s="11" t="s">
        <v>1587</v>
      </c>
      <c r="L618" s="11">
        <v>2</v>
      </c>
    </row>
    <row r="619" spans="1:12">
      <c r="A619" s="11" t="s">
        <v>1119</v>
      </c>
      <c r="D619" s="11" t="s">
        <v>260</v>
      </c>
      <c r="E619" s="19" t="s">
        <v>1369</v>
      </c>
      <c r="F619" s="10">
        <v>42036</v>
      </c>
      <c r="G619" s="10">
        <v>44228</v>
      </c>
      <c r="H619" s="11">
        <v>7</v>
      </c>
      <c r="I619" s="20" t="s">
        <v>259</v>
      </c>
      <c r="J619" s="11" t="s">
        <v>261</v>
      </c>
      <c r="K619" s="11" t="s">
        <v>1587</v>
      </c>
      <c r="L619" s="11">
        <v>2</v>
      </c>
    </row>
    <row r="620" spans="1:12">
      <c r="A620" s="11" t="s">
        <v>1120</v>
      </c>
      <c r="D620" s="11" t="s">
        <v>260</v>
      </c>
      <c r="E620" s="19" t="s">
        <v>1370</v>
      </c>
      <c r="F620" s="10">
        <v>42036</v>
      </c>
      <c r="G620" s="10">
        <v>44228</v>
      </c>
      <c r="H620" s="11">
        <v>7</v>
      </c>
      <c r="I620" s="20" t="s">
        <v>259</v>
      </c>
      <c r="J620" s="11" t="s">
        <v>261</v>
      </c>
      <c r="K620" s="11" t="s">
        <v>1587</v>
      </c>
      <c r="L620" s="11">
        <v>2</v>
      </c>
    </row>
    <row r="621" spans="1:12">
      <c r="A621" s="11" t="s">
        <v>1121</v>
      </c>
      <c r="D621" s="11" t="s">
        <v>260</v>
      </c>
      <c r="E621" s="19" t="s">
        <v>1371</v>
      </c>
      <c r="F621" s="10">
        <v>42036</v>
      </c>
      <c r="G621" s="10">
        <v>44228</v>
      </c>
      <c r="H621" s="11">
        <v>7</v>
      </c>
      <c r="I621" s="20" t="s">
        <v>259</v>
      </c>
      <c r="J621" s="11" t="s">
        <v>261</v>
      </c>
      <c r="K621" s="11" t="s">
        <v>1587</v>
      </c>
      <c r="L621" s="11">
        <v>2</v>
      </c>
    </row>
    <row r="622" spans="1:12">
      <c r="A622" s="11" t="s">
        <v>1122</v>
      </c>
      <c r="D622" s="11" t="s">
        <v>260</v>
      </c>
      <c r="E622" s="19" t="s">
        <v>1372</v>
      </c>
      <c r="F622" s="10">
        <v>42036</v>
      </c>
      <c r="G622" s="10">
        <v>44228</v>
      </c>
      <c r="H622" s="11">
        <v>7</v>
      </c>
      <c r="I622" s="20" t="s">
        <v>259</v>
      </c>
      <c r="J622" s="11" t="s">
        <v>261</v>
      </c>
      <c r="K622" s="11" t="s">
        <v>1587</v>
      </c>
      <c r="L622" s="11">
        <v>2</v>
      </c>
    </row>
    <row r="623" spans="1:12">
      <c r="A623" s="11" t="s">
        <v>1123</v>
      </c>
      <c r="D623" s="11" t="s">
        <v>260</v>
      </c>
      <c r="E623" s="19" t="s">
        <v>1373</v>
      </c>
      <c r="F623" s="10">
        <v>42036</v>
      </c>
      <c r="G623" s="10">
        <v>44228</v>
      </c>
      <c r="H623" s="11">
        <v>7</v>
      </c>
      <c r="I623" s="20" t="s">
        <v>259</v>
      </c>
      <c r="J623" s="11" t="s">
        <v>261</v>
      </c>
      <c r="K623" s="11" t="s">
        <v>1587</v>
      </c>
      <c r="L623" s="11">
        <v>2</v>
      </c>
    </row>
    <row r="624" spans="1:12">
      <c r="A624" s="11" t="s">
        <v>1124</v>
      </c>
      <c r="D624" s="11" t="s">
        <v>260</v>
      </c>
      <c r="E624" s="19" t="s">
        <v>1374</v>
      </c>
      <c r="F624" s="10">
        <v>42036</v>
      </c>
      <c r="G624" s="10">
        <v>44228</v>
      </c>
      <c r="H624" s="11">
        <v>7</v>
      </c>
      <c r="I624" s="20" t="s">
        <v>259</v>
      </c>
      <c r="J624" s="11" t="s">
        <v>261</v>
      </c>
      <c r="K624" s="11" t="s">
        <v>1587</v>
      </c>
      <c r="L624" s="11">
        <v>2</v>
      </c>
    </row>
    <row r="625" spans="1:12">
      <c r="A625" s="11" t="s">
        <v>1125</v>
      </c>
      <c r="D625" s="11" t="s">
        <v>260</v>
      </c>
      <c r="E625" s="19" t="s">
        <v>1375</v>
      </c>
      <c r="F625" s="10">
        <v>42036</v>
      </c>
      <c r="G625" s="10">
        <v>44228</v>
      </c>
      <c r="H625" s="11">
        <v>7</v>
      </c>
      <c r="I625" s="20" t="s">
        <v>259</v>
      </c>
      <c r="J625" s="11" t="s">
        <v>261</v>
      </c>
      <c r="K625" s="11" t="s">
        <v>1587</v>
      </c>
      <c r="L625" s="11">
        <v>2</v>
      </c>
    </row>
    <row r="626" spans="1:12">
      <c r="A626" s="11" t="s">
        <v>1126</v>
      </c>
      <c r="D626" s="11" t="s">
        <v>260</v>
      </c>
      <c r="E626" s="19" t="s">
        <v>1376</v>
      </c>
      <c r="F626" s="10">
        <v>42036</v>
      </c>
      <c r="G626" s="10">
        <v>44228</v>
      </c>
      <c r="H626" s="11">
        <v>7</v>
      </c>
      <c r="I626" s="20" t="s">
        <v>259</v>
      </c>
      <c r="J626" s="11" t="s">
        <v>261</v>
      </c>
      <c r="K626" s="11" t="s">
        <v>1587</v>
      </c>
      <c r="L626" s="11">
        <v>2</v>
      </c>
    </row>
    <row r="627" spans="1:12">
      <c r="A627" s="11" t="s">
        <v>1127</v>
      </c>
      <c r="D627" s="11" t="s">
        <v>260</v>
      </c>
      <c r="E627" s="19" t="s">
        <v>1377</v>
      </c>
      <c r="F627" s="10">
        <v>42036</v>
      </c>
      <c r="G627" s="10">
        <v>44228</v>
      </c>
      <c r="H627" s="11">
        <v>7</v>
      </c>
      <c r="I627" s="20" t="s">
        <v>259</v>
      </c>
      <c r="J627" s="11" t="s">
        <v>261</v>
      </c>
      <c r="K627" s="11" t="s">
        <v>1587</v>
      </c>
      <c r="L627" s="11">
        <v>2</v>
      </c>
    </row>
    <row r="628" spans="1:12">
      <c r="A628" s="11" t="s">
        <v>1128</v>
      </c>
      <c r="D628" s="11" t="s">
        <v>260</v>
      </c>
      <c r="E628" s="19" t="s">
        <v>1378</v>
      </c>
      <c r="F628" s="10">
        <v>42036</v>
      </c>
      <c r="G628" s="10">
        <v>44228</v>
      </c>
      <c r="H628" s="11">
        <v>7</v>
      </c>
      <c r="I628" s="20" t="s">
        <v>259</v>
      </c>
      <c r="J628" s="11" t="s">
        <v>261</v>
      </c>
      <c r="K628" s="11" t="s">
        <v>1587</v>
      </c>
      <c r="L628" s="11">
        <v>2</v>
      </c>
    </row>
    <row r="629" spans="1:12">
      <c r="A629" s="11" t="s">
        <v>1129</v>
      </c>
      <c r="D629" s="11" t="s">
        <v>260</v>
      </c>
      <c r="E629" s="19" t="s">
        <v>1379</v>
      </c>
      <c r="F629" s="10">
        <v>42036</v>
      </c>
      <c r="G629" s="10">
        <v>44228</v>
      </c>
      <c r="H629" s="11">
        <v>7</v>
      </c>
      <c r="I629" s="20" t="s">
        <v>259</v>
      </c>
      <c r="J629" s="11" t="s">
        <v>261</v>
      </c>
      <c r="K629" s="11" t="s">
        <v>1587</v>
      </c>
      <c r="L629" s="11">
        <v>2</v>
      </c>
    </row>
    <row r="630" spans="1:12">
      <c r="A630" s="11" t="s">
        <v>1130</v>
      </c>
      <c r="D630" s="11" t="s">
        <v>260</v>
      </c>
      <c r="E630" s="19" t="s">
        <v>1380</v>
      </c>
      <c r="F630" s="10">
        <v>42036</v>
      </c>
      <c r="G630" s="10">
        <v>44228</v>
      </c>
      <c r="H630" s="11">
        <v>7</v>
      </c>
      <c r="I630" s="20" t="s">
        <v>259</v>
      </c>
      <c r="J630" s="11" t="s">
        <v>261</v>
      </c>
      <c r="K630" s="11" t="s">
        <v>1587</v>
      </c>
      <c r="L630" s="11">
        <v>2</v>
      </c>
    </row>
    <row r="631" spans="1:12">
      <c r="A631" s="11" t="s">
        <v>1131</v>
      </c>
      <c r="D631" s="11" t="s">
        <v>260</v>
      </c>
      <c r="E631" s="19" t="s">
        <v>1381</v>
      </c>
      <c r="F631" s="10">
        <v>42036</v>
      </c>
      <c r="G631" s="10">
        <v>44228</v>
      </c>
      <c r="H631" s="11">
        <v>7</v>
      </c>
      <c r="I631" s="20" t="s">
        <v>259</v>
      </c>
      <c r="J631" s="11" t="s">
        <v>261</v>
      </c>
      <c r="K631" s="11" t="s">
        <v>1587</v>
      </c>
      <c r="L631" s="11">
        <v>2</v>
      </c>
    </row>
    <row r="632" spans="1:12">
      <c r="A632" s="11" t="s">
        <v>1132</v>
      </c>
      <c r="D632" s="11" t="s">
        <v>260</v>
      </c>
      <c r="E632" s="19" t="s">
        <v>1382</v>
      </c>
      <c r="F632" s="10">
        <v>42036</v>
      </c>
      <c r="G632" s="10">
        <v>44228</v>
      </c>
      <c r="H632" s="11">
        <v>7</v>
      </c>
      <c r="I632" s="20" t="s">
        <v>259</v>
      </c>
      <c r="J632" s="11" t="s">
        <v>261</v>
      </c>
      <c r="K632" s="11" t="s">
        <v>1587</v>
      </c>
      <c r="L632" s="11">
        <v>2</v>
      </c>
    </row>
    <row r="633" spans="1:12">
      <c r="A633" s="11" t="s">
        <v>1133</v>
      </c>
      <c r="D633" s="11" t="s">
        <v>260</v>
      </c>
      <c r="E633" s="19" t="s">
        <v>1383</v>
      </c>
      <c r="F633" s="10">
        <v>42036</v>
      </c>
      <c r="G633" s="10">
        <v>44228</v>
      </c>
      <c r="H633" s="11">
        <v>7</v>
      </c>
      <c r="I633" s="20" t="s">
        <v>259</v>
      </c>
      <c r="J633" s="11" t="s">
        <v>261</v>
      </c>
      <c r="K633" s="11" t="s">
        <v>1587</v>
      </c>
      <c r="L633" s="11">
        <v>2</v>
      </c>
    </row>
    <row r="634" spans="1:12">
      <c r="A634" s="11" t="s">
        <v>1134</v>
      </c>
      <c r="D634" s="11" t="s">
        <v>260</v>
      </c>
      <c r="E634" s="19" t="s">
        <v>1384</v>
      </c>
      <c r="F634" s="10">
        <v>42036</v>
      </c>
      <c r="G634" s="10">
        <v>44228</v>
      </c>
      <c r="H634" s="11">
        <v>7</v>
      </c>
      <c r="I634" s="20" t="s">
        <v>259</v>
      </c>
      <c r="J634" s="11" t="s">
        <v>261</v>
      </c>
      <c r="K634" s="11" t="s">
        <v>1587</v>
      </c>
      <c r="L634" s="11">
        <v>2</v>
      </c>
    </row>
    <row r="635" spans="1:12">
      <c r="A635" s="11" t="s">
        <v>1135</v>
      </c>
      <c r="D635" s="11" t="s">
        <v>260</v>
      </c>
      <c r="E635" s="19" t="s">
        <v>1385</v>
      </c>
      <c r="F635" s="10">
        <v>42036</v>
      </c>
      <c r="G635" s="10">
        <v>44228</v>
      </c>
      <c r="H635" s="11">
        <v>7</v>
      </c>
      <c r="I635" s="20" t="s">
        <v>259</v>
      </c>
      <c r="J635" s="11" t="s">
        <v>261</v>
      </c>
      <c r="K635" s="11" t="s">
        <v>1587</v>
      </c>
      <c r="L635" s="11">
        <v>2</v>
      </c>
    </row>
    <row r="636" spans="1:12">
      <c r="A636" s="11" t="s">
        <v>1136</v>
      </c>
      <c r="D636" s="11" t="s">
        <v>260</v>
      </c>
      <c r="E636" s="19" t="s">
        <v>1386</v>
      </c>
      <c r="F636" s="10">
        <v>42036</v>
      </c>
      <c r="G636" s="10">
        <v>44228</v>
      </c>
      <c r="H636" s="11">
        <v>7</v>
      </c>
      <c r="I636" s="20" t="s">
        <v>259</v>
      </c>
      <c r="J636" s="11" t="s">
        <v>261</v>
      </c>
      <c r="K636" s="11" t="s">
        <v>1587</v>
      </c>
      <c r="L636" s="11">
        <v>2</v>
      </c>
    </row>
    <row r="637" spans="1:12">
      <c r="A637" s="11" t="s">
        <v>1137</v>
      </c>
      <c r="D637" s="11" t="s">
        <v>260</v>
      </c>
      <c r="E637" s="19" t="s">
        <v>1387</v>
      </c>
      <c r="F637" s="10">
        <v>42036</v>
      </c>
      <c r="G637" s="10">
        <v>44228</v>
      </c>
      <c r="H637" s="11">
        <v>7</v>
      </c>
      <c r="I637" s="20" t="s">
        <v>259</v>
      </c>
      <c r="J637" s="11" t="s">
        <v>261</v>
      </c>
      <c r="K637" s="11" t="s">
        <v>1587</v>
      </c>
      <c r="L637" s="11">
        <v>2</v>
      </c>
    </row>
    <row r="638" spans="1:12">
      <c r="A638" s="11" t="s">
        <v>1138</v>
      </c>
      <c r="D638" s="11" t="s">
        <v>260</v>
      </c>
      <c r="E638" s="19" t="s">
        <v>1388</v>
      </c>
      <c r="F638" s="10">
        <v>42036</v>
      </c>
      <c r="G638" s="10">
        <v>44228</v>
      </c>
      <c r="H638" s="11">
        <v>7</v>
      </c>
      <c r="I638" s="20" t="s">
        <v>259</v>
      </c>
      <c r="J638" s="11" t="s">
        <v>261</v>
      </c>
      <c r="K638" s="11" t="s">
        <v>1587</v>
      </c>
      <c r="L638" s="11">
        <v>2</v>
      </c>
    </row>
    <row r="639" spans="1:12">
      <c r="A639" s="11" t="s">
        <v>1139</v>
      </c>
      <c r="D639" s="11" t="s">
        <v>260</v>
      </c>
      <c r="E639" s="19" t="s">
        <v>1389</v>
      </c>
      <c r="F639" s="10">
        <v>42036</v>
      </c>
      <c r="G639" s="10">
        <v>44228</v>
      </c>
      <c r="H639" s="11">
        <v>7</v>
      </c>
      <c r="I639" s="20" t="s">
        <v>259</v>
      </c>
      <c r="J639" s="11" t="s">
        <v>261</v>
      </c>
      <c r="K639" s="11" t="s">
        <v>1587</v>
      </c>
      <c r="L639" s="11">
        <v>2</v>
      </c>
    </row>
    <row r="640" spans="1:12">
      <c r="A640" s="11" t="s">
        <v>1140</v>
      </c>
      <c r="D640" s="11" t="s">
        <v>260</v>
      </c>
      <c r="E640" s="19" t="s">
        <v>1390</v>
      </c>
      <c r="F640" s="10">
        <v>42036</v>
      </c>
      <c r="G640" s="10">
        <v>44228</v>
      </c>
      <c r="H640" s="11">
        <v>7</v>
      </c>
      <c r="I640" s="20" t="s">
        <v>259</v>
      </c>
      <c r="J640" s="11" t="s">
        <v>261</v>
      </c>
      <c r="K640" s="11" t="s">
        <v>1587</v>
      </c>
      <c r="L640" s="11">
        <v>2</v>
      </c>
    </row>
    <row r="641" spans="1:12">
      <c r="A641" s="11" t="s">
        <v>1141</v>
      </c>
      <c r="D641" s="11" t="s">
        <v>260</v>
      </c>
      <c r="E641" s="19" t="s">
        <v>1391</v>
      </c>
      <c r="F641" s="10">
        <v>42036</v>
      </c>
      <c r="G641" s="10">
        <v>44228</v>
      </c>
      <c r="H641" s="11">
        <v>7</v>
      </c>
      <c r="I641" s="20" t="s">
        <v>259</v>
      </c>
      <c r="J641" s="11" t="s">
        <v>261</v>
      </c>
      <c r="K641" s="11" t="s">
        <v>1587</v>
      </c>
      <c r="L641" s="11">
        <v>2</v>
      </c>
    </row>
    <row r="642" spans="1:12">
      <c r="A642" s="11" t="s">
        <v>1142</v>
      </c>
      <c r="D642" s="11" t="s">
        <v>260</v>
      </c>
      <c r="E642" s="19" t="s">
        <v>1392</v>
      </c>
      <c r="F642" s="10">
        <v>42036</v>
      </c>
      <c r="G642" s="10">
        <v>44228</v>
      </c>
      <c r="H642" s="11">
        <v>7</v>
      </c>
      <c r="I642" s="20" t="s">
        <v>259</v>
      </c>
      <c r="J642" s="11" t="s">
        <v>261</v>
      </c>
      <c r="K642" s="11" t="s">
        <v>1587</v>
      </c>
      <c r="L642" s="11">
        <v>2</v>
      </c>
    </row>
    <row r="643" spans="1:12">
      <c r="A643" s="11" t="s">
        <v>1143</v>
      </c>
      <c r="D643" s="11" t="s">
        <v>260</v>
      </c>
      <c r="E643" s="19" t="s">
        <v>1393</v>
      </c>
      <c r="F643" s="10">
        <v>42036</v>
      </c>
      <c r="G643" s="10">
        <v>44228</v>
      </c>
      <c r="H643" s="11">
        <v>7</v>
      </c>
      <c r="I643" s="20" t="s">
        <v>259</v>
      </c>
      <c r="J643" s="11" t="s">
        <v>261</v>
      </c>
      <c r="K643" s="11" t="s">
        <v>1587</v>
      </c>
      <c r="L643" s="11">
        <v>2</v>
      </c>
    </row>
    <row r="644" spans="1:12">
      <c r="A644" s="11" t="s">
        <v>1144</v>
      </c>
      <c r="D644" s="11" t="s">
        <v>260</v>
      </c>
      <c r="E644" s="19" t="s">
        <v>1394</v>
      </c>
      <c r="F644" s="10">
        <v>42036</v>
      </c>
      <c r="G644" s="10">
        <v>44228</v>
      </c>
      <c r="H644" s="11">
        <v>7</v>
      </c>
      <c r="I644" s="20" t="s">
        <v>259</v>
      </c>
      <c r="J644" s="11" t="s">
        <v>261</v>
      </c>
      <c r="K644" s="11" t="s">
        <v>1587</v>
      </c>
      <c r="L644" s="11">
        <v>2</v>
      </c>
    </row>
    <row r="645" spans="1:12">
      <c r="A645" s="11" t="s">
        <v>1145</v>
      </c>
      <c r="D645" s="11" t="s">
        <v>260</v>
      </c>
      <c r="E645" s="19" t="s">
        <v>1395</v>
      </c>
      <c r="F645" s="10">
        <v>42036</v>
      </c>
      <c r="G645" s="10">
        <v>44228</v>
      </c>
      <c r="H645" s="11">
        <v>7</v>
      </c>
      <c r="I645" s="20" t="s">
        <v>259</v>
      </c>
      <c r="J645" s="11" t="s">
        <v>261</v>
      </c>
      <c r="K645" s="11" t="s">
        <v>1587</v>
      </c>
      <c r="L645" s="11">
        <v>2</v>
      </c>
    </row>
    <row r="646" spans="1:12">
      <c r="A646" s="11" t="s">
        <v>1146</v>
      </c>
      <c r="D646" s="11" t="s">
        <v>260</v>
      </c>
      <c r="E646" s="19" t="s">
        <v>1396</v>
      </c>
      <c r="F646" s="10">
        <v>42036</v>
      </c>
      <c r="G646" s="10">
        <v>44228</v>
      </c>
      <c r="H646" s="11">
        <v>7</v>
      </c>
      <c r="I646" s="20" t="s">
        <v>259</v>
      </c>
      <c r="J646" s="11" t="s">
        <v>261</v>
      </c>
      <c r="K646" s="11" t="s">
        <v>1587</v>
      </c>
      <c r="L646" s="11">
        <v>2</v>
      </c>
    </row>
    <row r="647" spans="1:12">
      <c r="A647" s="11" t="s">
        <v>1147</v>
      </c>
      <c r="D647" s="11" t="s">
        <v>260</v>
      </c>
      <c r="E647" s="19" t="s">
        <v>1397</v>
      </c>
      <c r="F647" s="10">
        <v>42036</v>
      </c>
      <c r="G647" s="10">
        <v>44228</v>
      </c>
      <c r="H647" s="11">
        <v>7</v>
      </c>
      <c r="I647" s="20" t="s">
        <v>259</v>
      </c>
      <c r="J647" s="11" t="s">
        <v>261</v>
      </c>
      <c r="K647" s="11" t="s">
        <v>1587</v>
      </c>
      <c r="L647" s="11">
        <v>2</v>
      </c>
    </row>
    <row r="648" spans="1:12">
      <c r="A648" s="11" t="s">
        <v>1148</v>
      </c>
      <c r="D648" s="11" t="s">
        <v>260</v>
      </c>
      <c r="E648" s="19" t="s">
        <v>1398</v>
      </c>
      <c r="F648" s="10">
        <v>42036</v>
      </c>
      <c r="G648" s="10">
        <v>44228</v>
      </c>
      <c r="H648" s="11">
        <v>7</v>
      </c>
      <c r="I648" s="20" t="s">
        <v>259</v>
      </c>
      <c r="J648" s="11" t="s">
        <v>261</v>
      </c>
      <c r="K648" s="11" t="s">
        <v>1587</v>
      </c>
      <c r="L648" s="11">
        <v>2</v>
      </c>
    </row>
    <row r="649" spans="1:12">
      <c r="A649" s="11" t="s">
        <v>1149</v>
      </c>
      <c r="D649" s="11" t="s">
        <v>260</v>
      </c>
      <c r="E649" s="19" t="s">
        <v>1399</v>
      </c>
      <c r="F649" s="10">
        <v>42036</v>
      </c>
      <c r="G649" s="10">
        <v>44228</v>
      </c>
      <c r="H649" s="11">
        <v>7</v>
      </c>
      <c r="I649" s="20" t="s">
        <v>259</v>
      </c>
      <c r="J649" s="11" t="s">
        <v>261</v>
      </c>
      <c r="K649" s="11" t="s">
        <v>1587</v>
      </c>
      <c r="L649" s="11">
        <v>2</v>
      </c>
    </row>
    <row r="650" spans="1:12">
      <c r="A650" s="11" t="s">
        <v>1150</v>
      </c>
      <c r="D650" s="11" t="s">
        <v>260</v>
      </c>
      <c r="E650" s="19" t="s">
        <v>1400</v>
      </c>
      <c r="F650" s="10">
        <v>42036</v>
      </c>
      <c r="G650" s="10">
        <v>44228</v>
      </c>
      <c r="H650" s="11">
        <v>7</v>
      </c>
      <c r="I650" s="20" t="s">
        <v>259</v>
      </c>
      <c r="J650" s="11" t="s">
        <v>261</v>
      </c>
      <c r="K650" s="11" t="s">
        <v>1587</v>
      </c>
      <c r="L650" s="11">
        <v>2</v>
      </c>
    </row>
    <row r="651" spans="1:12">
      <c r="A651" s="11" t="s">
        <v>1151</v>
      </c>
      <c r="D651" s="11" t="s">
        <v>260</v>
      </c>
      <c r="E651" s="19" t="s">
        <v>1401</v>
      </c>
      <c r="F651" s="10">
        <v>42036</v>
      </c>
      <c r="G651" s="10">
        <v>44228</v>
      </c>
      <c r="H651" s="11">
        <v>7</v>
      </c>
      <c r="I651" s="20" t="s">
        <v>259</v>
      </c>
      <c r="J651" s="11" t="s">
        <v>261</v>
      </c>
      <c r="K651" s="11" t="s">
        <v>1587</v>
      </c>
      <c r="L651" s="11">
        <v>2</v>
      </c>
    </row>
    <row r="652" spans="1:12">
      <c r="A652" s="11" t="s">
        <v>1152</v>
      </c>
      <c r="D652" s="11" t="s">
        <v>260</v>
      </c>
      <c r="E652" s="19" t="s">
        <v>1402</v>
      </c>
      <c r="F652" s="10">
        <v>42036</v>
      </c>
      <c r="G652" s="10">
        <v>44228</v>
      </c>
      <c r="H652" s="11">
        <v>7</v>
      </c>
      <c r="I652" s="20" t="s">
        <v>259</v>
      </c>
      <c r="J652" s="11" t="s">
        <v>261</v>
      </c>
      <c r="K652" s="11" t="s">
        <v>1587</v>
      </c>
      <c r="L652" s="11">
        <v>2</v>
      </c>
    </row>
    <row r="653" spans="1:12">
      <c r="A653" s="11" t="s">
        <v>1153</v>
      </c>
      <c r="D653" s="11" t="s">
        <v>260</v>
      </c>
      <c r="E653" s="19" t="s">
        <v>1403</v>
      </c>
      <c r="F653" s="10">
        <v>42036</v>
      </c>
      <c r="G653" s="10">
        <v>44228</v>
      </c>
      <c r="H653" s="11">
        <v>7</v>
      </c>
      <c r="I653" s="20" t="s">
        <v>259</v>
      </c>
      <c r="J653" s="11" t="s">
        <v>261</v>
      </c>
      <c r="K653" s="11" t="s">
        <v>1587</v>
      </c>
      <c r="L653" s="11">
        <v>2</v>
      </c>
    </row>
    <row r="654" spans="1:12">
      <c r="A654" s="11" t="s">
        <v>1154</v>
      </c>
      <c r="D654" s="11" t="s">
        <v>260</v>
      </c>
      <c r="E654" s="19" t="s">
        <v>1404</v>
      </c>
      <c r="F654" s="10">
        <v>42036</v>
      </c>
      <c r="G654" s="10">
        <v>44228</v>
      </c>
      <c r="H654" s="11">
        <v>7</v>
      </c>
      <c r="I654" s="20" t="s">
        <v>259</v>
      </c>
      <c r="J654" s="11" t="s">
        <v>261</v>
      </c>
      <c r="K654" s="11" t="s">
        <v>1587</v>
      </c>
      <c r="L654" s="11">
        <v>2</v>
      </c>
    </row>
    <row r="655" spans="1:12">
      <c r="A655" s="11" t="s">
        <v>1155</v>
      </c>
      <c r="D655" s="11" t="s">
        <v>260</v>
      </c>
      <c r="E655" s="19" t="s">
        <v>1405</v>
      </c>
      <c r="F655" s="10">
        <v>42036</v>
      </c>
      <c r="G655" s="10">
        <v>44228</v>
      </c>
      <c r="H655" s="11">
        <v>7</v>
      </c>
      <c r="I655" s="20" t="s">
        <v>259</v>
      </c>
      <c r="J655" s="11" t="s">
        <v>261</v>
      </c>
      <c r="K655" s="11" t="s">
        <v>1587</v>
      </c>
      <c r="L655" s="11">
        <v>2</v>
      </c>
    </row>
    <row r="656" spans="1:12">
      <c r="A656" s="11" t="s">
        <v>1156</v>
      </c>
      <c r="D656" s="11" t="s">
        <v>260</v>
      </c>
      <c r="E656" s="19" t="s">
        <v>1406</v>
      </c>
      <c r="F656" s="10">
        <v>42036</v>
      </c>
      <c r="G656" s="10">
        <v>44228</v>
      </c>
      <c r="H656" s="11">
        <v>7</v>
      </c>
      <c r="I656" s="20" t="s">
        <v>259</v>
      </c>
      <c r="J656" s="11" t="s">
        <v>261</v>
      </c>
      <c r="K656" s="11" t="s">
        <v>1587</v>
      </c>
      <c r="L656" s="11">
        <v>2</v>
      </c>
    </row>
    <row r="657" spans="1:12">
      <c r="A657" s="11" t="s">
        <v>1157</v>
      </c>
      <c r="D657" s="11" t="s">
        <v>260</v>
      </c>
      <c r="E657" s="19" t="s">
        <v>1407</v>
      </c>
      <c r="F657" s="10">
        <v>42036</v>
      </c>
      <c r="G657" s="10">
        <v>44228</v>
      </c>
      <c r="H657" s="11">
        <v>7</v>
      </c>
      <c r="I657" s="20" t="s">
        <v>259</v>
      </c>
      <c r="J657" s="11" t="s">
        <v>261</v>
      </c>
      <c r="K657" s="11" t="s">
        <v>1587</v>
      </c>
      <c r="L657" s="11">
        <v>2</v>
      </c>
    </row>
    <row r="658" spans="1:12">
      <c r="A658" s="11" t="s">
        <v>1158</v>
      </c>
      <c r="D658" s="11" t="s">
        <v>260</v>
      </c>
      <c r="E658" s="19" t="s">
        <v>1408</v>
      </c>
      <c r="F658" s="10">
        <v>42036</v>
      </c>
      <c r="G658" s="10">
        <v>44228</v>
      </c>
      <c r="H658" s="11">
        <v>7</v>
      </c>
      <c r="I658" s="20" t="s">
        <v>259</v>
      </c>
      <c r="J658" s="11" t="s">
        <v>261</v>
      </c>
      <c r="K658" s="11" t="s">
        <v>1587</v>
      </c>
      <c r="L658" s="11">
        <v>2</v>
      </c>
    </row>
    <row r="659" spans="1:12">
      <c r="A659" s="11" t="s">
        <v>1159</v>
      </c>
      <c r="D659" s="11" t="s">
        <v>260</v>
      </c>
      <c r="E659" s="19" t="s">
        <v>1409</v>
      </c>
      <c r="F659" s="10">
        <v>42036</v>
      </c>
      <c r="G659" s="10">
        <v>44228</v>
      </c>
      <c r="H659" s="11">
        <v>7</v>
      </c>
      <c r="I659" s="20" t="s">
        <v>259</v>
      </c>
      <c r="J659" s="11" t="s">
        <v>261</v>
      </c>
      <c r="K659" s="11" t="s">
        <v>1587</v>
      </c>
      <c r="L659" s="11">
        <v>2</v>
      </c>
    </row>
    <row r="660" spans="1:12">
      <c r="A660" s="11" t="s">
        <v>1160</v>
      </c>
      <c r="D660" s="11" t="s">
        <v>260</v>
      </c>
      <c r="E660" s="19" t="s">
        <v>1410</v>
      </c>
      <c r="F660" s="10">
        <v>42036</v>
      </c>
      <c r="G660" s="10">
        <v>44228</v>
      </c>
      <c r="H660" s="11">
        <v>7</v>
      </c>
      <c r="I660" s="20" t="s">
        <v>259</v>
      </c>
      <c r="J660" s="11" t="s">
        <v>261</v>
      </c>
      <c r="K660" s="11" t="s">
        <v>1587</v>
      </c>
      <c r="L660" s="11">
        <v>2</v>
      </c>
    </row>
    <row r="661" spans="1:12">
      <c r="A661" s="11" t="s">
        <v>1161</v>
      </c>
      <c r="D661" s="11" t="s">
        <v>260</v>
      </c>
      <c r="E661" s="19" t="s">
        <v>1411</v>
      </c>
      <c r="F661" s="10">
        <v>42036</v>
      </c>
      <c r="G661" s="10">
        <v>44228</v>
      </c>
      <c r="H661" s="11">
        <v>7</v>
      </c>
      <c r="I661" s="20" t="s">
        <v>259</v>
      </c>
      <c r="J661" s="11" t="s">
        <v>261</v>
      </c>
      <c r="K661" s="11" t="s">
        <v>1587</v>
      </c>
      <c r="L661" s="11">
        <v>2</v>
      </c>
    </row>
    <row r="662" spans="1:12">
      <c r="A662" s="11" t="s">
        <v>1162</v>
      </c>
      <c r="D662" s="11" t="s">
        <v>260</v>
      </c>
      <c r="E662" s="19" t="s">
        <v>1412</v>
      </c>
      <c r="F662" s="10">
        <v>42036</v>
      </c>
      <c r="G662" s="10">
        <v>44228</v>
      </c>
      <c r="H662" s="11">
        <v>7</v>
      </c>
      <c r="I662" s="20" t="s">
        <v>259</v>
      </c>
      <c r="J662" s="11" t="s">
        <v>261</v>
      </c>
      <c r="K662" s="11" t="s">
        <v>1587</v>
      </c>
      <c r="L662" s="11">
        <v>2</v>
      </c>
    </row>
    <row r="663" spans="1:12">
      <c r="A663" s="11" t="s">
        <v>1163</v>
      </c>
      <c r="D663" s="11" t="s">
        <v>260</v>
      </c>
      <c r="E663" s="19" t="s">
        <v>1413</v>
      </c>
      <c r="F663" s="10">
        <v>42036</v>
      </c>
      <c r="G663" s="10">
        <v>44228</v>
      </c>
      <c r="H663" s="11">
        <v>7</v>
      </c>
      <c r="I663" s="20" t="s">
        <v>259</v>
      </c>
      <c r="J663" s="11" t="s">
        <v>261</v>
      </c>
      <c r="K663" s="11" t="s">
        <v>1587</v>
      </c>
      <c r="L663" s="11">
        <v>2</v>
      </c>
    </row>
    <row r="664" spans="1:12">
      <c r="A664" s="11" t="s">
        <v>1164</v>
      </c>
      <c r="D664" s="11" t="s">
        <v>260</v>
      </c>
      <c r="E664" s="19" t="s">
        <v>1414</v>
      </c>
      <c r="F664" s="10">
        <v>42036</v>
      </c>
      <c r="G664" s="10">
        <v>44228</v>
      </c>
      <c r="H664" s="11">
        <v>7</v>
      </c>
      <c r="I664" s="20" t="s">
        <v>259</v>
      </c>
      <c r="J664" s="11" t="s">
        <v>261</v>
      </c>
      <c r="K664" s="11" t="s">
        <v>1587</v>
      </c>
      <c r="L664" s="11">
        <v>2</v>
      </c>
    </row>
    <row r="665" spans="1:12">
      <c r="A665" s="11" t="s">
        <v>1165</v>
      </c>
      <c r="D665" s="11" t="s">
        <v>260</v>
      </c>
      <c r="E665" s="19" t="s">
        <v>1415</v>
      </c>
      <c r="F665" s="10">
        <v>42036</v>
      </c>
      <c r="G665" s="10">
        <v>44228</v>
      </c>
      <c r="H665" s="11">
        <v>7</v>
      </c>
      <c r="I665" s="20" t="s">
        <v>259</v>
      </c>
      <c r="J665" s="11" t="s">
        <v>261</v>
      </c>
      <c r="K665" s="11" t="s">
        <v>1587</v>
      </c>
      <c r="L665" s="11">
        <v>2</v>
      </c>
    </row>
    <row r="666" spans="1:12">
      <c r="A666" s="11" t="s">
        <v>1166</v>
      </c>
      <c r="D666" s="11" t="s">
        <v>260</v>
      </c>
      <c r="E666" s="19" t="s">
        <v>1416</v>
      </c>
      <c r="F666" s="10">
        <v>42036</v>
      </c>
      <c r="G666" s="10">
        <v>44228</v>
      </c>
      <c r="H666" s="11">
        <v>7</v>
      </c>
      <c r="I666" s="20" t="s">
        <v>259</v>
      </c>
      <c r="J666" s="11" t="s">
        <v>261</v>
      </c>
      <c r="K666" s="11" t="s">
        <v>1587</v>
      </c>
      <c r="L666" s="11">
        <v>2</v>
      </c>
    </row>
    <row r="667" spans="1:12">
      <c r="A667" s="11" t="s">
        <v>1167</v>
      </c>
      <c r="D667" s="11" t="s">
        <v>260</v>
      </c>
      <c r="E667" s="19" t="s">
        <v>1417</v>
      </c>
      <c r="F667" s="10">
        <v>42036</v>
      </c>
      <c r="G667" s="10">
        <v>44228</v>
      </c>
      <c r="H667" s="11">
        <v>7</v>
      </c>
      <c r="I667" s="20" t="s">
        <v>259</v>
      </c>
      <c r="J667" s="11" t="s">
        <v>261</v>
      </c>
      <c r="K667" s="11" t="s">
        <v>1587</v>
      </c>
      <c r="L667" s="11">
        <v>2</v>
      </c>
    </row>
    <row r="668" spans="1:12">
      <c r="A668" s="11" t="s">
        <v>1168</v>
      </c>
      <c r="D668" s="11" t="s">
        <v>260</v>
      </c>
      <c r="E668" s="19" t="s">
        <v>1418</v>
      </c>
      <c r="F668" s="10">
        <v>42036</v>
      </c>
      <c r="G668" s="10">
        <v>44228</v>
      </c>
      <c r="H668" s="11">
        <v>7</v>
      </c>
      <c r="I668" s="20" t="s">
        <v>259</v>
      </c>
      <c r="J668" s="11" t="s">
        <v>261</v>
      </c>
      <c r="K668" s="11" t="s">
        <v>1587</v>
      </c>
      <c r="L668" s="11">
        <v>2</v>
      </c>
    </row>
    <row r="669" spans="1:12">
      <c r="A669" s="11" t="s">
        <v>1169</v>
      </c>
      <c r="D669" s="11" t="s">
        <v>260</v>
      </c>
      <c r="E669" s="19" t="s">
        <v>1419</v>
      </c>
      <c r="F669" s="10">
        <v>42036</v>
      </c>
      <c r="G669" s="10">
        <v>44228</v>
      </c>
      <c r="H669" s="11">
        <v>7</v>
      </c>
      <c r="I669" s="20" t="s">
        <v>259</v>
      </c>
      <c r="J669" s="11" t="s">
        <v>261</v>
      </c>
      <c r="K669" s="11" t="s">
        <v>1587</v>
      </c>
      <c r="L669" s="11">
        <v>2</v>
      </c>
    </row>
    <row r="670" spans="1:12">
      <c r="A670" s="11" t="s">
        <v>1170</v>
      </c>
      <c r="D670" s="11" t="s">
        <v>260</v>
      </c>
      <c r="E670" s="19" t="s">
        <v>1420</v>
      </c>
      <c r="F670" s="10">
        <v>42036</v>
      </c>
      <c r="G670" s="10">
        <v>44228</v>
      </c>
      <c r="H670" s="11">
        <v>7</v>
      </c>
      <c r="I670" s="20" t="s">
        <v>259</v>
      </c>
      <c r="J670" s="11" t="s">
        <v>261</v>
      </c>
      <c r="K670" s="11" t="s">
        <v>1587</v>
      </c>
      <c r="L670" s="11">
        <v>2</v>
      </c>
    </row>
    <row r="671" spans="1:12">
      <c r="A671" s="11" t="s">
        <v>1171</v>
      </c>
      <c r="D671" s="11" t="s">
        <v>260</v>
      </c>
      <c r="E671" s="19" t="s">
        <v>1421</v>
      </c>
      <c r="F671" s="10">
        <v>42036</v>
      </c>
      <c r="G671" s="10">
        <v>44228</v>
      </c>
      <c r="H671" s="11">
        <v>7</v>
      </c>
      <c r="I671" s="20" t="s">
        <v>259</v>
      </c>
      <c r="J671" s="11" t="s">
        <v>261</v>
      </c>
      <c r="K671" s="11" t="s">
        <v>1587</v>
      </c>
      <c r="L671" s="11">
        <v>2</v>
      </c>
    </row>
    <row r="672" spans="1:12">
      <c r="A672" s="11" t="s">
        <v>1172</v>
      </c>
      <c r="D672" s="11" t="s">
        <v>260</v>
      </c>
      <c r="E672" s="19" t="s">
        <v>1422</v>
      </c>
      <c r="F672" s="10">
        <v>42036</v>
      </c>
      <c r="G672" s="10">
        <v>44228</v>
      </c>
      <c r="H672" s="11">
        <v>7</v>
      </c>
      <c r="I672" s="20" t="s">
        <v>259</v>
      </c>
      <c r="J672" s="11" t="s">
        <v>261</v>
      </c>
      <c r="K672" s="11" t="s">
        <v>1587</v>
      </c>
      <c r="L672" s="11">
        <v>2</v>
      </c>
    </row>
    <row r="673" spans="1:12">
      <c r="A673" s="11" t="s">
        <v>1173</v>
      </c>
      <c r="D673" s="11" t="s">
        <v>260</v>
      </c>
      <c r="E673" s="19" t="s">
        <v>1423</v>
      </c>
      <c r="F673" s="10">
        <v>42036</v>
      </c>
      <c r="G673" s="10">
        <v>44228</v>
      </c>
      <c r="H673" s="11">
        <v>7</v>
      </c>
      <c r="I673" s="20" t="s">
        <v>259</v>
      </c>
      <c r="J673" s="11" t="s">
        <v>261</v>
      </c>
      <c r="K673" s="11" t="s">
        <v>1587</v>
      </c>
      <c r="L673" s="11">
        <v>2</v>
      </c>
    </row>
    <row r="674" spans="1:12">
      <c r="A674" s="11" t="s">
        <v>1174</v>
      </c>
      <c r="D674" s="11" t="s">
        <v>260</v>
      </c>
      <c r="E674" s="19" t="s">
        <v>1424</v>
      </c>
      <c r="F674" s="10">
        <v>42036</v>
      </c>
      <c r="G674" s="10">
        <v>44228</v>
      </c>
      <c r="H674" s="11">
        <v>7</v>
      </c>
      <c r="I674" s="20" t="s">
        <v>259</v>
      </c>
      <c r="J674" s="11" t="s">
        <v>261</v>
      </c>
      <c r="K674" s="11" t="s">
        <v>1587</v>
      </c>
      <c r="L674" s="11">
        <v>2</v>
      </c>
    </row>
    <row r="675" spans="1:12">
      <c r="A675" s="11" t="s">
        <v>1175</v>
      </c>
      <c r="D675" s="11" t="s">
        <v>260</v>
      </c>
      <c r="E675" s="19" t="s">
        <v>1425</v>
      </c>
      <c r="F675" s="10">
        <v>42036</v>
      </c>
      <c r="G675" s="10">
        <v>44228</v>
      </c>
      <c r="H675" s="11">
        <v>7</v>
      </c>
      <c r="I675" s="20" t="s">
        <v>259</v>
      </c>
      <c r="J675" s="11" t="s">
        <v>261</v>
      </c>
      <c r="K675" s="11" t="s">
        <v>1587</v>
      </c>
      <c r="L675" s="11">
        <v>2</v>
      </c>
    </row>
    <row r="676" spans="1:12">
      <c r="A676" s="11" t="s">
        <v>1176</v>
      </c>
      <c r="D676" s="11" t="s">
        <v>260</v>
      </c>
      <c r="E676" s="19" t="s">
        <v>1426</v>
      </c>
      <c r="F676" s="10">
        <v>42036</v>
      </c>
      <c r="G676" s="10">
        <v>44228</v>
      </c>
      <c r="H676" s="11">
        <v>7</v>
      </c>
      <c r="I676" s="20" t="s">
        <v>259</v>
      </c>
      <c r="J676" s="11" t="s">
        <v>261</v>
      </c>
      <c r="K676" s="11" t="s">
        <v>1587</v>
      </c>
      <c r="L676" s="11">
        <v>2</v>
      </c>
    </row>
    <row r="677" spans="1:12">
      <c r="A677" s="11" t="s">
        <v>1177</v>
      </c>
      <c r="D677" s="11" t="s">
        <v>260</v>
      </c>
      <c r="E677" s="19" t="s">
        <v>1427</v>
      </c>
      <c r="F677" s="10">
        <v>42036</v>
      </c>
      <c r="G677" s="10">
        <v>44228</v>
      </c>
      <c r="H677" s="11">
        <v>7</v>
      </c>
      <c r="I677" s="20" t="s">
        <v>259</v>
      </c>
      <c r="J677" s="11" t="s">
        <v>261</v>
      </c>
      <c r="K677" s="11" t="s">
        <v>1587</v>
      </c>
      <c r="L677" s="11">
        <v>2</v>
      </c>
    </row>
    <row r="678" spans="1:12">
      <c r="A678" s="11" t="s">
        <v>1178</v>
      </c>
      <c r="D678" s="11" t="s">
        <v>260</v>
      </c>
      <c r="E678" s="19" t="s">
        <v>1428</v>
      </c>
      <c r="F678" s="10">
        <v>42036</v>
      </c>
      <c r="G678" s="10">
        <v>44228</v>
      </c>
      <c r="H678" s="11">
        <v>7</v>
      </c>
      <c r="I678" s="20" t="s">
        <v>259</v>
      </c>
      <c r="J678" s="11" t="s">
        <v>261</v>
      </c>
      <c r="K678" s="11" t="s">
        <v>1587</v>
      </c>
      <c r="L678" s="11">
        <v>2</v>
      </c>
    </row>
    <row r="679" spans="1:12">
      <c r="A679" s="11" t="s">
        <v>1179</v>
      </c>
      <c r="D679" s="11" t="s">
        <v>260</v>
      </c>
      <c r="E679" s="19" t="s">
        <v>1429</v>
      </c>
      <c r="F679" s="10">
        <v>42036</v>
      </c>
      <c r="G679" s="10">
        <v>44228</v>
      </c>
      <c r="H679" s="11">
        <v>7</v>
      </c>
      <c r="I679" s="20" t="s">
        <v>259</v>
      </c>
      <c r="J679" s="11" t="s">
        <v>261</v>
      </c>
      <c r="K679" s="11" t="s">
        <v>1587</v>
      </c>
      <c r="L679" s="11">
        <v>2</v>
      </c>
    </row>
    <row r="680" spans="1:12">
      <c r="A680" s="11" t="s">
        <v>1180</v>
      </c>
      <c r="D680" s="11" t="s">
        <v>260</v>
      </c>
      <c r="E680" s="19" t="s">
        <v>1430</v>
      </c>
      <c r="F680" s="10">
        <v>42036</v>
      </c>
      <c r="G680" s="10">
        <v>44228</v>
      </c>
      <c r="H680" s="11">
        <v>7</v>
      </c>
      <c r="I680" s="20" t="s">
        <v>259</v>
      </c>
      <c r="J680" s="11" t="s">
        <v>261</v>
      </c>
      <c r="K680" s="11" t="s">
        <v>1587</v>
      </c>
      <c r="L680" s="11">
        <v>2</v>
      </c>
    </row>
    <row r="681" spans="1:12">
      <c r="A681" s="11" t="s">
        <v>1181</v>
      </c>
      <c r="D681" s="11" t="s">
        <v>260</v>
      </c>
      <c r="E681" s="19" t="s">
        <v>1431</v>
      </c>
      <c r="F681" s="10">
        <v>42036</v>
      </c>
      <c r="G681" s="10">
        <v>44228</v>
      </c>
      <c r="H681" s="11">
        <v>7</v>
      </c>
      <c r="I681" s="20" t="s">
        <v>259</v>
      </c>
      <c r="J681" s="11" t="s">
        <v>261</v>
      </c>
      <c r="K681" s="11" t="s">
        <v>1587</v>
      </c>
      <c r="L681" s="11">
        <v>2</v>
      </c>
    </row>
    <row r="682" spans="1:12">
      <c r="A682" s="11" t="s">
        <v>1182</v>
      </c>
      <c r="D682" s="11" t="s">
        <v>260</v>
      </c>
      <c r="E682" s="19" t="s">
        <v>1432</v>
      </c>
      <c r="F682" s="10">
        <v>42036</v>
      </c>
      <c r="G682" s="10">
        <v>44228</v>
      </c>
      <c r="H682" s="11">
        <v>7</v>
      </c>
      <c r="I682" s="20" t="s">
        <v>259</v>
      </c>
      <c r="J682" s="11" t="s">
        <v>261</v>
      </c>
      <c r="K682" s="11" t="s">
        <v>1587</v>
      </c>
      <c r="L682" s="11">
        <v>2</v>
      </c>
    </row>
    <row r="683" spans="1:12">
      <c r="A683" s="11" t="s">
        <v>1183</v>
      </c>
      <c r="D683" s="11" t="s">
        <v>260</v>
      </c>
      <c r="E683" s="19" t="s">
        <v>1433</v>
      </c>
      <c r="F683" s="10">
        <v>42036</v>
      </c>
      <c r="G683" s="10">
        <v>44228</v>
      </c>
      <c r="H683" s="11">
        <v>7</v>
      </c>
      <c r="I683" s="20" t="s">
        <v>259</v>
      </c>
      <c r="J683" s="11" t="s">
        <v>261</v>
      </c>
      <c r="K683" s="11" t="s">
        <v>1587</v>
      </c>
      <c r="L683" s="11">
        <v>2</v>
      </c>
    </row>
    <row r="684" spans="1:12">
      <c r="A684" s="11" t="s">
        <v>1184</v>
      </c>
      <c r="D684" s="11" t="s">
        <v>260</v>
      </c>
      <c r="E684" s="19" t="s">
        <v>1434</v>
      </c>
      <c r="F684" s="10">
        <v>42036</v>
      </c>
      <c r="G684" s="10">
        <v>44228</v>
      </c>
      <c r="H684" s="11">
        <v>7</v>
      </c>
      <c r="I684" s="20" t="s">
        <v>259</v>
      </c>
      <c r="J684" s="11" t="s">
        <v>261</v>
      </c>
      <c r="K684" s="11" t="s">
        <v>1587</v>
      </c>
      <c r="L684" s="11">
        <v>2</v>
      </c>
    </row>
    <row r="685" spans="1:12">
      <c r="A685" s="11" t="s">
        <v>1185</v>
      </c>
      <c r="D685" s="11" t="s">
        <v>260</v>
      </c>
      <c r="E685" s="19" t="s">
        <v>1435</v>
      </c>
      <c r="F685" s="10">
        <v>42036</v>
      </c>
      <c r="G685" s="10">
        <v>44228</v>
      </c>
      <c r="H685" s="11">
        <v>7</v>
      </c>
      <c r="I685" s="20" t="s">
        <v>259</v>
      </c>
      <c r="J685" s="11" t="s">
        <v>261</v>
      </c>
      <c r="K685" s="11" t="s">
        <v>1587</v>
      </c>
      <c r="L685" s="11">
        <v>2</v>
      </c>
    </row>
    <row r="686" spans="1:12">
      <c r="A686" s="11" t="s">
        <v>1186</v>
      </c>
      <c r="D686" s="11" t="s">
        <v>260</v>
      </c>
      <c r="E686" s="19" t="s">
        <v>1436</v>
      </c>
      <c r="F686" s="10">
        <v>42036</v>
      </c>
      <c r="G686" s="10">
        <v>44228</v>
      </c>
      <c r="H686" s="11">
        <v>7</v>
      </c>
      <c r="I686" s="20" t="s">
        <v>259</v>
      </c>
      <c r="J686" s="11" t="s">
        <v>261</v>
      </c>
      <c r="K686" s="11" t="s">
        <v>1587</v>
      </c>
      <c r="L686" s="11">
        <v>2</v>
      </c>
    </row>
    <row r="687" spans="1:12">
      <c r="A687" s="11" t="s">
        <v>1187</v>
      </c>
      <c r="D687" s="11" t="s">
        <v>260</v>
      </c>
      <c r="E687" s="19" t="s">
        <v>1437</v>
      </c>
      <c r="F687" s="10">
        <v>42036</v>
      </c>
      <c r="G687" s="10">
        <v>44228</v>
      </c>
      <c r="H687" s="11">
        <v>7</v>
      </c>
      <c r="I687" s="20" t="s">
        <v>259</v>
      </c>
      <c r="J687" s="11" t="s">
        <v>261</v>
      </c>
      <c r="K687" s="11" t="s">
        <v>1587</v>
      </c>
      <c r="L687" s="11">
        <v>2</v>
      </c>
    </row>
    <row r="688" spans="1:12">
      <c r="A688" s="11" t="s">
        <v>1188</v>
      </c>
      <c r="D688" s="11" t="s">
        <v>260</v>
      </c>
      <c r="E688" s="19" t="s">
        <v>1438</v>
      </c>
      <c r="F688" s="10">
        <v>42036</v>
      </c>
      <c r="G688" s="10">
        <v>44228</v>
      </c>
      <c r="H688" s="11">
        <v>7</v>
      </c>
      <c r="I688" s="20" t="s">
        <v>259</v>
      </c>
      <c r="J688" s="11" t="s">
        <v>261</v>
      </c>
      <c r="K688" s="11" t="s">
        <v>1587</v>
      </c>
      <c r="L688" s="11">
        <v>2</v>
      </c>
    </row>
    <row r="689" spans="1:12">
      <c r="A689" s="11" t="s">
        <v>1189</v>
      </c>
      <c r="D689" s="11" t="s">
        <v>260</v>
      </c>
      <c r="E689" s="19" t="s">
        <v>1439</v>
      </c>
      <c r="F689" s="10">
        <v>42036</v>
      </c>
      <c r="G689" s="10">
        <v>44228</v>
      </c>
      <c r="H689" s="11">
        <v>7</v>
      </c>
      <c r="I689" s="20" t="s">
        <v>259</v>
      </c>
      <c r="J689" s="11" t="s">
        <v>261</v>
      </c>
      <c r="K689" s="11" t="s">
        <v>1587</v>
      </c>
      <c r="L689" s="11">
        <v>2</v>
      </c>
    </row>
    <row r="690" spans="1:12">
      <c r="A690" s="11" t="s">
        <v>1190</v>
      </c>
      <c r="D690" s="11" t="s">
        <v>260</v>
      </c>
      <c r="E690" s="19" t="s">
        <v>1440</v>
      </c>
      <c r="F690" s="10">
        <v>42036</v>
      </c>
      <c r="G690" s="10">
        <v>44228</v>
      </c>
      <c r="H690" s="11">
        <v>7</v>
      </c>
      <c r="I690" s="20" t="s">
        <v>259</v>
      </c>
      <c r="J690" s="11" t="s">
        <v>261</v>
      </c>
      <c r="K690" s="11" t="s">
        <v>1587</v>
      </c>
      <c r="L690" s="11">
        <v>2</v>
      </c>
    </row>
    <row r="691" spans="1:12">
      <c r="A691" s="11" t="s">
        <v>1191</v>
      </c>
      <c r="D691" s="11" t="s">
        <v>260</v>
      </c>
      <c r="E691" s="19" t="s">
        <v>1441</v>
      </c>
      <c r="F691" s="10">
        <v>42036</v>
      </c>
      <c r="G691" s="10">
        <v>44228</v>
      </c>
      <c r="H691" s="11">
        <v>7</v>
      </c>
      <c r="I691" s="20" t="s">
        <v>259</v>
      </c>
      <c r="J691" s="11" t="s">
        <v>261</v>
      </c>
      <c r="K691" s="11" t="s">
        <v>1587</v>
      </c>
      <c r="L691" s="11">
        <v>2</v>
      </c>
    </row>
    <row r="692" spans="1:12">
      <c r="A692" s="11" t="s">
        <v>1192</v>
      </c>
      <c r="D692" s="11" t="s">
        <v>260</v>
      </c>
      <c r="E692" s="19" t="s">
        <v>1442</v>
      </c>
      <c r="F692" s="10">
        <v>42036</v>
      </c>
      <c r="G692" s="10">
        <v>44228</v>
      </c>
      <c r="H692" s="11">
        <v>7</v>
      </c>
      <c r="I692" s="20" t="s">
        <v>259</v>
      </c>
      <c r="J692" s="11" t="s">
        <v>261</v>
      </c>
      <c r="K692" s="11" t="s">
        <v>1587</v>
      </c>
      <c r="L692" s="11">
        <v>2</v>
      </c>
    </row>
    <row r="693" spans="1:12">
      <c r="A693" s="11" t="s">
        <v>1193</v>
      </c>
      <c r="D693" s="11" t="s">
        <v>260</v>
      </c>
      <c r="E693" s="19" t="s">
        <v>1443</v>
      </c>
      <c r="F693" s="10">
        <v>42036</v>
      </c>
      <c r="G693" s="10">
        <v>44228</v>
      </c>
      <c r="H693" s="11">
        <v>7</v>
      </c>
      <c r="I693" s="20" t="s">
        <v>259</v>
      </c>
      <c r="J693" s="11" t="s">
        <v>261</v>
      </c>
      <c r="K693" s="11" t="s">
        <v>1587</v>
      </c>
      <c r="L693" s="11">
        <v>2</v>
      </c>
    </row>
    <row r="694" spans="1:12">
      <c r="A694" s="11" t="s">
        <v>1194</v>
      </c>
      <c r="D694" s="11" t="s">
        <v>260</v>
      </c>
      <c r="E694" s="19" t="s">
        <v>1444</v>
      </c>
      <c r="F694" s="10">
        <v>42036</v>
      </c>
      <c r="G694" s="10">
        <v>44228</v>
      </c>
      <c r="H694" s="11">
        <v>7</v>
      </c>
      <c r="I694" s="20" t="s">
        <v>259</v>
      </c>
      <c r="J694" s="11" t="s">
        <v>261</v>
      </c>
      <c r="K694" s="11" t="s">
        <v>1587</v>
      </c>
      <c r="L694" s="11">
        <v>2</v>
      </c>
    </row>
    <row r="695" spans="1:12">
      <c r="A695" s="11" t="s">
        <v>1195</v>
      </c>
      <c r="D695" s="11" t="s">
        <v>260</v>
      </c>
      <c r="E695" s="19" t="s">
        <v>1445</v>
      </c>
      <c r="F695" s="10">
        <v>42036</v>
      </c>
      <c r="G695" s="10">
        <v>44228</v>
      </c>
      <c r="H695" s="11">
        <v>7</v>
      </c>
      <c r="I695" s="20" t="s">
        <v>259</v>
      </c>
      <c r="J695" s="11" t="s">
        <v>261</v>
      </c>
      <c r="K695" s="11" t="s">
        <v>1587</v>
      </c>
      <c r="L695" s="11">
        <v>2</v>
      </c>
    </row>
    <row r="696" spans="1:12">
      <c r="A696" s="11" t="s">
        <v>1196</v>
      </c>
      <c r="D696" s="11" t="s">
        <v>260</v>
      </c>
      <c r="E696" s="19" t="s">
        <v>1446</v>
      </c>
      <c r="F696" s="10">
        <v>42036</v>
      </c>
      <c r="G696" s="10">
        <v>44228</v>
      </c>
      <c r="H696" s="11">
        <v>7</v>
      </c>
      <c r="I696" s="20" t="s">
        <v>259</v>
      </c>
      <c r="J696" s="11" t="s">
        <v>261</v>
      </c>
      <c r="K696" s="11" t="s">
        <v>1587</v>
      </c>
      <c r="L696" s="11">
        <v>2</v>
      </c>
    </row>
    <row r="697" spans="1:12">
      <c r="A697" s="11" t="s">
        <v>1197</v>
      </c>
      <c r="D697" s="11" t="s">
        <v>260</v>
      </c>
      <c r="E697" s="19" t="s">
        <v>1447</v>
      </c>
      <c r="F697" s="10">
        <v>42036</v>
      </c>
      <c r="G697" s="10">
        <v>44228</v>
      </c>
      <c r="H697" s="11">
        <v>7</v>
      </c>
      <c r="I697" s="20" t="s">
        <v>259</v>
      </c>
      <c r="J697" s="11" t="s">
        <v>261</v>
      </c>
      <c r="K697" s="11" t="s">
        <v>1587</v>
      </c>
      <c r="L697" s="11">
        <v>2</v>
      </c>
    </row>
    <row r="698" spans="1:12">
      <c r="A698" s="11" t="s">
        <v>1198</v>
      </c>
      <c r="D698" s="11" t="s">
        <v>260</v>
      </c>
      <c r="E698" s="19" t="s">
        <v>1448</v>
      </c>
      <c r="F698" s="10">
        <v>42036</v>
      </c>
      <c r="G698" s="10">
        <v>44228</v>
      </c>
      <c r="H698" s="11">
        <v>7</v>
      </c>
      <c r="I698" s="20" t="s">
        <v>259</v>
      </c>
      <c r="J698" s="11" t="s">
        <v>261</v>
      </c>
      <c r="K698" s="11" t="s">
        <v>1587</v>
      </c>
      <c r="L698" s="11">
        <v>2</v>
      </c>
    </row>
    <row r="699" spans="1:12">
      <c r="A699" s="11" t="s">
        <v>1199</v>
      </c>
      <c r="D699" s="11" t="s">
        <v>260</v>
      </c>
      <c r="E699" s="19" t="s">
        <v>1449</v>
      </c>
      <c r="F699" s="10">
        <v>42036</v>
      </c>
      <c r="G699" s="10">
        <v>44228</v>
      </c>
      <c r="H699" s="11">
        <v>7</v>
      </c>
      <c r="I699" s="20" t="s">
        <v>259</v>
      </c>
      <c r="J699" s="11" t="s">
        <v>261</v>
      </c>
      <c r="K699" s="11" t="s">
        <v>1587</v>
      </c>
      <c r="L699" s="11">
        <v>2</v>
      </c>
    </row>
    <row r="700" spans="1:12">
      <c r="A700" s="11" t="s">
        <v>1200</v>
      </c>
      <c r="D700" s="11" t="s">
        <v>260</v>
      </c>
      <c r="E700" s="19" t="s">
        <v>1450</v>
      </c>
      <c r="F700" s="10">
        <v>42036</v>
      </c>
      <c r="G700" s="10">
        <v>44228</v>
      </c>
      <c r="H700" s="11">
        <v>7</v>
      </c>
      <c r="I700" s="20" t="s">
        <v>259</v>
      </c>
      <c r="J700" s="11" t="s">
        <v>261</v>
      </c>
      <c r="K700" s="11" t="s">
        <v>1587</v>
      </c>
      <c r="L700" s="11">
        <v>2</v>
      </c>
    </row>
    <row r="701" spans="1:12">
      <c r="A701" s="11" t="s">
        <v>1201</v>
      </c>
      <c r="D701" s="11" t="s">
        <v>260</v>
      </c>
      <c r="E701" s="19" t="s">
        <v>1451</v>
      </c>
      <c r="F701" s="10">
        <v>42036</v>
      </c>
      <c r="G701" s="10">
        <v>44228</v>
      </c>
      <c r="H701" s="11">
        <v>7</v>
      </c>
      <c r="I701" s="20" t="s">
        <v>259</v>
      </c>
      <c r="J701" s="11" t="s">
        <v>261</v>
      </c>
      <c r="K701" s="11" t="s">
        <v>1587</v>
      </c>
      <c r="L701" s="11">
        <v>2</v>
      </c>
    </row>
    <row r="702" spans="1:12">
      <c r="A702" s="11" t="s">
        <v>1202</v>
      </c>
      <c r="D702" s="11" t="s">
        <v>260</v>
      </c>
      <c r="E702" s="19" t="s">
        <v>1452</v>
      </c>
      <c r="F702" s="10">
        <v>42036</v>
      </c>
      <c r="G702" s="10">
        <v>44228</v>
      </c>
      <c r="H702" s="11">
        <v>7</v>
      </c>
      <c r="I702" s="20" t="s">
        <v>259</v>
      </c>
      <c r="J702" s="11" t="s">
        <v>261</v>
      </c>
      <c r="K702" s="11" t="s">
        <v>1587</v>
      </c>
      <c r="L702" s="11">
        <v>2</v>
      </c>
    </row>
    <row r="703" spans="1:12">
      <c r="A703" s="11" t="s">
        <v>1203</v>
      </c>
      <c r="D703" s="11" t="s">
        <v>260</v>
      </c>
      <c r="E703" s="19" t="s">
        <v>1453</v>
      </c>
      <c r="F703" s="10">
        <v>42036</v>
      </c>
      <c r="G703" s="10">
        <v>44228</v>
      </c>
      <c r="H703" s="11">
        <v>7</v>
      </c>
      <c r="I703" s="20" t="s">
        <v>259</v>
      </c>
      <c r="J703" s="11" t="s">
        <v>261</v>
      </c>
      <c r="K703" s="11" t="s">
        <v>1587</v>
      </c>
      <c r="L703" s="11">
        <v>2</v>
      </c>
    </row>
    <row r="704" spans="1:12">
      <c r="A704" s="11" t="s">
        <v>1204</v>
      </c>
      <c r="D704" s="11" t="s">
        <v>260</v>
      </c>
      <c r="E704" s="19" t="s">
        <v>1454</v>
      </c>
      <c r="F704" s="10">
        <v>42036</v>
      </c>
      <c r="G704" s="10">
        <v>44228</v>
      </c>
      <c r="H704" s="11">
        <v>7</v>
      </c>
      <c r="I704" s="20" t="s">
        <v>259</v>
      </c>
      <c r="J704" s="11" t="s">
        <v>261</v>
      </c>
      <c r="K704" s="11" t="s">
        <v>1587</v>
      </c>
      <c r="L704" s="11">
        <v>2</v>
      </c>
    </row>
    <row r="705" spans="1:12">
      <c r="A705" s="11" t="s">
        <v>1205</v>
      </c>
      <c r="D705" s="11" t="s">
        <v>260</v>
      </c>
      <c r="E705" s="19" t="s">
        <v>1455</v>
      </c>
      <c r="F705" s="10">
        <v>42036</v>
      </c>
      <c r="G705" s="10">
        <v>44228</v>
      </c>
      <c r="H705" s="11">
        <v>7</v>
      </c>
      <c r="I705" s="20" t="s">
        <v>259</v>
      </c>
      <c r="J705" s="11" t="s">
        <v>261</v>
      </c>
      <c r="K705" s="11" t="s">
        <v>1587</v>
      </c>
      <c r="L705" s="11">
        <v>2</v>
      </c>
    </row>
    <row r="706" spans="1:12">
      <c r="A706" s="11" t="s">
        <v>1206</v>
      </c>
      <c r="D706" s="11" t="s">
        <v>260</v>
      </c>
      <c r="E706" s="19" t="s">
        <v>1456</v>
      </c>
      <c r="F706" s="10">
        <v>42036</v>
      </c>
      <c r="G706" s="10">
        <v>44228</v>
      </c>
      <c r="H706" s="11">
        <v>7</v>
      </c>
      <c r="I706" s="20" t="s">
        <v>259</v>
      </c>
      <c r="J706" s="11" t="s">
        <v>261</v>
      </c>
      <c r="K706" s="11" t="s">
        <v>1587</v>
      </c>
      <c r="L706" s="11">
        <v>2</v>
      </c>
    </row>
    <row r="707" spans="1:12">
      <c r="A707" s="11" t="s">
        <v>1207</v>
      </c>
      <c r="D707" s="11" t="s">
        <v>260</v>
      </c>
      <c r="E707" s="19" t="s">
        <v>1457</v>
      </c>
      <c r="F707" s="10">
        <v>42036</v>
      </c>
      <c r="G707" s="10">
        <v>44228</v>
      </c>
      <c r="H707" s="11">
        <v>7</v>
      </c>
      <c r="I707" s="20" t="s">
        <v>259</v>
      </c>
      <c r="J707" s="11" t="s">
        <v>261</v>
      </c>
      <c r="K707" s="11" t="s">
        <v>1587</v>
      </c>
      <c r="L707" s="11">
        <v>2</v>
      </c>
    </row>
    <row r="708" spans="1:12">
      <c r="A708" s="11" t="s">
        <v>1208</v>
      </c>
      <c r="D708" s="11" t="s">
        <v>260</v>
      </c>
      <c r="E708" s="19" t="s">
        <v>1458</v>
      </c>
      <c r="F708" s="10">
        <v>42036</v>
      </c>
      <c r="G708" s="10">
        <v>44228</v>
      </c>
      <c r="H708" s="11">
        <v>7</v>
      </c>
      <c r="I708" s="20" t="s">
        <v>259</v>
      </c>
      <c r="J708" s="11" t="s">
        <v>261</v>
      </c>
      <c r="K708" s="11" t="s">
        <v>1587</v>
      </c>
      <c r="L708" s="11">
        <v>2</v>
      </c>
    </row>
    <row r="709" spans="1:12">
      <c r="A709" s="11" t="s">
        <v>1209</v>
      </c>
      <c r="D709" s="11" t="s">
        <v>260</v>
      </c>
      <c r="E709" s="19" t="s">
        <v>1459</v>
      </c>
      <c r="F709" s="10">
        <v>42036</v>
      </c>
      <c r="G709" s="10">
        <v>44228</v>
      </c>
      <c r="H709" s="11">
        <v>7</v>
      </c>
      <c r="I709" s="20" t="s">
        <v>259</v>
      </c>
      <c r="J709" s="11" t="s">
        <v>261</v>
      </c>
      <c r="K709" s="11" t="s">
        <v>1587</v>
      </c>
      <c r="L709" s="11">
        <v>2</v>
      </c>
    </row>
    <row r="710" spans="1:12">
      <c r="A710" s="11" t="s">
        <v>1210</v>
      </c>
      <c r="D710" s="11" t="s">
        <v>260</v>
      </c>
      <c r="E710" s="19" t="s">
        <v>1460</v>
      </c>
      <c r="F710" s="10">
        <v>42036</v>
      </c>
      <c r="G710" s="10">
        <v>44228</v>
      </c>
      <c r="H710" s="11">
        <v>7</v>
      </c>
      <c r="I710" s="20" t="s">
        <v>259</v>
      </c>
      <c r="J710" s="11" t="s">
        <v>261</v>
      </c>
      <c r="K710" s="11" t="s">
        <v>1587</v>
      </c>
      <c r="L710" s="11">
        <v>2</v>
      </c>
    </row>
    <row r="711" spans="1:12">
      <c r="A711" s="11" t="s">
        <v>1211</v>
      </c>
      <c r="D711" s="11" t="s">
        <v>260</v>
      </c>
      <c r="E711" s="19" t="s">
        <v>1461</v>
      </c>
      <c r="F711" s="10">
        <v>42036</v>
      </c>
      <c r="G711" s="10">
        <v>44228</v>
      </c>
      <c r="H711" s="11">
        <v>7</v>
      </c>
      <c r="I711" s="20" t="s">
        <v>259</v>
      </c>
      <c r="J711" s="11" t="s">
        <v>261</v>
      </c>
      <c r="K711" s="11" t="s">
        <v>1587</v>
      </c>
      <c r="L711" s="11">
        <v>2</v>
      </c>
    </row>
    <row r="712" spans="1:12">
      <c r="A712" s="11" t="s">
        <v>1212</v>
      </c>
      <c r="D712" s="11" t="s">
        <v>260</v>
      </c>
      <c r="E712" s="19" t="s">
        <v>1462</v>
      </c>
      <c r="F712" s="10">
        <v>42036</v>
      </c>
      <c r="G712" s="10">
        <v>44228</v>
      </c>
      <c r="H712" s="11">
        <v>7</v>
      </c>
      <c r="I712" s="20" t="s">
        <v>259</v>
      </c>
      <c r="J712" s="11" t="s">
        <v>261</v>
      </c>
      <c r="K712" s="11" t="s">
        <v>1587</v>
      </c>
      <c r="L712" s="11">
        <v>2</v>
      </c>
    </row>
    <row r="713" spans="1:12">
      <c r="A713" s="11" t="s">
        <v>1213</v>
      </c>
      <c r="D713" s="11" t="s">
        <v>260</v>
      </c>
      <c r="E713" s="19" t="s">
        <v>1463</v>
      </c>
      <c r="F713" s="10">
        <v>42036</v>
      </c>
      <c r="G713" s="10">
        <v>44228</v>
      </c>
      <c r="H713" s="11">
        <v>7</v>
      </c>
      <c r="I713" s="20" t="s">
        <v>259</v>
      </c>
      <c r="J713" s="11" t="s">
        <v>261</v>
      </c>
      <c r="K713" s="11" t="s">
        <v>1587</v>
      </c>
      <c r="L713" s="11">
        <v>2</v>
      </c>
    </row>
    <row r="714" spans="1:12">
      <c r="A714" s="11" t="s">
        <v>1214</v>
      </c>
      <c r="D714" s="11" t="s">
        <v>260</v>
      </c>
      <c r="E714" s="19" t="s">
        <v>1464</v>
      </c>
      <c r="F714" s="10">
        <v>42036</v>
      </c>
      <c r="G714" s="10">
        <v>44228</v>
      </c>
      <c r="H714" s="11">
        <v>7</v>
      </c>
      <c r="I714" s="20" t="s">
        <v>259</v>
      </c>
      <c r="J714" s="11" t="s">
        <v>261</v>
      </c>
      <c r="K714" s="11" t="s">
        <v>1587</v>
      </c>
      <c r="L714" s="11">
        <v>2</v>
      </c>
    </row>
    <row r="715" spans="1:12">
      <c r="A715" s="11" t="s">
        <v>1215</v>
      </c>
      <c r="D715" s="11" t="s">
        <v>260</v>
      </c>
      <c r="E715" s="19" t="s">
        <v>1465</v>
      </c>
      <c r="F715" s="10">
        <v>42036</v>
      </c>
      <c r="G715" s="10">
        <v>44228</v>
      </c>
      <c r="H715" s="11">
        <v>7</v>
      </c>
      <c r="I715" s="20" t="s">
        <v>259</v>
      </c>
      <c r="J715" s="11" t="s">
        <v>261</v>
      </c>
      <c r="K715" s="11" t="s">
        <v>1587</v>
      </c>
      <c r="L715" s="11">
        <v>2</v>
      </c>
    </row>
    <row r="716" spans="1:12">
      <c r="A716" s="11" t="s">
        <v>1216</v>
      </c>
      <c r="D716" s="11" t="s">
        <v>260</v>
      </c>
      <c r="E716" s="19" t="s">
        <v>1466</v>
      </c>
      <c r="F716" s="10">
        <v>42036</v>
      </c>
      <c r="G716" s="10">
        <v>44228</v>
      </c>
      <c r="H716" s="11">
        <v>7</v>
      </c>
      <c r="I716" s="20" t="s">
        <v>259</v>
      </c>
      <c r="J716" s="11" t="s">
        <v>261</v>
      </c>
      <c r="K716" s="11" t="s">
        <v>1587</v>
      </c>
      <c r="L716" s="11">
        <v>2</v>
      </c>
    </row>
    <row r="717" spans="1:12">
      <c r="A717" s="11" t="s">
        <v>1217</v>
      </c>
      <c r="D717" s="11" t="s">
        <v>260</v>
      </c>
      <c r="E717" s="19" t="s">
        <v>1467</v>
      </c>
      <c r="F717" s="10">
        <v>42036</v>
      </c>
      <c r="G717" s="10">
        <v>44228</v>
      </c>
      <c r="H717" s="11">
        <v>7</v>
      </c>
      <c r="I717" s="20" t="s">
        <v>259</v>
      </c>
      <c r="J717" s="11" t="s">
        <v>261</v>
      </c>
      <c r="K717" s="11" t="s">
        <v>1587</v>
      </c>
      <c r="L717" s="11">
        <v>2</v>
      </c>
    </row>
    <row r="718" spans="1:12">
      <c r="A718" s="11" t="s">
        <v>1218</v>
      </c>
      <c r="D718" s="11" t="s">
        <v>260</v>
      </c>
      <c r="E718" s="19" t="s">
        <v>1468</v>
      </c>
      <c r="F718" s="10">
        <v>42036</v>
      </c>
      <c r="G718" s="10">
        <v>44228</v>
      </c>
      <c r="H718" s="11">
        <v>7</v>
      </c>
      <c r="I718" s="20" t="s">
        <v>259</v>
      </c>
      <c r="J718" s="11" t="s">
        <v>261</v>
      </c>
      <c r="K718" s="11" t="s">
        <v>1587</v>
      </c>
      <c r="L718" s="11">
        <v>2</v>
      </c>
    </row>
    <row r="719" spans="1:12">
      <c r="A719" s="11" t="s">
        <v>1219</v>
      </c>
      <c r="D719" s="11" t="s">
        <v>260</v>
      </c>
      <c r="E719" s="19" t="s">
        <v>1469</v>
      </c>
      <c r="F719" s="10">
        <v>42036</v>
      </c>
      <c r="G719" s="10">
        <v>44228</v>
      </c>
      <c r="H719" s="11">
        <v>7</v>
      </c>
      <c r="I719" s="20" t="s">
        <v>259</v>
      </c>
      <c r="J719" s="11" t="s">
        <v>261</v>
      </c>
      <c r="K719" s="11" t="s">
        <v>1587</v>
      </c>
      <c r="L719" s="11">
        <v>2</v>
      </c>
    </row>
    <row r="720" spans="1:12">
      <c r="A720" s="11" t="s">
        <v>1220</v>
      </c>
      <c r="D720" s="11" t="s">
        <v>260</v>
      </c>
      <c r="E720" s="19" t="s">
        <v>1470</v>
      </c>
      <c r="F720" s="10">
        <v>42036</v>
      </c>
      <c r="G720" s="10">
        <v>44228</v>
      </c>
      <c r="H720" s="11">
        <v>7</v>
      </c>
      <c r="I720" s="20" t="s">
        <v>259</v>
      </c>
      <c r="J720" s="11" t="s">
        <v>261</v>
      </c>
      <c r="K720" s="11" t="s">
        <v>1587</v>
      </c>
      <c r="L720" s="11">
        <v>2</v>
      </c>
    </row>
    <row r="721" spans="1:12">
      <c r="A721" s="11" t="s">
        <v>1221</v>
      </c>
      <c r="D721" s="11" t="s">
        <v>260</v>
      </c>
      <c r="E721" s="19" t="s">
        <v>1471</v>
      </c>
      <c r="F721" s="10">
        <v>42036</v>
      </c>
      <c r="G721" s="10">
        <v>44228</v>
      </c>
      <c r="H721" s="11">
        <v>7</v>
      </c>
      <c r="I721" s="20" t="s">
        <v>259</v>
      </c>
      <c r="J721" s="11" t="s">
        <v>261</v>
      </c>
      <c r="K721" s="11" t="s">
        <v>1587</v>
      </c>
      <c r="L721" s="11">
        <v>2</v>
      </c>
    </row>
    <row r="722" spans="1:12">
      <c r="A722" s="11" t="s">
        <v>1222</v>
      </c>
      <c r="D722" s="11" t="s">
        <v>260</v>
      </c>
      <c r="E722" s="19" t="s">
        <v>1472</v>
      </c>
      <c r="F722" s="10">
        <v>42036</v>
      </c>
      <c r="G722" s="10">
        <v>44228</v>
      </c>
      <c r="H722" s="11">
        <v>7</v>
      </c>
      <c r="I722" s="20" t="s">
        <v>259</v>
      </c>
      <c r="J722" s="11" t="s">
        <v>261</v>
      </c>
      <c r="K722" s="11" t="s">
        <v>1587</v>
      </c>
      <c r="L722" s="11">
        <v>2</v>
      </c>
    </row>
    <row r="723" spans="1:12">
      <c r="A723" s="11" t="s">
        <v>1223</v>
      </c>
      <c r="D723" s="11" t="s">
        <v>260</v>
      </c>
      <c r="E723" s="19" t="s">
        <v>1473</v>
      </c>
      <c r="F723" s="10">
        <v>42036</v>
      </c>
      <c r="G723" s="10">
        <v>44228</v>
      </c>
      <c r="H723" s="11">
        <v>7</v>
      </c>
      <c r="I723" s="20" t="s">
        <v>259</v>
      </c>
      <c r="J723" s="11" t="s">
        <v>261</v>
      </c>
      <c r="K723" s="11" t="s">
        <v>1587</v>
      </c>
      <c r="L723" s="11">
        <v>2</v>
      </c>
    </row>
    <row r="724" spans="1:12">
      <c r="A724" s="11" t="s">
        <v>1224</v>
      </c>
      <c r="D724" s="11" t="s">
        <v>260</v>
      </c>
      <c r="E724" s="19" t="s">
        <v>1474</v>
      </c>
      <c r="F724" s="10">
        <v>42036</v>
      </c>
      <c r="G724" s="10">
        <v>44228</v>
      </c>
      <c r="H724" s="11">
        <v>7</v>
      </c>
      <c r="I724" s="20" t="s">
        <v>259</v>
      </c>
      <c r="J724" s="11" t="s">
        <v>261</v>
      </c>
      <c r="K724" s="11" t="s">
        <v>1587</v>
      </c>
      <c r="L724" s="11">
        <v>2</v>
      </c>
    </row>
    <row r="725" spans="1:12">
      <c r="A725" s="11" t="s">
        <v>1225</v>
      </c>
      <c r="D725" s="11" t="s">
        <v>260</v>
      </c>
      <c r="E725" s="19" t="s">
        <v>1475</v>
      </c>
      <c r="F725" s="10">
        <v>42036</v>
      </c>
      <c r="G725" s="10">
        <v>44228</v>
      </c>
      <c r="H725" s="11">
        <v>7</v>
      </c>
      <c r="I725" s="20" t="s">
        <v>259</v>
      </c>
      <c r="J725" s="11" t="s">
        <v>261</v>
      </c>
      <c r="K725" s="11" t="s">
        <v>1587</v>
      </c>
      <c r="L725" s="11">
        <v>2</v>
      </c>
    </row>
    <row r="726" spans="1:12">
      <c r="A726" s="11" t="s">
        <v>1226</v>
      </c>
      <c r="D726" s="11" t="s">
        <v>260</v>
      </c>
      <c r="E726" s="19" t="s">
        <v>1476</v>
      </c>
      <c r="F726" s="10">
        <v>42036</v>
      </c>
      <c r="G726" s="10">
        <v>44228</v>
      </c>
      <c r="H726" s="11">
        <v>7</v>
      </c>
      <c r="I726" s="20" t="s">
        <v>259</v>
      </c>
      <c r="J726" s="11" t="s">
        <v>261</v>
      </c>
      <c r="K726" s="11" t="s">
        <v>1587</v>
      </c>
      <c r="L726" s="11">
        <v>2</v>
      </c>
    </row>
    <row r="727" spans="1:12">
      <c r="A727" s="11" t="s">
        <v>1227</v>
      </c>
      <c r="D727" s="11" t="s">
        <v>260</v>
      </c>
      <c r="E727" s="19" t="s">
        <v>1477</v>
      </c>
      <c r="F727" s="10">
        <v>42036</v>
      </c>
      <c r="G727" s="10">
        <v>44228</v>
      </c>
      <c r="H727" s="11">
        <v>7</v>
      </c>
      <c r="I727" s="20" t="s">
        <v>259</v>
      </c>
      <c r="J727" s="11" t="s">
        <v>261</v>
      </c>
      <c r="K727" s="11" t="s">
        <v>1587</v>
      </c>
      <c r="L727" s="11">
        <v>2</v>
      </c>
    </row>
    <row r="728" spans="1:12">
      <c r="A728" s="11" t="s">
        <v>1228</v>
      </c>
      <c r="D728" s="11" t="s">
        <v>260</v>
      </c>
      <c r="E728" s="19" t="s">
        <v>1478</v>
      </c>
      <c r="F728" s="10">
        <v>42036</v>
      </c>
      <c r="G728" s="10">
        <v>44228</v>
      </c>
      <c r="H728" s="11">
        <v>7</v>
      </c>
      <c r="I728" s="20" t="s">
        <v>259</v>
      </c>
      <c r="J728" s="11" t="s">
        <v>261</v>
      </c>
      <c r="K728" s="11" t="s">
        <v>1587</v>
      </c>
      <c r="L728" s="11">
        <v>2</v>
      </c>
    </row>
    <row r="729" spans="1:12">
      <c r="A729" s="11" t="s">
        <v>1229</v>
      </c>
      <c r="D729" s="11" t="s">
        <v>260</v>
      </c>
      <c r="E729" s="19" t="s">
        <v>1479</v>
      </c>
      <c r="F729" s="10">
        <v>42036</v>
      </c>
      <c r="G729" s="10">
        <v>44228</v>
      </c>
      <c r="H729" s="11">
        <v>7</v>
      </c>
      <c r="I729" s="20" t="s">
        <v>259</v>
      </c>
      <c r="J729" s="11" t="s">
        <v>261</v>
      </c>
      <c r="K729" s="11" t="s">
        <v>1587</v>
      </c>
      <c r="L729" s="11">
        <v>2</v>
      </c>
    </row>
    <row r="730" spans="1:12">
      <c r="A730" s="11" t="s">
        <v>1230</v>
      </c>
      <c r="D730" s="11" t="s">
        <v>260</v>
      </c>
      <c r="E730" s="19" t="s">
        <v>1480</v>
      </c>
      <c r="F730" s="10">
        <v>42036</v>
      </c>
      <c r="G730" s="10">
        <v>44228</v>
      </c>
      <c r="H730" s="11">
        <v>7</v>
      </c>
      <c r="I730" s="20" t="s">
        <v>259</v>
      </c>
      <c r="J730" s="11" t="s">
        <v>261</v>
      </c>
      <c r="K730" s="11" t="s">
        <v>1587</v>
      </c>
      <c r="L730" s="11">
        <v>2</v>
      </c>
    </row>
    <row r="731" spans="1:12">
      <c r="A731" s="11" t="s">
        <v>1231</v>
      </c>
      <c r="D731" s="11" t="s">
        <v>260</v>
      </c>
      <c r="E731" s="19" t="s">
        <v>1481</v>
      </c>
      <c r="F731" s="10">
        <v>42036</v>
      </c>
      <c r="G731" s="10">
        <v>44228</v>
      </c>
      <c r="H731" s="11">
        <v>7</v>
      </c>
      <c r="I731" s="20" t="s">
        <v>259</v>
      </c>
      <c r="J731" s="11" t="s">
        <v>261</v>
      </c>
      <c r="K731" s="11" t="s">
        <v>1587</v>
      </c>
      <c r="L731" s="11">
        <v>2</v>
      </c>
    </row>
    <row r="732" spans="1:12">
      <c r="A732" s="11" t="s">
        <v>1232</v>
      </c>
      <c r="D732" s="11" t="s">
        <v>260</v>
      </c>
      <c r="E732" s="19" t="s">
        <v>1482</v>
      </c>
      <c r="F732" s="10">
        <v>42036</v>
      </c>
      <c r="G732" s="10">
        <v>44228</v>
      </c>
      <c r="H732" s="11">
        <v>7</v>
      </c>
      <c r="I732" s="20" t="s">
        <v>259</v>
      </c>
      <c r="J732" s="11" t="s">
        <v>261</v>
      </c>
      <c r="K732" s="11" t="s">
        <v>1587</v>
      </c>
      <c r="L732" s="11">
        <v>2</v>
      </c>
    </row>
    <row r="733" spans="1:12">
      <c r="A733" s="11" t="s">
        <v>1233</v>
      </c>
      <c r="D733" s="11" t="s">
        <v>260</v>
      </c>
      <c r="E733" s="19" t="s">
        <v>1483</v>
      </c>
      <c r="F733" s="10">
        <v>42036</v>
      </c>
      <c r="G733" s="10">
        <v>44228</v>
      </c>
      <c r="H733" s="11">
        <v>7</v>
      </c>
      <c r="I733" s="20" t="s">
        <v>259</v>
      </c>
      <c r="J733" s="11" t="s">
        <v>261</v>
      </c>
      <c r="K733" s="11" t="s">
        <v>1587</v>
      </c>
      <c r="L733" s="11">
        <v>2</v>
      </c>
    </row>
    <row r="734" spans="1:12">
      <c r="A734" s="11" t="s">
        <v>1234</v>
      </c>
      <c r="D734" s="11" t="s">
        <v>260</v>
      </c>
      <c r="E734" s="19" t="s">
        <v>1484</v>
      </c>
      <c r="F734" s="10">
        <v>42036</v>
      </c>
      <c r="G734" s="10">
        <v>44228</v>
      </c>
      <c r="H734" s="11">
        <v>7</v>
      </c>
      <c r="I734" s="20" t="s">
        <v>259</v>
      </c>
      <c r="J734" s="11" t="s">
        <v>261</v>
      </c>
      <c r="K734" s="11" t="s">
        <v>1587</v>
      </c>
      <c r="L734" s="11">
        <v>2</v>
      </c>
    </row>
    <row r="735" spans="1:12">
      <c r="A735" s="11" t="s">
        <v>1235</v>
      </c>
      <c r="D735" s="11" t="s">
        <v>260</v>
      </c>
      <c r="E735" s="19" t="s">
        <v>1485</v>
      </c>
      <c r="F735" s="10">
        <v>42036</v>
      </c>
      <c r="G735" s="10">
        <v>44228</v>
      </c>
      <c r="H735" s="11">
        <v>7</v>
      </c>
      <c r="I735" s="20" t="s">
        <v>259</v>
      </c>
      <c r="J735" s="11" t="s">
        <v>261</v>
      </c>
      <c r="K735" s="11" t="s">
        <v>1587</v>
      </c>
      <c r="L735" s="11">
        <v>2</v>
      </c>
    </row>
    <row r="736" spans="1:12">
      <c r="A736" s="11" t="s">
        <v>1236</v>
      </c>
      <c r="D736" s="11" t="s">
        <v>260</v>
      </c>
      <c r="E736" s="19" t="s">
        <v>1486</v>
      </c>
      <c r="F736" s="10">
        <v>42036</v>
      </c>
      <c r="G736" s="10">
        <v>44228</v>
      </c>
      <c r="H736" s="11">
        <v>7</v>
      </c>
      <c r="I736" s="20" t="s">
        <v>259</v>
      </c>
      <c r="J736" s="11" t="s">
        <v>261</v>
      </c>
      <c r="K736" s="11" t="s">
        <v>1587</v>
      </c>
      <c r="L736" s="11">
        <v>2</v>
      </c>
    </row>
    <row r="737" spans="1:12">
      <c r="A737" s="11" t="s">
        <v>1237</v>
      </c>
      <c r="D737" s="11" t="s">
        <v>260</v>
      </c>
      <c r="E737" s="19" t="s">
        <v>1487</v>
      </c>
      <c r="F737" s="10">
        <v>42036</v>
      </c>
      <c r="G737" s="10">
        <v>44228</v>
      </c>
      <c r="H737" s="11">
        <v>7</v>
      </c>
      <c r="I737" s="20" t="s">
        <v>259</v>
      </c>
      <c r="J737" s="11" t="s">
        <v>261</v>
      </c>
      <c r="K737" s="11" t="s">
        <v>1587</v>
      </c>
      <c r="L737" s="11">
        <v>2</v>
      </c>
    </row>
    <row r="738" spans="1:12">
      <c r="A738" s="11" t="s">
        <v>1238</v>
      </c>
      <c r="D738" s="11" t="s">
        <v>260</v>
      </c>
      <c r="E738" s="19" t="s">
        <v>1488</v>
      </c>
      <c r="F738" s="10">
        <v>42036</v>
      </c>
      <c r="G738" s="10">
        <v>44228</v>
      </c>
      <c r="H738" s="11">
        <v>7</v>
      </c>
      <c r="I738" s="20" t="s">
        <v>259</v>
      </c>
      <c r="J738" s="11" t="s">
        <v>261</v>
      </c>
      <c r="K738" s="11" t="s">
        <v>1587</v>
      </c>
      <c r="L738" s="11">
        <v>2</v>
      </c>
    </row>
    <row r="739" spans="1:12">
      <c r="A739" s="11" t="s">
        <v>1239</v>
      </c>
      <c r="D739" s="11" t="s">
        <v>260</v>
      </c>
      <c r="E739" s="19" t="s">
        <v>1489</v>
      </c>
      <c r="F739" s="10">
        <v>42036</v>
      </c>
      <c r="G739" s="10">
        <v>44228</v>
      </c>
      <c r="H739" s="11">
        <v>7</v>
      </c>
      <c r="I739" s="20" t="s">
        <v>259</v>
      </c>
      <c r="J739" s="11" t="s">
        <v>261</v>
      </c>
      <c r="K739" s="11" t="s">
        <v>1587</v>
      </c>
      <c r="L739" s="11">
        <v>2</v>
      </c>
    </row>
    <row r="740" spans="1:12">
      <c r="A740" s="11" t="s">
        <v>1240</v>
      </c>
      <c r="D740" s="11" t="s">
        <v>260</v>
      </c>
      <c r="E740" s="19" t="s">
        <v>1490</v>
      </c>
      <c r="F740" s="10">
        <v>42036</v>
      </c>
      <c r="G740" s="10">
        <v>44228</v>
      </c>
      <c r="H740" s="11">
        <v>7</v>
      </c>
      <c r="I740" s="20" t="s">
        <v>259</v>
      </c>
      <c r="J740" s="11" t="s">
        <v>261</v>
      </c>
      <c r="K740" s="11" t="s">
        <v>1587</v>
      </c>
      <c r="L740" s="11">
        <v>2</v>
      </c>
    </row>
    <row r="741" spans="1:12">
      <c r="A741" s="11" t="s">
        <v>1241</v>
      </c>
      <c r="D741" s="11" t="s">
        <v>260</v>
      </c>
      <c r="E741" s="19" t="s">
        <v>1491</v>
      </c>
      <c r="F741" s="10">
        <v>42036</v>
      </c>
      <c r="G741" s="10">
        <v>44228</v>
      </c>
      <c r="H741" s="11">
        <v>7</v>
      </c>
      <c r="I741" s="20" t="s">
        <v>259</v>
      </c>
      <c r="J741" s="11" t="s">
        <v>261</v>
      </c>
      <c r="K741" s="11" t="s">
        <v>1587</v>
      </c>
      <c r="L741" s="11">
        <v>2</v>
      </c>
    </row>
    <row r="742" spans="1:12">
      <c r="A742" s="11" t="s">
        <v>1242</v>
      </c>
      <c r="D742" s="11" t="s">
        <v>260</v>
      </c>
      <c r="E742" s="19" t="s">
        <v>1492</v>
      </c>
      <c r="F742" s="10">
        <v>42036</v>
      </c>
      <c r="G742" s="10">
        <v>44228</v>
      </c>
      <c r="H742" s="11">
        <v>7</v>
      </c>
      <c r="I742" s="20" t="s">
        <v>259</v>
      </c>
      <c r="J742" s="11" t="s">
        <v>261</v>
      </c>
      <c r="K742" s="11" t="s">
        <v>1587</v>
      </c>
      <c r="L742" s="11">
        <v>2</v>
      </c>
    </row>
    <row r="743" spans="1:12">
      <c r="A743" s="11" t="s">
        <v>1243</v>
      </c>
      <c r="D743" s="11" t="s">
        <v>260</v>
      </c>
      <c r="E743" s="19" t="s">
        <v>1493</v>
      </c>
      <c r="F743" s="10">
        <v>42036</v>
      </c>
      <c r="G743" s="10">
        <v>44228</v>
      </c>
      <c r="H743" s="11">
        <v>7</v>
      </c>
      <c r="I743" s="20" t="s">
        <v>259</v>
      </c>
      <c r="J743" s="11" t="s">
        <v>261</v>
      </c>
      <c r="K743" s="11" t="s">
        <v>1587</v>
      </c>
      <c r="L743" s="11">
        <v>2</v>
      </c>
    </row>
    <row r="744" spans="1:12">
      <c r="A744" s="11" t="s">
        <v>1244</v>
      </c>
      <c r="D744" s="11" t="s">
        <v>260</v>
      </c>
      <c r="E744" s="19" t="s">
        <v>1494</v>
      </c>
      <c r="F744" s="10">
        <v>42036</v>
      </c>
      <c r="G744" s="10">
        <v>44228</v>
      </c>
      <c r="H744" s="11">
        <v>7</v>
      </c>
      <c r="I744" s="20" t="s">
        <v>259</v>
      </c>
      <c r="J744" s="11" t="s">
        <v>261</v>
      </c>
      <c r="K744" s="11" t="s">
        <v>1587</v>
      </c>
      <c r="L744" s="11">
        <v>2</v>
      </c>
    </row>
    <row r="745" spans="1:12">
      <c r="A745" s="11" t="s">
        <v>1245</v>
      </c>
      <c r="D745" s="11" t="s">
        <v>260</v>
      </c>
      <c r="E745" s="19" t="s">
        <v>1495</v>
      </c>
      <c r="F745" s="10">
        <v>42036</v>
      </c>
      <c r="G745" s="10">
        <v>44228</v>
      </c>
      <c r="H745" s="11">
        <v>7</v>
      </c>
      <c r="I745" s="20" t="s">
        <v>259</v>
      </c>
      <c r="J745" s="11" t="s">
        <v>261</v>
      </c>
      <c r="K745" s="11" t="s">
        <v>1587</v>
      </c>
      <c r="L745" s="11">
        <v>2</v>
      </c>
    </row>
    <row r="746" spans="1:12">
      <c r="A746" s="11" t="s">
        <v>1246</v>
      </c>
      <c r="D746" s="11" t="s">
        <v>260</v>
      </c>
      <c r="E746" s="19" t="s">
        <v>1496</v>
      </c>
      <c r="F746" s="10">
        <v>42036</v>
      </c>
      <c r="G746" s="10">
        <v>44228</v>
      </c>
      <c r="H746" s="11">
        <v>7</v>
      </c>
      <c r="I746" s="20" t="s">
        <v>259</v>
      </c>
      <c r="J746" s="11" t="s">
        <v>261</v>
      </c>
      <c r="K746" s="11" t="s">
        <v>1587</v>
      </c>
      <c r="L746" s="11">
        <v>2</v>
      </c>
    </row>
    <row r="747" spans="1:12">
      <c r="A747" s="11" t="s">
        <v>1247</v>
      </c>
      <c r="D747" s="11" t="s">
        <v>260</v>
      </c>
      <c r="E747" s="19" t="s">
        <v>1497</v>
      </c>
      <c r="F747" s="10">
        <v>42036</v>
      </c>
      <c r="G747" s="10">
        <v>44228</v>
      </c>
      <c r="H747" s="11">
        <v>7</v>
      </c>
      <c r="I747" s="20" t="s">
        <v>259</v>
      </c>
      <c r="J747" s="11" t="s">
        <v>261</v>
      </c>
      <c r="K747" s="11" t="s">
        <v>1587</v>
      </c>
      <c r="L747" s="11">
        <v>2</v>
      </c>
    </row>
    <row r="748" spans="1:12">
      <c r="A748" s="11" t="s">
        <v>1248</v>
      </c>
      <c r="D748" s="11" t="s">
        <v>260</v>
      </c>
      <c r="E748" s="19" t="s">
        <v>1498</v>
      </c>
      <c r="F748" s="10">
        <v>42036</v>
      </c>
      <c r="G748" s="10">
        <v>44228</v>
      </c>
      <c r="H748" s="11">
        <v>7</v>
      </c>
      <c r="I748" s="20" t="s">
        <v>259</v>
      </c>
      <c r="J748" s="11" t="s">
        <v>261</v>
      </c>
      <c r="K748" s="11" t="s">
        <v>1587</v>
      </c>
      <c r="L748" s="11">
        <v>2</v>
      </c>
    </row>
    <row r="749" spans="1:12">
      <c r="A749" s="11" t="s">
        <v>1249</v>
      </c>
      <c r="D749" s="11" t="s">
        <v>260</v>
      </c>
      <c r="E749" s="19" t="s">
        <v>1499</v>
      </c>
      <c r="F749" s="10">
        <v>42036</v>
      </c>
      <c r="G749" s="10">
        <v>44228</v>
      </c>
      <c r="H749" s="11">
        <v>7</v>
      </c>
      <c r="I749" s="20" t="s">
        <v>259</v>
      </c>
      <c r="J749" s="11" t="s">
        <v>261</v>
      </c>
      <c r="K749" s="11" t="s">
        <v>1587</v>
      </c>
      <c r="L749" s="11">
        <v>2</v>
      </c>
    </row>
    <row r="750" spans="1:12">
      <c r="A750" s="11" t="s">
        <v>1250</v>
      </c>
      <c r="D750" s="11" t="s">
        <v>260</v>
      </c>
      <c r="E750" s="19" t="s">
        <v>1500</v>
      </c>
      <c r="F750" s="10">
        <v>42036</v>
      </c>
      <c r="G750" s="10">
        <v>44228</v>
      </c>
      <c r="H750" s="11">
        <v>7</v>
      </c>
      <c r="I750" s="20" t="s">
        <v>259</v>
      </c>
      <c r="J750" s="11" t="s">
        <v>261</v>
      </c>
      <c r="K750" s="11" t="s">
        <v>1587</v>
      </c>
      <c r="L750" s="11">
        <v>2</v>
      </c>
    </row>
    <row r="751" spans="1:12">
      <c r="A751" s="11" t="s">
        <v>1251</v>
      </c>
      <c r="D751" s="11" t="s">
        <v>260</v>
      </c>
      <c r="E751" s="19" t="s">
        <v>1501</v>
      </c>
      <c r="F751" s="10">
        <v>42036</v>
      </c>
      <c r="G751" s="10">
        <v>44228</v>
      </c>
      <c r="H751" s="11">
        <v>7</v>
      </c>
      <c r="I751" s="20" t="s">
        <v>259</v>
      </c>
      <c r="J751" s="11" t="s">
        <v>261</v>
      </c>
      <c r="K751" s="11" t="s">
        <v>1587</v>
      </c>
      <c r="L751" s="11">
        <v>2</v>
      </c>
    </row>
    <row r="752" spans="1:12">
      <c r="A752" s="11" t="s">
        <v>1252</v>
      </c>
      <c r="D752" s="11" t="s">
        <v>260</v>
      </c>
      <c r="E752" s="19" t="s">
        <v>1502</v>
      </c>
      <c r="F752" s="10">
        <v>42036</v>
      </c>
      <c r="G752" s="10">
        <v>44228</v>
      </c>
      <c r="H752" s="11">
        <v>7</v>
      </c>
      <c r="I752" s="20" t="s">
        <v>259</v>
      </c>
      <c r="J752" s="11" t="s">
        <v>261</v>
      </c>
      <c r="K752" s="11" t="s">
        <v>1587</v>
      </c>
      <c r="L752" s="11">
        <v>2</v>
      </c>
    </row>
    <row r="753" spans="1:12">
      <c r="A753" s="11" t="s">
        <v>1253</v>
      </c>
      <c r="D753" s="11" t="s">
        <v>260</v>
      </c>
      <c r="E753" s="19" t="s">
        <v>1503</v>
      </c>
      <c r="F753" s="10">
        <v>42036</v>
      </c>
      <c r="G753" s="10">
        <v>44228</v>
      </c>
      <c r="H753" s="11">
        <v>7</v>
      </c>
      <c r="I753" s="20" t="s">
        <v>259</v>
      </c>
      <c r="J753" s="11" t="s">
        <v>261</v>
      </c>
      <c r="K753" s="11" t="s">
        <v>1587</v>
      </c>
      <c r="L753" s="11">
        <v>2</v>
      </c>
    </row>
    <row r="754" spans="1:12">
      <c r="A754" s="11" t="s">
        <v>1254</v>
      </c>
      <c r="D754" s="11" t="s">
        <v>260</v>
      </c>
      <c r="E754" s="19" t="s">
        <v>1504</v>
      </c>
      <c r="F754" s="10">
        <v>42036</v>
      </c>
      <c r="G754" s="10">
        <v>44228</v>
      </c>
      <c r="H754" s="11">
        <v>7</v>
      </c>
      <c r="I754" s="20" t="s">
        <v>259</v>
      </c>
      <c r="J754" s="11" t="s">
        <v>261</v>
      </c>
      <c r="K754" s="11" t="s">
        <v>1587</v>
      </c>
      <c r="L754" s="11">
        <v>2</v>
      </c>
    </row>
    <row r="755" spans="1:12">
      <c r="A755" s="11" t="s">
        <v>1255</v>
      </c>
      <c r="D755" s="11" t="s">
        <v>260</v>
      </c>
      <c r="E755" s="19" t="s">
        <v>1505</v>
      </c>
      <c r="F755" s="10">
        <v>42036</v>
      </c>
      <c r="G755" s="10">
        <v>44228</v>
      </c>
      <c r="H755" s="11">
        <v>7</v>
      </c>
      <c r="I755" s="20" t="s">
        <v>259</v>
      </c>
      <c r="J755" s="11" t="s">
        <v>261</v>
      </c>
      <c r="K755" s="11" t="s">
        <v>1587</v>
      </c>
      <c r="L755" s="11">
        <v>2</v>
      </c>
    </row>
    <row r="756" spans="1:12">
      <c r="A756" s="11" t="s">
        <v>1256</v>
      </c>
      <c r="D756" s="11" t="s">
        <v>260</v>
      </c>
      <c r="E756" s="19" t="s">
        <v>1506</v>
      </c>
      <c r="F756" s="10">
        <v>42036</v>
      </c>
      <c r="G756" s="10">
        <v>44228</v>
      </c>
      <c r="H756" s="11">
        <v>7</v>
      </c>
      <c r="I756" s="20" t="s">
        <v>259</v>
      </c>
      <c r="J756" s="11" t="s">
        <v>261</v>
      </c>
      <c r="K756" s="11" t="s">
        <v>1587</v>
      </c>
      <c r="L756" s="11">
        <v>2</v>
      </c>
    </row>
    <row r="757" spans="1:12">
      <c r="A757" s="11" t="s">
        <v>1257</v>
      </c>
      <c r="D757" s="11" t="s">
        <v>260</v>
      </c>
      <c r="E757" s="19" t="s">
        <v>1507</v>
      </c>
      <c r="F757" s="10">
        <v>42036</v>
      </c>
      <c r="G757" s="10">
        <v>44228</v>
      </c>
      <c r="H757" s="11">
        <v>7</v>
      </c>
      <c r="I757" s="20" t="s">
        <v>259</v>
      </c>
      <c r="J757" s="11" t="s">
        <v>261</v>
      </c>
      <c r="K757" s="11" t="s">
        <v>1587</v>
      </c>
      <c r="L757" s="11">
        <v>2</v>
      </c>
    </row>
    <row r="758" spans="1:12">
      <c r="A758" s="11" t="s">
        <v>1258</v>
      </c>
      <c r="D758" s="11" t="s">
        <v>260</v>
      </c>
      <c r="E758" s="19" t="s">
        <v>1508</v>
      </c>
      <c r="F758" s="10">
        <v>42036</v>
      </c>
      <c r="G758" s="10">
        <v>44228</v>
      </c>
      <c r="H758" s="11">
        <v>7</v>
      </c>
      <c r="I758" s="20" t="s">
        <v>259</v>
      </c>
      <c r="J758" s="11" t="s">
        <v>261</v>
      </c>
      <c r="K758" s="11" t="s">
        <v>1587</v>
      </c>
      <c r="L758" s="11">
        <v>2</v>
      </c>
    </row>
    <row r="759" spans="1:12">
      <c r="A759" s="11" t="s">
        <v>1259</v>
      </c>
      <c r="D759" s="11" t="s">
        <v>260</v>
      </c>
      <c r="E759" s="19" t="s">
        <v>1509</v>
      </c>
      <c r="F759" s="10">
        <v>42036</v>
      </c>
      <c r="G759" s="10">
        <v>44228</v>
      </c>
      <c r="H759" s="11">
        <v>7</v>
      </c>
      <c r="I759" s="20" t="s">
        <v>259</v>
      </c>
      <c r="J759" s="11" t="s">
        <v>261</v>
      </c>
      <c r="K759" s="11" t="s">
        <v>1587</v>
      </c>
      <c r="L759" s="11">
        <v>2</v>
      </c>
    </row>
    <row r="760" spans="1:12">
      <c r="A760" s="11" t="s">
        <v>1260</v>
      </c>
      <c r="D760" s="11" t="s">
        <v>260</v>
      </c>
      <c r="E760" s="19" t="s">
        <v>1510</v>
      </c>
      <c r="F760" s="10">
        <v>42036</v>
      </c>
      <c r="G760" s="10">
        <v>44228</v>
      </c>
      <c r="H760" s="11">
        <v>7</v>
      </c>
      <c r="I760" s="20" t="s">
        <v>259</v>
      </c>
      <c r="J760" s="11" t="s">
        <v>261</v>
      </c>
      <c r="K760" s="11" t="s">
        <v>1587</v>
      </c>
      <c r="L760" s="11">
        <v>2</v>
      </c>
    </row>
    <row r="761" spans="1:12">
      <c r="A761" s="11" t="s">
        <v>1261</v>
      </c>
      <c r="D761" s="11" t="s">
        <v>260</v>
      </c>
      <c r="E761" s="19" t="s">
        <v>1511</v>
      </c>
      <c r="F761" s="10">
        <v>42036</v>
      </c>
      <c r="G761" s="10">
        <v>44228</v>
      </c>
      <c r="H761" s="11">
        <v>7</v>
      </c>
      <c r="I761" s="20" t="s">
        <v>259</v>
      </c>
      <c r="J761" s="11" t="s">
        <v>261</v>
      </c>
      <c r="K761" s="11" t="s">
        <v>1587</v>
      </c>
      <c r="L761" s="11">
        <v>2</v>
      </c>
    </row>
    <row r="762" spans="1:12">
      <c r="A762" s="11" t="s">
        <v>1512</v>
      </c>
      <c r="D762" s="11" t="s">
        <v>260</v>
      </c>
      <c r="E762" s="19" t="s">
        <v>1545</v>
      </c>
      <c r="F762" s="10">
        <v>42036</v>
      </c>
      <c r="G762" s="10">
        <v>44228</v>
      </c>
      <c r="H762" s="11">
        <v>7</v>
      </c>
      <c r="I762" s="20" t="s">
        <v>259</v>
      </c>
      <c r="J762" s="11" t="s">
        <v>261</v>
      </c>
      <c r="K762" s="11" t="s">
        <v>1587</v>
      </c>
      <c r="L762" s="11">
        <v>2</v>
      </c>
    </row>
    <row r="763" spans="1:12">
      <c r="A763" s="11" t="s">
        <v>1513</v>
      </c>
      <c r="D763" s="11" t="s">
        <v>260</v>
      </c>
      <c r="E763" s="19" t="s">
        <v>1546</v>
      </c>
      <c r="F763" s="10">
        <v>42036</v>
      </c>
      <c r="G763" s="10">
        <v>44228</v>
      </c>
      <c r="H763" s="11">
        <v>7</v>
      </c>
      <c r="I763" s="20" t="s">
        <v>259</v>
      </c>
      <c r="J763" s="11" t="s">
        <v>261</v>
      </c>
      <c r="K763" s="11" t="s">
        <v>1587</v>
      </c>
      <c r="L763" s="11">
        <v>2</v>
      </c>
    </row>
    <row r="764" spans="1:12">
      <c r="A764" s="11" t="s">
        <v>1514</v>
      </c>
      <c r="D764" s="11" t="s">
        <v>260</v>
      </c>
      <c r="E764" s="19" t="s">
        <v>1547</v>
      </c>
      <c r="F764" s="10">
        <v>42036</v>
      </c>
      <c r="G764" s="10">
        <v>44228</v>
      </c>
      <c r="H764" s="11">
        <v>7</v>
      </c>
      <c r="I764" s="20" t="s">
        <v>259</v>
      </c>
      <c r="J764" s="11" t="s">
        <v>261</v>
      </c>
      <c r="K764" s="11" t="s">
        <v>1587</v>
      </c>
      <c r="L764" s="11">
        <v>2</v>
      </c>
    </row>
    <row r="765" spans="1:12">
      <c r="A765" s="11" t="s">
        <v>1515</v>
      </c>
      <c r="D765" s="11" t="s">
        <v>260</v>
      </c>
      <c r="E765" s="19" t="s">
        <v>1548</v>
      </c>
      <c r="F765" s="10">
        <v>42036</v>
      </c>
      <c r="G765" s="10">
        <v>44228</v>
      </c>
      <c r="H765" s="11">
        <v>7</v>
      </c>
      <c r="I765" s="20" t="s">
        <v>259</v>
      </c>
      <c r="J765" s="11" t="s">
        <v>261</v>
      </c>
      <c r="K765" s="11" t="s">
        <v>1587</v>
      </c>
      <c r="L765" s="11">
        <v>2</v>
      </c>
    </row>
    <row r="766" spans="1:12">
      <c r="A766" s="11" t="s">
        <v>1516</v>
      </c>
      <c r="D766" s="11" t="s">
        <v>260</v>
      </c>
      <c r="E766" s="19" t="s">
        <v>1549</v>
      </c>
      <c r="F766" s="10">
        <v>42036</v>
      </c>
      <c r="G766" s="10">
        <v>44228</v>
      </c>
      <c r="H766" s="11">
        <v>7</v>
      </c>
      <c r="I766" s="20" t="s">
        <v>259</v>
      </c>
      <c r="J766" s="11" t="s">
        <v>261</v>
      </c>
      <c r="K766" s="11" t="s">
        <v>1587</v>
      </c>
      <c r="L766" s="11">
        <v>2</v>
      </c>
    </row>
    <row r="767" spans="1:12">
      <c r="A767" s="11" t="s">
        <v>1517</v>
      </c>
      <c r="D767" s="11" t="s">
        <v>260</v>
      </c>
      <c r="E767" s="19" t="s">
        <v>1550</v>
      </c>
      <c r="F767" s="10">
        <v>42036</v>
      </c>
      <c r="G767" s="10">
        <v>44228</v>
      </c>
      <c r="H767" s="11">
        <v>7</v>
      </c>
      <c r="I767" s="20" t="s">
        <v>259</v>
      </c>
      <c r="J767" s="11" t="s">
        <v>261</v>
      </c>
      <c r="K767" s="11" t="s">
        <v>1587</v>
      </c>
      <c r="L767" s="11">
        <v>2</v>
      </c>
    </row>
    <row r="768" spans="1:12">
      <c r="A768" s="11" t="s">
        <v>1518</v>
      </c>
      <c r="D768" s="11" t="s">
        <v>260</v>
      </c>
      <c r="E768" s="19" t="s">
        <v>1551</v>
      </c>
      <c r="F768" s="10">
        <v>42036</v>
      </c>
      <c r="G768" s="10">
        <v>44228</v>
      </c>
      <c r="H768" s="11">
        <v>7</v>
      </c>
      <c r="I768" s="20" t="s">
        <v>259</v>
      </c>
      <c r="J768" s="11" t="s">
        <v>261</v>
      </c>
      <c r="K768" s="11" t="s">
        <v>1587</v>
      </c>
      <c r="L768" s="11">
        <v>2</v>
      </c>
    </row>
    <row r="769" spans="1:12">
      <c r="A769" s="11" t="s">
        <v>1519</v>
      </c>
      <c r="D769" s="11" t="s">
        <v>260</v>
      </c>
      <c r="E769" s="19" t="s">
        <v>1552</v>
      </c>
      <c r="F769" s="10">
        <v>42036</v>
      </c>
      <c r="G769" s="10">
        <v>44228</v>
      </c>
      <c r="H769" s="11">
        <v>7</v>
      </c>
      <c r="I769" s="20" t="s">
        <v>259</v>
      </c>
      <c r="J769" s="11" t="s">
        <v>261</v>
      </c>
      <c r="K769" s="11" t="s">
        <v>1587</v>
      </c>
      <c r="L769" s="11">
        <v>2</v>
      </c>
    </row>
    <row r="770" spans="1:12">
      <c r="A770" s="11" t="s">
        <v>1520</v>
      </c>
      <c r="D770" s="11" t="s">
        <v>260</v>
      </c>
      <c r="E770" s="19" t="s">
        <v>1553</v>
      </c>
      <c r="F770" s="10">
        <v>42036</v>
      </c>
      <c r="G770" s="10">
        <v>44228</v>
      </c>
      <c r="H770" s="11">
        <v>7</v>
      </c>
      <c r="I770" s="20" t="s">
        <v>259</v>
      </c>
      <c r="J770" s="11" t="s">
        <v>261</v>
      </c>
      <c r="K770" s="11" t="s">
        <v>1587</v>
      </c>
      <c r="L770" s="11">
        <v>2</v>
      </c>
    </row>
    <row r="771" spans="1:12">
      <c r="A771" s="11" t="s">
        <v>1521</v>
      </c>
      <c r="D771" s="11" t="s">
        <v>260</v>
      </c>
      <c r="E771" s="19" t="s">
        <v>1554</v>
      </c>
      <c r="F771" s="10">
        <v>42036</v>
      </c>
      <c r="G771" s="10">
        <v>44228</v>
      </c>
      <c r="H771" s="11">
        <v>7</v>
      </c>
      <c r="I771" s="20" t="s">
        <v>259</v>
      </c>
      <c r="J771" s="11" t="s">
        <v>261</v>
      </c>
      <c r="K771" s="11" t="s">
        <v>1587</v>
      </c>
      <c r="L771" s="11">
        <v>2</v>
      </c>
    </row>
    <row r="772" spans="1:12">
      <c r="A772" s="11" t="s">
        <v>1522</v>
      </c>
      <c r="D772" s="11" t="s">
        <v>260</v>
      </c>
      <c r="E772" s="19" t="s">
        <v>1555</v>
      </c>
      <c r="F772" s="10">
        <v>42036</v>
      </c>
      <c r="G772" s="10">
        <v>44228</v>
      </c>
      <c r="H772" s="11">
        <v>7</v>
      </c>
      <c r="I772" s="20" t="s">
        <v>259</v>
      </c>
      <c r="J772" s="11" t="s">
        <v>261</v>
      </c>
      <c r="K772" s="11" t="s">
        <v>1587</v>
      </c>
      <c r="L772" s="11">
        <v>2</v>
      </c>
    </row>
    <row r="773" spans="1:12">
      <c r="A773" s="11" t="s">
        <v>1523</v>
      </c>
      <c r="D773" s="11" t="s">
        <v>260</v>
      </c>
      <c r="E773" s="19" t="s">
        <v>1556</v>
      </c>
      <c r="F773" s="10">
        <v>42036</v>
      </c>
      <c r="G773" s="10">
        <v>44228</v>
      </c>
      <c r="H773" s="11">
        <v>7</v>
      </c>
      <c r="I773" s="20" t="s">
        <v>259</v>
      </c>
      <c r="J773" s="11" t="s">
        <v>261</v>
      </c>
      <c r="K773" s="11" t="s">
        <v>1587</v>
      </c>
      <c r="L773" s="11">
        <v>2</v>
      </c>
    </row>
    <row r="774" spans="1:12">
      <c r="A774" s="11" t="s">
        <v>1524</v>
      </c>
      <c r="D774" s="11" t="s">
        <v>260</v>
      </c>
      <c r="E774" s="19" t="s">
        <v>1557</v>
      </c>
      <c r="F774" s="10">
        <v>42036</v>
      </c>
      <c r="G774" s="10">
        <v>44228</v>
      </c>
      <c r="H774" s="11">
        <v>7</v>
      </c>
      <c r="I774" s="20" t="s">
        <v>259</v>
      </c>
      <c r="J774" s="11" t="s">
        <v>261</v>
      </c>
      <c r="K774" s="11" t="s">
        <v>1587</v>
      </c>
      <c r="L774" s="11">
        <v>2</v>
      </c>
    </row>
    <row r="775" spans="1:12">
      <c r="A775" s="11" t="s">
        <v>1525</v>
      </c>
      <c r="D775" s="11" t="s">
        <v>260</v>
      </c>
      <c r="E775" s="19" t="s">
        <v>1558</v>
      </c>
      <c r="F775" s="10">
        <v>42036</v>
      </c>
      <c r="G775" s="10">
        <v>44228</v>
      </c>
      <c r="H775" s="11">
        <v>7</v>
      </c>
      <c r="I775" s="20" t="s">
        <v>259</v>
      </c>
      <c r="J775" s="11" t="s">
        <v>261</v>
      </c>
      <c r="K775" s="11" t="s">
        <v>1587</v>
      </c>
      <c r="L775" s="11">
        <v>2</v>
      </c>
    </row>
    <row r="776" spans="1:12">
      <c r="A776" s="11" t="s">
        <v>1526</v>
      </c>
      <c r="D776" s="11" t="s">
        <v>260</v>
      </c>
      <c r="E776" s="19" t="s">
        <v>1559</v>
      </c>
      <c r="F776" s="10">
        <v>42036</v>
      </c>
      <c r="G776" s="10">
        <v>44228</v>
      </c>
      <c r="H776" s="11">
        <v>7</v>
      </c>
      <c r="I776" s="20" t="s">
        <v>259</v>
      </c>
      <c r="J776" s="11" t="s">
        <v>261</v>
      </c>
      <c r="K776" s="11" t="s">
        <v>1587</v>
      </c>
      <c r="L776" s="11">
        <v>2</v>
      </c>
    </row>
    <row r="777" spans="1:12">
      <c r="A777" s="11" t="s">
        <v>1527</v>
      </c>
      <c r="D777" s="11" t="s">
        <v>260</v>
      </c>
      <c r="E777" s="19" t="s">
        <v>1560</v>
      </c>
      <c r="F777" s="10">
        <v>42036</v>
      </c>
      <c r="G777" s="10">
        <v>44228</v>
      </c>
      <c r="H777" s="11">
        <v>7</v>
      </c>
      <c r="I777" s="20" t="s">
        <v>259</v>
      </c>
      <c r="J777" s="11" t="s">
        <v>261</v>
      </c>
      <c r="K777" s="11" t="s">
        <v>1587</v>
      </c>
      <c r="L777" s="11">
        <v>2</v>
      </c>
    </row>
    <row r="778" spans="1:12">
      <c r="A778" s="11" t="s">
        <v>1528</v>
      </c>
      <c r="D778" s="11" t="s">
        <v>260</v>
      </c>
      <c r="E778" s="19" t="s">
        <v>1561</v>
      </c>
      <c r="F778" s="10">
        <v>42036</v>
      </c>
      <c r="G778" s="10">
        <v>44228</v>
      </c>
      <c r="H778" s="11">
        <v>7</v>
      </c>
      <c r="I778" s="20" t="s">
        <v>259</v>
      </c>
      <c r="J778" s="11" t="s">
        <v>261</v>
      </c>
      <c r="K778" s="11" t="s">
        <v>1587</v>
      </c>
      <c r="L778" s="11">
        <v>2</v>
      </c>
    </row>
    <row r="779" spans="1:12">
      <c r="A779" s="11" t="s">
        <v>1529</v>
      </c>
      <c r="D779" s="11" t="s">
        <v>260</v>
      </c>
      <c r="E779" s="19" t="s">
        <v>1562</v>
      </c>
      <c r="F779" s="10">
        <v>42036</v>
      </c>
      <c r="G779" s="10">
        <v>44228</v>
      </c>
      <c r="H779" s="11">
        <v>7</v>
      </c>
      <c r="I779" s="20" t="s">
        <v>259</v>
      </c>
      <c r="J779" s="11" t="s">
        <v>261</v>
      </c>
      <c r="K779" s="11" t="s">
        <v>1587</v>
      </c>
      <c r="L779" s="11">
        <v>2</v>
      </c>
    </row>
    <row r="780" spans="1:12">
      <c r="A780" s="11" t="s">
        <v>1530</v>
      </c>
      <c r="D780" s="11" t="s">
        <v>260</v>
      </c>
      <c r="E780" s="19" t="s">
        <v>1563</v>
      </c>
      <c r="F780" s="10">
        <v>42036</v>
      </c>
      <c r="G780" s="10">
        <v>44228</v>
      </c>
      <c r="H780" s="11">
        <v>7</v>
      </c>
      <c r="I780" s="20" t="s">
        <v>259</v>
      </c>
      <c r="J780" s="11" t="s">
        <v>261</v>
      </c>
      <c r="K780" s="11" t="s">
        <v>1587</v>
      </c>
      <c r="L780" s="11">
        <v>2</v>
      </c>
    </row>
    <row r="781" spans="1:12">
      <c r="A781" s="11" t="s">
        <v>1531</v>
      </c>
      <c r="D781" s="11" t="s">
        <v>260</v>
      </c>
      <c r="E781" s="19" t="s">
        <v>1564</v>
      </c>
      <c r="F781" s="10">
        <v>42036</v>
      </c>
      <c r="G781" s="10">
        <v>44228</v>
      </c>
      <c r="H781" s="11">
        <v>7</v>
      </c>
      <c r="I781" s="20" t="s">
        <v>259</v>
      </c>
      <c r="J781" s="11" t="s">
        <v>261</v>
      </c>
      <c r="K781" s="11" t="s">
        <v>1587</v>
      </c>
      <c r="L781" s="11">
        <v>2</v>
      </c>
    </row>
    <row r="782" spans="1:12">
      <c r="A782" s="11" t="s">
        <v>1532</v>
      </c>
      <c r="D782" s="11" t="s">
        <v>260</v>
      </c>
      <c r="E782" s="19" t="s">
        <v>1565</v>
      </c>
      <c r="F782" s="10">
        <v>42036</v>
      </c>
      <c r="G782" s="10">
        <v>44228</v>
      </c>
      <c r="H782" s="11">
        <v>7</v>
      </c>
      <c r="I782" s="20" t="s">
        <v>259</v>
      </c>
      <c r="J782" s="11" t="s">
        <v>261</v>
      </c>
      <c r="K782" s="11" t="s">
        <v>1587</v>
      </c>
      <c r="L782" s="11">
        <v>2</v>
      </c>
    </row>
    <row r="783" spans="1:12">
      <c r="A783" s="11" t="s">
        <v>1533</v>
      </c>
      <c r="D783" s="11" t="s">
        <v>260</v>
      </c>
      <c r="E783" s="19" t="s">
        <v>1566</v>
      </c>
      <c r="F783" s="10">
        <v>42036</v>
      </c>
      <c r="G783" s="10">
        <v>44228</v>
      </c>
      <c r="H783" s="11">
        <v>7</v>
      </c>
      <c r="I783" s="20" t="s">
        <v>259</v>
      </c>
      <c r="J783" s="11" t="s">
        <v>261</v>
      </c>
      <c r="K783" s="11" t="s">
        <v>1587</v>
      </c>
      <c r="L783" s="11">
        <v>2</v>
      </c>
    </row>
    <row r="784" spans="1:12">
      <c r="A784" s="11" t="s">
        <v>1534</v>
      </c>
      <c r="D784" s="11" t="s">
        <v>260</v>
      </c>
      <c r="E784" s="19" t="s">
        <v>1567</v>
      </c>
      <c r="F784" s="10">
        <v>42036</v>
      </c>
      <c r="G784" s="10">
        <v>44228</v>
      </c>
      <c r="H784" s="11">
        <v>7</v>
      </c>
      <c r="I784" s="20" t="s">
        <v>259</v>
      </c>
      <c r="J784" s="11" t="s">
        <v>261</v>
      </c>
      <c r="K784" s="11" t="s">
        <v>1587</v>
      </c>
      <c r="L784" s="11">
        <v>2</v>
      </c>
    </row>
    <row r="785" spans="1:12">
      <c r="A785" s="11" t="s">
        <v>1535</v>
      </c>
      <c r="D785" s="11" t="s">
        <v>260</v>
      </c>
      <c r="E785" s="19" t="s">
        <v>1568</v>
      </c>
      <c r="F785" s="10">
        <v>42036</v>
      </c>
      <c r="G785" s="10">
        <v>44228</v>
      </c>
      <c r="H785" s="11">
        <v>7</v>
      </c>
      <c r="I785" s="20" t="s">
        <v>259</v>
      </c>
      <c r="J785" s="11" t="s">
        <v>261</v>
      </c>
      <c r="K785" s="11" t="s">
        <v>1587</v>
      </c>
      <c r="L785" s="11">
        <v>2</v>
      </c>
    </row>
    <row r="786" spans="1:12">
      <c r="A786" s="11" t="s">
        <v>1536</v>
      </c>
      <c r="D786" s="11" t="s">
        <v>260</v>
      </c>
      <c r="E786" s="19" t="s">
        <v>1569</v>
      </c>
      <c r="F786" s="10">
        <v>42036</v>
      </c>
      <c r="G786" s="10">
        <v>44228</v>
      </c>
      <c r="H786" s="11">
        <v>7</v>
      </c>
      <c r="I786" s="20" t="s">
        <v>259</v>
      </c>
      <c r="J786" s="11" t="s">
        <v>261</v>
      </c>
      <c r="K786" s="11" t="s">
        <v>1587</v>
      </c>
      <c r="L786" s="11">
        <v>2</v>
      </c>
    </row>
    <row r="787" spans="1:12">
      <c r="A787" s="11" t="s">
        <v>1537</v>
      </c>
      <c r="D787" s="11" t="s">
        <v>260</v>
      </c>
      <c r="E787" s="19" t="s">
        <v>1570</v>
      </c>
      <c r="F787" s="10">
        <v>42036</v>
      </c>
      <c r="G787" s="10">
        <v>44228</v>
      </c>
      <c r="H787" s="11">
        <v>7</v>
      </c>
      <c r="I787" s="20" t="s">
        <v>259</v>
      </c>
      <c r="J787" s="11" t="s">
        <v>261</v>
      </c>
      <c r="K787" s="11" t="s">
        <v>1587</v>
      </c>
      <c r="L787" s="11">
        <v>2</v>
      </c>
    </row>
    <row r="788" spans="1:12">
      <c r="A788" s="11" t="s">
        <v>1538</v>
      </c>
      <c r="D788" s="11" t="s">
        <v>260</v>
      </c>
      <c r="E788" s="19" t="s">
        <v>1571</v>
      </c>
      <c r="F788" s="10">
        <v>42036</v>
      </c>
      <c r="G788" s="10">
        <v>44228</v>
      </c>
      <c r="H788" s="11">
        <v>7</v>
      </c>
      <c r="I788" s="20" t="s">
        <v>259</v>
      </c>
      <c r="J788" s="11" t="s">
        <v>261</v>
      </c>
      <c r="K788" s="11" t="s">
        <v>1587</v>
      </c>
      <c r="L788" s="11">
        <v>2</v>
      </c>
    </row>
    <row r="789" spans="1:12">
      <c r="A789" s="11" t="s">
        <v>1539</v>
      </c>
      <c r="D789" s="11" t="s">
        <v>260</v>
      </c>
      <c r="E789" s="19" t="s">
        <v>1572</v>
      </c>
      <c r="F789" s="10">
        <v>42036</v>
      </c>
      <c r="G789" s="10">
        <v>44228</v>
      </c>
      <c r="H789" s="11">
        <v>7</v>
      </c>
      <c r="I789" s="20" t="s">
        <v>259</v>
      </c>
      <c r="J789" s="11" t="s">
        <v>261</v>
      </c>
      <c r="K789" s="11" t="s">
        <v>1587</v>
      </c>
      <c r="L789" s="11">
        <v>2</v>
      </c>
    </row>
    <row r="790" spans="1:12">
      <c r="A790" s="11" t="s">
        <v>1540</v>
      </c>
      <c r="D790" s="11" t="s">
        <v>260</v>
      </c>
      <c r="E790" s="19" t="s">
        <v>1573</v>
      </c>
      <c r="F790" s="10">
        <v>42036</v>
      </c>
      <c r="G790" s="10">
        <v>44228</v>
      </c>
      <c r="H790" s="11">
        <v>7</v>
      </c>
      <c r="I790" s="20" t="s">
        <v>259</v>
      </c>
      <c r="J790" s="11" t="s">
        <v>261</v>
      </c>
      <c r="K790" s="11" t="s">
        <v>1587</v>
      </c>
      <c r="L790" s="11">
        <v>2</v>
      </c>
    </row>
    <row r="791" spans="1:12">
      <c r="A791" s="11" t="s">
        <v>1541</v>
      </c>
      <c r="D791" s="11" t="s">
        <v>260</v>
      </c>
      <c r="E791" s="19" t="s">
        <v>1574</v>
      </c>
      <c r="F791" s="10">
        <v>42036</v>
      </c>
      <c r="G791" s="10">
        <v>44228</v>
      </c>
      <c r="H791" s="11">
        <v>7</v>
      </c>
      <c r="I791" s="20" t="s">
        <v>259</v>
      </c>
      <c r="J791" s="11" t="s">
        <v>261</v>
      </c>
      <c r="K791" s="11" t="s">
        <v>1587</v>
      </c>
      <c r="L791" s="11">
        <v>2</v>
      </c>
    </row>
    <row r="792" spans="1:12">
      <c r="A792" s="11" t="s">
        <v>1542</v>
      </c>
      <c r="D792" s="11" t="s">
        <v>260</v>
      </c>
      <c r="E792" s="19" t="s">
        <v>1575</v>
      </c>
      <c r="F792" s="10">
        <v>42036</v>
      </c>
      <c r="G792" s="10">
        <v>44228</v>
      </c>
      <c r="H792" s="11">
        <v>7</v>
      </c>
      <c r="I792" s="20" t="s">
        <v>259</v>
      </c>
      <c r="J792" s="11" t="s">
        <v>261</v>
      </c>
      <c r="K792" s="11" t="s">
        <v>1587</v>
      </c>
      <c r="L792" s="11">
        <v>2</v>
      </c>
    </row>
    <row r="793" spans="1:12">
      <c r="A793" s="11" t="s">
        <v>1543</v>
      </c>
      <c r="D793" s="11" t="s">
        <v>260</v>
      </c>
      <c r="E793" s="19" t="s">
        <v>1576</v>
      </c>
      <c r="F793" s="10">
        <v>42036</v>
      </c>
      <c r="G793" s="10">
        <v>44228</v>
      </c>
      <c r="H793" s="11">
        <v>7</v>
      </c>
      <c r="I793" s="20" t="s">
        <v>259</v>
      </c>
      <c r="J793" s="11" t="s">
        <v>261</v>
      </c>
      <c r="K793" s="11" t="s">
        <v>1587</v>
      </c>
      <c r="L793" s="11">
        <v>2</v>
      </c>
    </row>
    <row r="794" spans="1:12">
      <c r="A794" s="11" t="s">
        <v>1544</v>
      </c>
      <c r="D794" s="11" t="s">
        <v>260</v>
      </c>
      <c r="E794" s="19" t="s">
        <v>1577</v>
      </c>
      <c r="F794" s="10">
        <v>42036</v>
      </c>
      <c r="G794" s="10">
        <v>44228</v>
      </c>
      <c r="H794" s="11">
        <v>7</v>
      </c>
      <c r="I794" s="20" t="s">
        <v>259</v>
      </c>
      <c r="J794" s="11" t="s">
        <v>261</v>
      </c>
      <c r="K794" s="11" t="s">
        <v>1587</v>
      </c>
      <c r="L794" s="11">
        <v>2</v>
      </c>
    </row>
    <row r="796" spans="1:12">
      <c r="A796" s="11" t="s">
        <v>1586</v>
      </c>
    </row>
  </sheetData>
  <mergeCells count="1">
    <mergeCell ref="B6:L6"/>
  </mergeCells>
  <hyperlinks>
    <hyperlink ref="D8" location="Contents!B22" display="Inquiries" xr:uid="{00000000-0004-0000-0000-000000000000}"/>
    <hyperlink ref="E12" location="A124827834X" display="A124827834X" xr:uid="{00000000-0004-0000-0000-000001000000}"/>
    <hyperlink ref="E13" location="A124826790R" display="A124826790R" xr:uid="{00000000-0004-0000-0000-000002000000}"/>
    <hyperlink ref="E14" location="A124825746L" display="A124825746L" xr:uid="{00000000-0004-0000-0000-000003000000}"/>
    <hyperlink ref="E15" location="A124827790J" display="A124827790J" xr:uid="{00000000-0004-0000-0000-000004000000}"/>
    <hyperlink ref="E16" location="A124826746F" display="A124826746F" xr:uid="{00000000-0004-0000-0000-000005000000}"/>
    <hyperlink ref="E17" location="A124825702K" display="A124825702K" xr:uid="{00000000-0004-0000-0000-000006000000}"/>
    <hyperlink ref="E18" location="A124827838J" display="A124827838J" xr:uid="{00000000-0004-0000-0000-000007000000}"/>
    <hyperlink ref="E19" location="A124826794X" display="A124826794X" xr:uid="{00000000-0004-0000-0000-000008000000}"/>
    <hyperlink ref="E20" location="A124825750C" display="A124825750C" xr:uid="{00000000-0004-0000-0000-000009000000}"/>
    <hyperlink ref="E21" location="A124827842X" display="A124827842X" xr:uid="{00000000-0004-0000-0000-00000A000000}"/>
    <hyperlink ref="E22" location="A124826798J" display="A124826798J" xr:uid="{00000000-0004-0000-0000-00000B000000}"/>
    <hyperlink ref="E23" location="A124825754L" display="A124825754L" xr:uid="{00000000-0004-0000-0000-00000C000000}"/>
    <hyperlink ref="E24" location="A124827794T" display="A124827794T" xr:uid="{00000000-0004-0000-0000-00000D000000}"/>
    <hyperlink ref="E25" location="A124826750W" display="A124826750W" xr:uid="{00000000-0004-0000-0000-00000E000000}"/>
    <hyperlink ref="E26" location="A124825706V" display="A124825706V" xr:uid="{00000000-0004-0000-0000-00000F000000}"/>
    <hyperlink ref="E27" location="A124827798A" display="A124827798A" xr:uid="{00000000-0004-0000-0000-000010000000}"/>
    <hyperlink ref="E28" location="A124826754F" display="A124826754F" xr:uid="{00000000-0004-0000-0000-000011000000}"/>
    <hyperlink ref="E29" location="A124825710K" display="A124825710K" xr:uid="{00000000-0004-0000-0000-000012000000}"/>
    <hyperlink ref="E30" location="A124827822R" display="A124827822R" xr:uid="{00000000-0004-0000-0000-000013000000}"/>
    <hyperlink ref="E31" location="A124826778X" display="A124826778X" xr:uid="{00000000-0004-0000-0000-000014000000}"/>
    <hyperlink ref="E32" location="A124825734C" display="A124825734C" xr:uid="{00000000-0004-0000-0000-000015000000}"/>
    <hyperlink ref="E33" location="A124827778T" display="A124827778T" xr:uid="{00000000-0004-0000-0000-000016000000}"/>
    <hyperlink ref="E34" location="A124826734W" display="A124826734W" xr:uid="{00000000-0004-0000-0000-000017000000}"/>
    <hyperlink ref="E35" location="A124825690L" display="A124825690L" xr:uid="{00000000-0004-0000-0000-000018000000}"/>
    <hyperlink ref="E36" location="A124827846J" display="A124827846J" xr:uid="{00000000-0004-0000-0000-000019000000}"/>
    <hyperlink ref="E37" location="A124826802L" display="A124826802L" xr:uid="{00000000-0004-0000-0000-00001A000000}"/>
    <hyperlink ref="E38" location="A124825758W" display="A124825758W" xr:uid="{00000000-0004-0000-0000-00001B000000}"/>
    <hyperlink ref="E39" location="A124827826X" display="A124827826X" xr:uid="{00000000-0004-0000-0000-00001C000000}"/>
    <hyperlink ref="E40" location="A124826782R" display="A124826782R" xr:uid="{00000000-0004-0000-0000-00001D000000}"/>
    <hyperlink ref="E41" location="A124825738L" display="A124825738L" xr:uid="{00000000-0004-0000-0000-00001E000000}"/>
    <hyperlink ref="E42" location="A124827858T" display="A124827858T" xr:uid="{00000000-0004-0000-0000-00001F000000}"/>
    <hyperlink ref="E43" location="A124826814W" display="A124826814W" xr:uid="{00000000-0004-0000-0000-000020000000}"/>
    <hyperlink ref="E44" location="A124825770L" display="A124825770L" xr:uid="{00000000-0004-0000-0000-000021000000}"/>
    <hyperlink ref="E45" location="A124827782J" display="A124827782J" xr:uid="{00000000-0004-0000-0000-000022000000}"/>
    <hyperlink ref="E46" location="A124826738F" display="A124826738F" xr:uid="{00000000-0004-0000-0000-000023000000}"/>
    <hyperlink ref="E47" location="A124825694W" display="A124825694W" xr:uid="{00000000-0004-0000-0000-000024000000}"/>
    <hyperlink ref="E48" location="A124827754X" display="A124827754X" xr:uid="{00000000-0004-0000-0000-000025000000}"/>
    <hyperlink ref="E49" location="A124826710C" display="A124826710C" xr:uid="{00000000-0004-0000-0000-000026000000}"/>
    <hyperlink ref="E50" location="A124825666L" display="A124825666L" xr:uid="{00000000-0004-0000-0000-000027000000}"/>
    <hyperlink ref="E51" location="A124827770X" display="A124827770X" xr:uid="{00000000-0004-0000-0000-000028000000}"/>
    <hyperlink ref="E52" location="A124826726W" display="A124826726W" xr:uid="{00000000-0004-0000-0000-000029000000}"/>
    <hyperlink ref="E53" location="A124825682L" display="A124825682L" xr:uid="{00000000-0004-0000-0000-00002A000000}"/>
    <hyperlink ref="E54" location="A124827802F" display="A124827802F" xr:uid="{00000000-0004-0000-0000-00002B000000}"/>
    <hyperlink ref="E55" location="A124826758R" display="A124826758R" xr:uid="{00000000-0004-0000-0000-00002C000000}"/>
    <hyperlink ref="E56" location="A124825714V" display="A124825714V" xr:uid="{00000000-0004-0000-0000-00002D000000}"/>
    <hyperlink ref="E57" location="A124827774J" display="A124827774J" xr:uid="{00000000-0004-0000-0000-00002E000000}"/>
    <hyperlink ref="E58" location="A124826730L" display="A124826730L" xr:uid="{00000000-0004-0000-0000-00002F000000}"/>
    <hyperlink ref="E59" location="A124825686W" display="A124825686W" xr:uid="{00000000-0004-0000-0000-000030000000}"/>
    <hyperlink ref="E60" location="A124827806R" display="A124827806R" xr:uid="{00000000-0004-0000-0000-000031000000}"/>
    <hyperlink ref="E61" location="A124826762F" display="A124826762F" xr:uid="{00000000-0004-0000-0000-000032000000}"/>
    <hyperlink ref="E62" location="A124825718C" display="A124825718C" xr:uid="{00000000-0004-0000-0000-000033000000}"/>
    <hyperlink ref="E63" location="A124827810F" display="A124827810F" xr:uid="{00000000-0004-0000-0000-000034000000}"/>
    <hyperlink ref="E64" location="A124826766R" display="A124826766R" xr:uid="{00000000-0004-0000-0000-000035000000}"/>
    <hyperlink ref="E65" location="A124825722V" display="A124825722V" xr:uid="{00000000-0004-0000-0000-000036000000}"/>
    <hyperlink ref="E66" location="A124827862J" display="A124827862J" xr:uid="{00000000-0004-0000-0000-000037000000}"/>
    <hyperlink ref="E67" location="A124826818F" display="A124826818F" xr:uid="{00000000-0004-0000-0000-000038000000}"/>
    <hyperlink ref="E68" location="A124825774W" display="A124825774W" xr:uid="{00000000-0004-0000-0000-000039000000}"/>
    <hyperlink ref="E69" location="A124827758J" display="A124827758J" xr:uid="{00000000-0004-0000-0000-00003A000000}"/>
    <hyperlink ref="E70" location="A124826714L" display="A124826714L" xr:uid="{00000000-0004-0000-0000-00003B000000}"/>
    <hyperlink ref="E71" location="A124825670C" display="A124825670C" xr:uid="{00000000-0004-0000-0000-00003C000000}"/>
    <hyperlink ref="E72" location="A124827850X" display="A124827850X" xr:uid="{00000000-0004-0000-0000-00003D000000}"/>
    <hyperlink ref="E73" location="A124826806W" display="A124826806W" xr:uid="{00000000-0004-0000-0000-00003E000000}"/>
    <hyperlink ref="E74" location="A124825762L" display="A124825762L" xr:uid="{00000000-0004-0000-0000-00003F000000}"/>
    <hyperlink ref="E75" location="A124827854J" display="A124827854J" xr:uid="{00000000-0004-0000-0000-000040000000}"/>
    <hyperlink ref="E76" location="A124826810L" display="A124826810L" xr:uid="{00000000-0004-0000-0000-000041000000}"/>
    <hyperlink ref="E77" location="A124825766W" display="A124825766W" xr:uid="{00000000-0004-0000-0000-000042000000}"/>
    <hyperlink ref="E78" location="A124827766J" display="A124827766J" xr:uid="{00000000-0004-0000-0000-000043000000}"/>
    <hyperlink ref="E79" location="A124826722L" display="A124826722L" xr:uid="{00000000-0004-0000-0000-000044000000}"/>
    <hyperlink ref="E80" location="A124825678W" display="A124825678W" xr:uid="{00000000-0004-0000-0000-000045000000}"/>
    <hyperlink ref="E81" location="A124827786T" display="A124827786T" xr:uid="{00000000-0004-0000-0000-000046000000}"/>
    <hyperlink ref="E82" location="A124826742W" display="A124826742W" xr:uid="{00000000-0004-0000-0000-000047000000}"/>
    <hyperlink ref="E83" location="A124825698F" display="A124825698F" xr:uid="{00000000-0004-0000-0000-000048000000}"/>
    <hyperlink ref="E84" location="A124827814R" display="A124827814R" xr:uid="{00000000-0004-0000-0000-000049000000}"/>
    <hyperlink ref="E85" location="A124826770F" display="A124826770F" xr:uid="{00000000-0004-0000-0000-00004A000000}"/>
    <hyperlink ref="E86" location="A124825726C" display="A124825726C" xr:uid="{00000000-0004-0000-0000-00004B000000}"/>
    <hyperlink ref="E87" location="A124827866T" display="A124827866T" xr:uid="{00000000-0004-0000-0000-00004C000000}"/>
    <hyperlink ref="E88" location="A124826822W" display="A124826822W" xr:uid="{00000000-0004-0000-0000-00004D000000}"/>
    <hyperlink ref="E89" location="A124825778F" display="A124825778F" xr:uid="{00000000-0004-0000-0000-00004E000000}"/>
    <hyperlink ref="E90" location="A124827762X" display="A124827762X" xr:uid="{00000000-0004-0000-0000-00004F000000}"/>
    <hyperlink ref="E91" location="A124826718W" display="A124826718W" xr:uid="{00000000-0004-0000-0000-000050000000}"/>
    <hyperlink ref="E92" location="A124825674L" display="A124825674L" xr:uid="{00000000-0004-0000-0000-000051000000}"/>
    <hyperlink ref="E93" location="A124827818X" display="A124827818X" xr:uid="{00000000-0004-0000-0000-000052000000}"/>
    <hyperlink ref="E94" location="A124826774R" display="A124826774R" xr:uid="{00000000-0004-0000-0000-000053000000}"/>
    <hyperlink ref="E95" location="A124825730V" display="A124825730V" xr:uid="{00000000-0004-0000-0000-000054000000}"/>
    <hyperlink ref="E96" location="A124827830R" display="A124827830R" xr:uid="{00000000-0004-0000-0000-000055000000}"/>
    <hyperlink ref="E97" location="A124826786X" display="A124826786X" xr:uid="{00000000-0004-0000-0000-000056000000}"/>
    <hyperlink ref="E98" location="A124825742C" display="A124825742C" xr:uid="{00000000-0004-0000-0000-000057000000}"/>
    <hyperlink ref="E99" location="A124827486R" display="A124827486R" xr:uid="{00000000-0004-0000-0000-000058000000}"/>
    <hyperlink ref="E100" location="A124826442V" display="A124826442V" xr:uid="{00000000-0004-0000-0000-000059000000}"/>
    <hyperlink ref="E101" location="A124825398C" display="A124825398C" xr:uid="{00000000-0004-0000-0000-00005A000000}"/>
    <hyperlink ref="E102" location="A124827442L" display="A124827442L" xr:uid="{00000000-0004-0000-0000-00005B000000}"/>
    <hyperlink ref="E103" location="A124826398W" display="A124826398W" xr:uid="{00000000-0004-0000-0000-00005C000000}"/>
    <hyperlink ref="E104" location="A124825354A" display="A124825354A" xr:uid="{00000000-0004-0000-0000-00005D000000}"/>
    <hyperlink ref="E105" location="A124827490F" display="A124827490F" xr:uid="{00000000-0004-0000-0000-00005E000000}"/>
    <hyperlink ref="E106" location="A124826446C" display="A124826446C" xr:uid="{00000000-0004-0000-0000-00005F000000}"/>
    <hyperlink ref="E107" location="A124825402J" display="A124825402J" xr:uid="{00000000-0004-0000-0000-000060000000}"/>
    <hyperlink ref="E108" location="A124827494R" display="A124827494R" xr:uid="{00000000-0004-0000-0000-000061000000}"/>
    <hyperlink ref="E109" location="A124826450V" display="A124826450V" xr:uid="{00000000-0004-0000-0000-000062000000}"/>
    <hyperlink ref="E110" location="A124825406T" display="A124825406T" xr:uid="{00000000-0004-0000-0000-000063000000}"/>
    <hyperlink ref="E111" location="A124827446W" display="A124827446W" xr:uid="{00000000-0004-0000-0000-000064000000}"/>
    <hyperlink ref="E112" location="A124826402A" display="A124826402A" xr:uid="{00000000-0004-0000-0000-000065000000}"/>
    <hyperlink ref="E113" location="A124825358K" display="A124825358K" xr:uid="{00000000-0004-0000-0000-000066000000}"/>
    <hyperlink ref="E114" location="A124827450L" display="A124827450L" xr:uid="{00000000-0004-0000-0000-000067000000}"/>
    <hyperlink ref="E115" location="A124826406K" display="A124826406K" xr:uid="{00000000-0004-0000-0000-000068000000}"/>
    <hyperlink ref="E116" location="A124825362A" display="A124825362A" xr:uid="{00000000-0004-0000-0000-000069000000}"/>
    <hyperlink ref="E117" location="A124827474F" display="A124827474F" xr:uid="{00000000-0004-0000-0000-00006A000000}"/>
    <hyperlink ref="E118" location="A124826430K" display="A124826430K" xr:uid="{00000000-0004-0000-0000-00006B000000}"/>
    <hyperlink ref="E119" location="A124825386V" display="A124825386V" xr:uid="{00000000-0004-0000-0000-00006C000000}"/>
    <hyperlink ref="E120" location="A124827430C" display="A124827430C" xr:uid="{00000000-0004-0000-0000-00006D000000}"/>
    <hyperlink ref="E121" location="A124826386L" display="A124826386L" xr:uid="{00000000-0004-0000-0000-00006E000000}"/>
    <hyperlink ref="E122" location="A124825342T" display="A124825342T" xr:uid="{00000000-0004-0000-0000-00006F000000}"/>
    <hyperlink ref="E123" location="A124827498X" display="A124827498X" xr:uid="{00000000-0004-0000-0000-000070000000}"/>
    <hyperlink ref="E124" location="A124826454C" display="A124826454C" xr:uid="{00000000-0004-0000-0000-000071000000}"/>
    <hyperlink ref="E125" location="A124825410J" display="A124825410J" xr:uid="{00000000-0004-0000-0000-000072000000}"/>
    <hyperlink ref="E126" location="A124827478R" display="A124827478R" xr:uid="{00000000-0004-0000-0000-000073000000}"/>
    <hyperlink ref="E127" location="A124826434V" display="A124826434V" xr:uid="{00000000-0004-0000-0000-000074000000}"/>
    <hyperlink ref="E128" location="A124825390K" display="A124825390K" xr:uid="{00000000-0004-0000-0000-000075000000}"/>
    <hyperlink ref="E129" location="A124827510C" display="A124827510C" xr:uid="{00000000-0004-0000-0000-000076000000}"/>
    <hyperlink ref="E130" location="A124826466L" display="A124826466L" xr:uid="{00000000-0004-0000-0000-000077000000}"/>
    <hyperlink ref="E131" location="A124825422T" display="A124825422T" xr:uid="{00000000-0004-0000-0000-000078000000}"/>
    <hyperlink ref="E132" location="A124827434L" display="A124827434L" xr:uid="{00000000-0004-0000-0000-000079000000}"/>
    <hyperlink ref="E133" location="A124826390C" display="A124826390C" xr:uid="{00000000-0004-0000-0000-00007A000000}"/>
    <hyperlink ref="E134" location="A124825346A" display="A124825346A" xr:uid="{00000000-0004-0000-0000-00007B000000}"/>
    <hyperlink ref="E135" location="A124827406C" display="A124827406C" xr:uid="{00000000-0004-0000-0000-00007C000000}"/>
    <hyperlink ref="E136" location="A124826362V" display="A124826362V" xr:uid="{00000000-0004-0000-0000-00007D000000}"/>
    <hyperlink ref="E137" location="A124825318T" display="A124825318T" xr:uid="{00000000-0004-0000-0000-00007E000000}"/>
    <hyperlink ref="E138" location="A124827422C" display="A124827422C" xr:uid="{00000000-0004-0000-0000-00007F000000}"/>
    <hyperlink ref="E139" location="A124826378L" display="A124826378L" xr:uid="{00000000-0004-0000-0000-000080000000}"/>
    <hyperlink ref="E140" location="A124825334T" display="A124825334T" xr:uid="{00000000-0004-0000-0000-000081000000}"/>
    <hyperlink ref="E141" location="A124827454W" display="A124827454W" xr:uid="{00000000-0004-0000-0000-000082000000}"/>
    <hyperlink ref="E142" location="A124826410A" display="A124826410A" xr:uid="{00000000-0004-0000-0000-000083000000}"/>
    <hyperlink ref="E143" location="A124825366K" display="A124825366K" xr:uid="{00000000-0004-0000-0000-000084000000}"/>
    <hyperlink ref="E144" location="A124827426L" display="A124827426L" xr:uid="{00000000-0004-0000-0000-000085000000}"/>
    <hyperlink ref="E145" location="A124826382C" display="A124826382C" xr:uid="{00000000-0004-0000-0000-000086000000}"/>
    <hyperlink ref="E146" location="A124825338A" display="A124825338A" xr:uid="{00000000-0004-0000-0000-000087000000}"/>
    <hyperlink ref="E147" location="A124827458F" display="A124827458F" xr:uid="{00000000-0004-0000-0000-000088000000}"/>
    <hyperlink ref="E148" location="A124826414K" display="A124826414K" xr:uid="{00000000-0004-0000-0000-000089000000}"/>
    <hyperlink ref="E149" location="A124825370A" display="A124825370A" xr:uid="{00000000-0004-0000-0000-00008A000000}"/>
    <hyperlink ref="E150" location="A124827462W" display="A124827462W" xr:uid="{00000000-0004-0000-0000-00008B000000}"/>
    <hyperlink ref="E151" location="A124826418V" display="A124826418V" xr:uid="{00000000-0004-0000-0000-00008C000000}"/>
    <hyperlink ref="E152" location="A124825374K" display="A124825374K" xr:uid="{00000000-0004-0000-0000-00008D000000}"/>
    <hyperlink ref="E153" location="A124827514L" display="A124827514L" xr:uid="{00000000-0004-0000-0000-00008E000000}"/>
    <hyperlink ref="E154" location="A124826470C" display="A124826470C" xr:uid="{00000000-0004-0000-0000-00008F000000}"/>
    <hyperlink ref="E155" location="A124825426A" display="A124825426A" xr:uid="{00000000-0004-0000-0000-000090000000}"/>
    <hyperlink ref="E156" location="A124827410V" display="A124827410V" xr:uid="{00000000-0004-0000-0000-000091000000}"/>
    <hyperlink ref="E157" location="A124826366C" display="A124826366C" xr:uid="{00000000-0004-0000-0000-000092000000}"/>
    <hyperlink ref="E158" location="A124825322J" display="A124825322J" xr:uid="{00000000-0004-0000-0000-000093000000}"/>
    <hyperlink ref="E159" location="A124827502C" display="A124827502C" xr:uid="{00000000-0004-0000-0000-000094000000}"/>
    <hyperlink ref="E160" location="A124826458L" display="A124826458L" xr:uid="{00000000-0004-0000-0000-000095000000}"/>
    <hyperlink ref="E161" location="A124825414T" display="A124825414T" xr:uid="{00000000-0004-0000-0000-000096000000}"/>
    <hyperlink ref="E162" location="A124827506L" display="A124827506L" xr:uid="{00000000-0004-0000-0000-000097000000}"/>
    <hyperlink ref="E163" location="A124826462C" display="A124826462C" xr:uid="{00000000-0004-0000-0000-000098000000}"/>
    <hyperlink ref="E164" location="A124825418A" display="A124825418A" xr:uid="{00000000-0004-0000-0000-000099000000}"/>
    <hyperlink ref="E165" location="A124827418L" display="A124827418L" xr:uid="{00000000-0004-0000-0000-00009A000000}"/>
    <hyperlink ref="E166" location="A124826374C" display="A124826374C" xr:uid="{00000000-0004-0000-0000-00009B000000}"/>
    <hyperlink ref="E167" location="A124825330J" display="A124825330J" xr:uid="{00000000-0004-0000-0000-00009C000000}"/>
    <hyperlink ref="E168" location="A124827438W" display="A124827438W" xr:uid="{00000000-0004-0000-0000-00009D000000}"/>
    <hyperlink ref="E169" location="A124826394L" display="A124826394L" xr:uid="{00000000-0004-0000-0000-00009E000000}"/>
    <hyperlink ref="E170" location="A124825350T" display="A124825350T" xr:uid="{00000000-0004-0000-0000-00009F000000}"/>
    <hyperlink ref="E171" location="A124827466F" display="A124827466F" xr:uid="{00000000-0004-0000-0000-0000A0000000}"/>
    <hyperlink ref="E172" location="A124826422K" display="A124826422K" xr:uid="{00000000-0004-0000-0000-0000A1000000}"/>
    <hyperlink ref="E173" location="A124825378V" display="A124825378V" xr:uid="{00000000-0004-0000-0000-0000A2000000}"/>
    <hyperlink ref="E174" location="A124827518W" display="A124827518W" xr:uid="{00000000-0004-0000-0000-0000A3000000}"/>
    <hyperlink ref="E175" location="A124826474L" display="A124826474L" xr:uid="{00000000-0004-0000-0000-0000A4000000}"/>
    <hyperlink ref="E176" location="A124825430T" display="A124825430T" xr:uid="{00000000-0004-0000-0000-0000A5000000}"/>
    <hyperlink ref="E177" location="A124827414C" display="A124827414C" xr:uid="{00000000-0004-0000-0000-0000A6000000}"/>
    <hyperlink ref="E178" location="A124826370V" display="A124826370V" xr:uid="{00000000-0004-0000-0000-0000A7000000}"/>
    <hyperlink ref="E179" location="A124825326T" display="A124825326T" xr:uid="{00000000-0004-0000-0000-0000A8000000}"/>
    <hyperlink ref="E180" location="A124827470W" display="A124827470W" xr:uid="{00000000-0004-0000-0000-0000A9000000}"/>
    <hyperlink ref="E181" location="A124826426V" display="A124826426V" xr:uid="{00000000-0004-0000-0000-0000AA000000}"/>
    <hyperlink ref="E182" location="A124825382K" display="A124825382K" xr:uid="{00000000-0004-0000-0000-0000AB000000}"/>
    <hyperlink ref="E183" location="A124827482F" display="A124827482F" xr:uid="{00000000-0004-0000-0000-0000AC000000}"/>
    <hyperlink ref="E184" location="A124826438C" display="A124826438C" xr:uid="{00000000-0004-0000-0000-0000AD000000}"/>
    <hyperlink ref="E185" location="A124825394V" display="A124825394V" xr:uid="{00000000-0004-0000-0000-0000AE000000}"/>
    <hyperlink ref="E186" location="A124827022T" display="A124827022T" xr:uid="{00000000-0004-0000-0000-0000AF000000}"/>
    <hyperlink ref="E187" location="A124825978X" display="A124825978X" xr:uid="{00000000-0004-0000-0000-0000B0000000}"/>
    <hyperlink ref="E188" location="A124824934C" display="A124824934C" xr:uid="{00000000-0004-0000-0000-0000B1000000}"/>
    <hyperlink ref="E189" location="A124826978T" display="A124826978T" xr:uid="{00000000-0004-0000-0000-0000B2000000}"/>
    <hyperlink ref="E190" location="A124825934W" display="A124825934W" xr:uid="{00000000-0004-0000-0000-0000B3000000}"/>
    <hyperlink ref="E191" location="A124824890L" display="A124824890L" xr:uid="{00000000-0004-0000-0000-0000B4000000}"/>
    <hyperlink ref="E192" location="A124827026A" display="A124827026A" xr:uid="{00000000-0004-0000-0000-0000B5000000}"/>
    <hyperlink ref="E193" location="A124825982R" display="A124825982R" xr:uid="{00000000-0004-0000-0000-0000B6000000}"/>
    <hyperlink ref="E194" location="A124824938L" display="A124824938L" xr:uid="{00000000-0004-0000-0000-0000B7000000}"/>
    <hyperlink ref="E195" location="A124827030T" display="A124827030T" xr:uid="{00000000-0004-0000-0000-0000B8000000}"/>
    <hyperlink ref="E196" location="A124825986X" display="A124825986X" xr:uid="{00000000-0004-0000-0000-0000B9000000}"/>
    <hyperlink ref="E197" location="A124824942C" display="A124824942C" xr:uid="{00000000-0004-0000-0000-0000BA000000}"/>
    <hyperlink ref="E198" location="A124826982J" display="A124826982J" xr:uid="{00000000-0004-0000-0000-0000BB000000}"/>
    <hyperlink ref="E199" location="A124825938F" display="A124825938F" xr:uid="{00000000-0004-0000-0000-0000BC000000}"/>
    <hyperlink ref="E200" location="A124824894W" display="A124824894W" xr:uid="{00000000-0004-0000-0000-0000BD000000}"/>
    <hyperlink ref="E201" location="A124826986T" display="A124826986T" xr:uid="{00000000-0004-0000-0000-0000BE000000}"/>
    <hyperlink ref="E202" location="A124825942W" display="A124825942W" xr:uid="{00000000-0004-0000-0000-0000BF000000}"/>
    <hyperlink ref="E203" location="A124824898F" display="A124824898F" xr:uid="{00000000-0004-0000-0000-0000C0000000}"/>
    <hyperlink ref="E204" location="A124827010J" display="A124827010J" xr:uid="{00000000-0004-0000-0000-0000C1000000}"/>
    <hyperlink ref="E205" location="A124825966R" display="A124825966R" xr:uid="{00000000-0004-0000-0000-0000C2000000}"/>
    <hyperlink ref="E206" location="A124824922V" display="A124824922V" xr:uid="{00000000-0004-0000-0000-0000C3000000}"/>
    <hyperlink ref="E207" location="A124826966J" display="A124826966J" xr:uid="{00000000-0004-0000-0000-0000C4000000}"/>
    <hyperlink ref="E208" location="A124825922L" display="A124825922L" xr:uid="{00000000-0004-0000-0000-0000C5000000}"/>
    <hyperlink ref="E209" location="A124824878W" display="A124824878W" xr:uid="{00000000-0004-0000-0000-0000C6000000}"/>
    <hyperlink ref="E210" location="A124827034A" display="A124827034A" xr:uid="{00000000-0004-0000-0000-0000C7000000}"/>
    <hyperlink ref="E211" location="A124825990R" display="A124825990R" xr:uid="{00000000-0004-0000-0000-0000C8000000}"/>
    <hyperlink ref="E212" location="A124824946L" display="A124824946L" xr:uid="{00000000-0004-0000-0000-0000C9000000}"/>
    <hyperlink ref="E213" location="A124827014T" display="A124827014T" xr:uid="{00000000-0004-0000-0000-0000CA000000}"/>
    <hyperlink ref="E214" location="A124825970F" display="A124825970F" xr:uid="{00000000-0004-0000-0000-0000CB000000}"/>
    <hyperlink ref="E215" location="A124824926C" display="A124824926C" xr:uid="{00000000-0004-0000-0000-0000CC000000}"/>
    <hyperlink ref="E216" location="A124827046K" display="A124827046K" xr:uid="{00000000-0004-0000-0000-0000CD000000}"/>
    <hyperlink ref="E217" location="A124826002R" display="A124826002R" xr:uid="{00000000-0004-0000-0000-0000CE000000}"/>
    <hyperlink ref="E218" location="A124824958W" display="A124824958W" xr:uid="{00000000-0004-0000-0000-0000CF000000}"/>
    <hyperlink ref="E219" location="A124826970X" display="A124826970X" xr:uid="{00000000-0004-0000-0000-0000D0000000}"/>
    <hyperlink ref="E220" location="A124825926W" display="A124825926W" xr:uid="{00000000-0004-0000-0000-0000D1000000}"/>
    <hyperlink ref="E221" location="A124824882L" display="A124824882L" xr:uid="{00000000-0004-0000-0000-0000D2000000}"/>
    <hyperlink ref="E222" location="A124826942R" display="A124826942R" xr:uid="{00000000-0004-0000-0000-0000D3000000}"/>
    <hyperlink ref="E223" location="A124825898X" display="A124825898X" xr:uid="{00000000-0004-0000-0000-0000D4000000}"/>
    <hyperlink ref="E224" location="A124824854C" display="A124824854C" xr:uid="{00000000-0004-0000-0000-0000D5000000}"/>
    <hyperlink ref="E225" location="A124826958J" display="A124826958J" xr:uid="{00000000-0004-0000-0000-0000D6000000}"/>
    <hyperlink ref="E226" location="A124825914L" display="A124825914L" xr:uid="{00000000-0004-0000-0000-0000D7000000}"/>
    <hyperlink ref="E227" location="A124824870C" display="A124824870C" xr:uid="{00000000-0004-0000-0000-0000D8000000}"/>
    <hyperlink ref="E228" location="A124826990J" display="A124826990J" xr:uid="{00000000-0004-0000-0000-0000D9000000}"/>
    <hyperlink ref="E229" location="A124825946F" display="A124825946F" xr:uid="{00000000-0004-0000-0000-0000DA000000}"/>
    <hyperlink ref="E230" location="A124824902K" display="A124824902K" xr:uid="{00000000-0004-0000-0000-0000DB000000}"/>
    <hyperlink ref="E231" location="A124826962X" display="A124826962X" xr:uid="{00000000-0004-0000-0000-0000DC000000}"/>
    <hyperlink ref="E232" location="A124825918W" display="A124825918W" xr:uid="{00000000-0004-0000-0000-0000DD000000}"/>
    <hyperlink ref="E233" location="A124824874L" display="A124824874L" xr:uid="{00000000-0004-0000-0000-0000DE000000}"/>
    <hyperlink ref="E234" location="A124826994T" display="A124826994T" xr:uid="{00000000-0004-0000-0000-0000DF000000}"/>
    <hyperlink ref="E235" location="A124825950W" display="A124825950W" xr:uid="{00000000-0004-0000-0000-0000E0000000}"/>
    <hyperlink ref="E236" location="A124824906V" display="A124824906V" xr:uid="{00000000-0004-0000-0000-0000E1000000}"/>
    <hyperlink ref="E237" location="A124826998A" display="A124826998A" xr:uid="{00000000-0004-0000-0000-0000E2000000}"/>
    <hyperlink ref="E238" location="A124825954F" display="A124825954F" xr:uid="{00000000-0004-0000-0000-0000E3000000}"/>
    <hyperlink ref="E239" location="A124824910K" display="A124824910K" xr:uid="{00000000-0004-0000-0000-0000E4000000}"/>
    <hyperlink ref="E240" location="A124827050A" display="A124827050A" xr:uid="{00000000-0004-0000-0000-0000E5000000}"/>
    <hyperlink ref="E241" location="A124826006X" display="A124826006X" xr:uid="{00000000-0004-0000-0000-0000E6000000}"/>
    <hyperlink ref="E242" location="A124824962L" display="A124824962L" xr:uid="{00000000-0004-0000-0000-0000E7000000}"/>
    <hyperlink ref="E243" location="A124826946X" display="A124826946X" xr:uid="{00000000-0004-0000-0000-0000E8000000}"/>
    <hyperlink ref="E244" location="A124825902C" display="A124825902C" xr:uid="{00000000-0004-0000-0000-0000E9000000}"/>
    <hyperlink ref="E245" location="A124824858L" display="A124824858L" xr:uid="{00000000-0004-0000-0000-0000EA000000}"/>
    <hyperlink ref="E246" location="A124827038K" display="A124827038K" xr:uid="{00000000-0004-0000-0000-0000EB000000}"/>
    <hyperlink ref="E247" location="A124825994X" display="A124825994X" xr:uid="{00000000-0004-0000-0000-0000EC000000}"/>
    <hyperlink ref="E248" location="A124824950C" display="A124824950C" xr:uid="{00000000-0004-0000-0000-0000ED000000}"/>
    <hyperlink ref="E249" location="A124827042A" display="A124827042A" xr:uid="{00000000-0004-0000-0000-0000EE000000}"/>
    <hyperlink ref="E250" location="A124825998J" display="A124825998J" xr:uid="{00000000-0004-0000-0000-0000EF000000}"/>
    <hyperlink ref="E251" location="A124824954L" display="A124824954L" xr:uid="{00000000-0004-0000-0000-0000F0000000}"/>
    <hyperlink ref="E252" location="A124826954X" display="A124826954X" xr:uid="{00000000-0004-0000-0000-0000F1000000}"/>
    <hyperlink ref="E253" location="A124825910C" display="A124825910C" xr:uid="{00000000-0004-0000-0000-0000F2000000}"/>
    <hyperlink ref="E254" location="A124824866L" display="A124824866L" xr:uid="{00000000-0004-0000-0000-0000F3000000}"/>
    <hyperlink ref="E255" location="A124826974J" display="A124826974J" xr:uid="{00000000-0004-0000-0000-0000F4000000}"/>
    <hyperlink ref="E256" location="A124825930L" display="A124825930L" xr:uid="{00000000-0004-0000-0000-0000F5000000}"/>
    <hyperlink ref="E257" location="A124824886W" display="A124824886W" xr:uid="{00000000-0004-0000-0000-0000F6000000}"/>
    <hyperlink ref="E258" location="A124827002J" display="A124827002J" xr:uid="{00000000-0004-0000-0000-0000F7000000}"/>
    <hyperlink ref="E259" location="A124825958R" display="A124825958R" xr:uid="{00000000-0004-0000-0000-0000F8000000}"/>
    <hyperlink ref="E260" location="A124824914V" display="A124824914V" xr:uid="{00000000-0004-0000-0000-0000F9000000}"/>
    <hyperlink ref="E261" location="A124827054K" display="A124827054K" xr:uid="{00000000-0004-0000-0000-0000FA000000}"/>
    <hyperlink ref="E262" location="A124826010R" display="A124826010R" xr:uid="{00000000-0004-0000-0000-0000FB000000}"/>
    <hyperlink ref="E263" location="A124824966W" display="A124824966W" xr:uid="{00000000-0004-0000-0000-0000FC000000}"/>
    <hyperlink ref="E264" location="A124826950R" display="A124826950R" xr:uid="{00000000-0004-0000-0000-0000FD000000}"/>
    <hyperlink ref="E265" location="A124825906L" display="A124825906L" xr:uid="{00000000-0004-0000-0000-0000FE000000}"/>
    <hyperlink ref="E266" location="A124824862C" display="A124824862C" xr:uid="{00000000-0004-0000-0000-0000FF000000}"/>
    <hyperlink ref="E267" location="A124827006T" display="A124827006T" xr:uid="{00000000-0004-0000-0000-000000010000}"/>
    <hyperlink ref="E268" location="A124825962F" display="A124825962F" xr:uid="{00000000-0004-0000-0000-000001010000}"/>
    <hyperlink ref="E269" location="A124824918C" display="A124824918C" xr:uid="{00000000-0004-0000-0000-000002010000}"/>
    <hyperlink ref="E270" location="A124827018A" display="A124827018A" xr:uid="{00000000-0004-0000-0000-000003010000}"/>
    <hyperlink ref="E271" location="A124825974R" display="A124825974R" xr:uid="{00000000-0004-0000-0000-000004010000}"/>
    <hyperlink ref="E272" location="A124824930V" display="A124824930V" xr:uid="{00000000-0004-0000-0000-000005010000}"/>
    <hyperlink ref="E273" location="A124827602L" display="A124827602L" xr:uid="{00000000-0004-0000-0000-000006010000}"/>
    <hyperlink ref="E274" location="A124826558W" display="A124826558W" xr:uid="{00000000-0004-0000-0000-000007010000}"/>
    <hyperlink ref="E275" location="A124825514A" display="A124825514A" xr:uid="{00000000-0004-0000-0000-000008010000}"/>
    <hyperlink ref="E276" location="A124827558R" display="A124827558R" xr:uid="{00000000-0004-0000-0000-000009010000}"/>
    <hyperlink ref="E277" location="A124826514V" display="A124826514V" xr:uid="{00000000-0004-0000-0000-00000A010000}"/>
    <hyperlink ref="E278" location="A124825470K" display="A124825470K" xr:uid="{00000000-0004-0000-0000-00000B010000}"/>
    <hyperlink ref="E279" location="A124827606W" display="A124827606W" xr:uid="{00000000-0004-0000-0000-00000C010000}"/>
    <hyperlink ref="E280" location="A124826562L" display="A124826562L" xr:uid="{00000000-0004-0000-0000-00000D010000}"/>
    <hyperlink ref="E281" location="A124825518K" display="A124825518K" xr:uid="{00000000-0004-0000-0000-00000E010000}"/>
    <hyperlink ref="E282" location="A124827610L" display="A124827610L" xr:uid="{00000000-0004-0000-0000-00000F010000}"/>
    <hyperlink ref="E283" location="A124826566W" display="A124826566W" xr:uid="{00000000-0004-0000-0000-000010010000}"/>
    <hyperlink ref="E284" location="A124825522A" display="A124825522A" xr:uid="{00000000-0004-0000-0000-000011010000}"/>
    <hyperlink ref="E285" location="A124827562F" display="A124827562F" xr:uid="{00000000-0004-0000-0000-000012010000}"/>
    <hyperlink ref="E286" location="A124826518C" display="A124826518C" xr:uid="{00000000-0004-0000-0000-000013010000}"/>
    <hyperlink ref="E287" location="A124825474V" display="A124825474V" xr:uid="{00000000-0004-0000-0000-000014010000}"/>
    <hyperlink ref="E288" location="A124827566R" display="A124827566R" xr:uid="{00000000-0004-0000-0000-000015010000}"/>
    <hyperlink ref="E289" location="A124826522V" display="A124826522V" xr:uid="{00000000-0004-0000-0000-000016010000}"/>
    <hyperlink ref="E290" location="A124825478C" display="A124825478C" xr:uid="{00000000-0004-0000-0000-000017010000}"/>
    <hyperlink ref="E291" location="A124827590R" display="A124827590R" xr:uid="{00000000-0004-0000-0000-000018010000}"/>
    <hyperlink ref="E292" location="A124826546L" display="A124826546L" xr:uid="{00000000-0004-0000-0000-000019010000}"/>
    <hyperlink ref="E293" location="A124825502T" display="A124825502T" xr:uid="{00000000-0004-0000-0000-00001A010000}"/>
    <hyperlink ref="E294" location="A124827546F" display="A124827546F" xr:uid="{00000000-0004-0000-0000-00001B010000}"/>
    <hyperlink ref="E295" location="A124826502K" display="A124826502K" xr:uid="{00000000-0004-0000-0000-00001C010000}"/>
    <hyperlink ref="E296" location="A124825458V" display="A124825458V" xr:uid="{00000000-0004-0000-0000-00001D010000}"/>
    <hyperlink ref="E297" location="A124827614W" display="A124827614W" xr:uid="{00000000-0004-0000-0000-00001E010000}"/>
    <hyperlink ref="E298" location="A124826570L" display="A124826570L" xr:uid="{00000000-0004-0000-0000-00001F010000}"/>
    <hyperlink ref="E299" location="A124825526K" display="A124825526K" xr:uid="{00000000-0004-0000-0000-000020010000}"/>
    <hyperlink ref="E300" location="A124827594X" display="A124827594X" xr:uid="{00000000-0004-0000-0000-000021010000}"/>
    <hyperlink ref="E301" location="A124826550C" display="A124826550C" xr:uid="{00000000-0004-0000-0000-000022010000}"/>
    <hyperlink ref="E302" location="A124825506A" display="A124825506A" xr:uid="{00000000-0004-0000-0000-000023010000}"/>
    <hyperlink ref="E303" location="A124827626F" display="A124827626F" xr:uid="{00000000-0004-0000-0000-000024010000}"/>
    <hyperlink ref="E304" location="A124826582W" display="A124826582W" xr:uid="{00000000-0004-0000-0000-000025010000}"/>
    <hyperlink ref="E305" location="A124825538V" display="A124825538V" xr:uid="{00000000-0004-0000-0000-000026010000}"/>
    <hyperlink ref="E306" location="A124827550W" display="A124827550W" xr:uid="{00000000-0004-0000-0000-000027010000}"/>
    <hyperlink ref="E307" location="A124826506V" display="A124826506V" xr:uid="{00000000-0004-0000-0000-000028010000}"/>
    <hyperlink ref="E308" location="A124825462K" display="A124825462K" xr:uid="{00000000-0004-0000-0000-000029010000}"/>
    <hyperlink ref="E309" location="A124827522L" display="A124827522L" xr:uid="{00000000-0004-0000-0000-00002A010000}"/>
    <hyperlink ref="E310" location="A124826478W" display="A124826478W" xr:uid="{00000000-0004-0000-0000-00002B010000}"/>
    <hyperlink ref="E311" location="A124825434A" display="A124825434A" xr:uid="{00000000-0004-0000-0000-00002C010000}"/>
    <hyperlink ref="E312" location="A124827538F" display="A124827538F" xr:uid="{00000000-0004-0000-0000-00002D010000}"/>
    <hyperlink ref="E313" location="A124826494W" display="A124826494W" xr:uid="{00000000-0004-0000-0000-00002E010000}"/>
    <hyperlink ref="E314" location="A124825450A" display="A124825450A" xr:uid="{00000000-0004-0000-0000-00002F010000}"/>
    <hyperlink ref="E315" location="A124827570F" display="A124827570F" xr:uid="{00000000-0004-0000-0000-000030010000}"/>
    <hyperlink ref="E316" location="A124826526C" display="A124826526C" xr:uid="{00000000-0004-0000-0000-000031010000}"/>
    <hyperlink ref="E317" location="A124825482V" display="A124825482V" xr:uid="{00000000-0004-0000-0000-000032010000}"/>
    <hyperlink ref="E318" location="A124827542W" display="A124827542W" xr:uid="{00000000-0004-0000-0000-000033010000}"/>
    <hyperlink ref="E319" location="A124826498F" display="A124826498F" xr:uid="{00000000-0004-0000-0000-000034010000}"/>
    <hyperlink ref="E320" location="A124825454K" display="A124825454K" xr:uid="{00000000-0004-0000-0000-000035010000}"/>
    <hyperlink ref="E321" location="A124827574R" display="A124827574R" xr:uid="{00000000-0004-0000-0000-000036010000}"/>
    <hyperlink ref="E322" location="A124826530V" display="A124826530V" xr:uid="{00000000-0004-0000-0000-000037010000}"/>
    <hyperlink ref="E323" location="A124825486C" display="A124825486C" xr:uid="{00000000-0004-0000-0000-000038010000}"/>
    <hyperlink ref="E324" location="A124827578X" display="A124827578X" xr:uid="{00000000-0004-0000-0000-000039010000}"/>
    <hyperlink ref="E325" location="A124826534C" display="A124826534C" xr:uid="{00000000-0004-0000-0000-00003A010000}"/>
    <hyperlink ref="E326" location="A124825490V" display="A124825490V" xr:uid="{00000000-0004-0000-0000-00003B010000}"/>
    <hyperlink ref="E327" location="A124827630W" display="A124827630W" xr:uid="{00000000-0004-0000-0000-00003C010000}"/>
    <hyperlink ref="E328" location="A124826586F" display="A124826586F" xr:uid="{00000000-0004-0000-0000-00003D010000}"/>
    <hyperlink ref="E329" location="A124825542K" display="A124825542K" xr:uid="{00000000-0004-0000-0000-00003E010000}"/>
    <hyperlink ref="E330" location="A124827526W" display="A124827526W" xr:uid="{00000000-0004-0000-0000-00003F010000}"/>
    <hyperlink ref="E331" location="A124826482L" display="A124826482L" xr:uid="{00000000-0004-0000-0000-000040010000}"/>
    <hyperlink ref="E332" location="A124825438K" display="A124825438K" xr:uid="{00000000-0004-0000-0000-000041010000}"/>
    <hyperlink ref="E333" location="A124827618F" display="A124827618F" xr:uid="{00000000-0004-0000-0000-000042010000}"/>
    <hyperlink ref="E334" location="A124826574W" display="A124826574W" xr:uid="{00000000-0004-0000-0000-000043010000}"/>
    <hyperlink ref="E335" location="A124825530A" display="A124825530A" xr:uid="{00000000-0004-0000-0000-000044010000}"/>
    <hyperlink ref="E336" location="A124827622W" display="A124827622W" xr:uid="{00000000-0004-0000-0000-000045010000}"/>
    <hyperlink ref="E337" location="A124826578F" display="A124826578F" xr:uid="{00000000-0004-0000-0000-000046010000}"/>
    <hyperlink ref="E338" location="A124825534K" display="A124825534K" xr:uid="{00000000-0004-0000-0000-000047010000}"/>
    <hyperlink ref="E339" location="A124827534W" display="A124827534W" xr:uid="{00000000-0004-0000-0000-000048010000}"/>
    <hyperlink ref="E340" location="A124826490L" display="A124826490L" xr:uid="{00000000-0004-0000-0000-000049010000}"/>
    <hyperlink ref="E341" location="A124825446K" display="A124825446K" xr:uid="{00000000-0004-0000-0000-00004A010000}"/>
    <hyperlink ref="E342" location="A124827554F" display="A124827554F" xr:uid="{00000000-0004-0000-0000-00004B010000}"/>
    <hyperlink ref="E343" location="A124826510K" display="A124826510K" xr:uid="{00000000-0004-0000-0000-00004C010000}"/>
    <hyperlink ref="E344" location="A124825466V" display="A124825466V" xr:uid="{00000000-0004-0000-0000-00004D010000}"/>
    <hyperlink ref="E345" location="A124827582R" display="A124827582R" xr:uid="{00000000-0004-0000-0000-00004E010000}"/>
    <hyperlink ref="E346" location="A124826538L" display="A124826538L" xr:uid="{00000000-0004-0000-0000-00004F010000}"/>
    <hyperlink ref="E347" location="A124825494C" display="A124825494C" xr:uid="{00000000-0004-0000-0000-000050010000}"/>
    <hyperlink ref="E348" location="A124827634F" display="A124827634F" xr:uid="{00000000-0004-0000-0000-000051010000}"/>
    <hyperlink ref="E349" location="A124826590W" display="A124826590W" xr:uid="{00000000-0004-0000-0000-000052010000}"/>
    <hyperlink ref="E350" location="A124825546V" display="A124825546V" xr:uid="{00000000-0004-0000-0000-000053010000}"/>
    <hyperlink ref="E351" location="A124827530L" display="A124827530L" xr:uid="{00000000-0004-0000-0000-000054010000}"/>
    <hyperlink ref="E352" location="A124826486W" display="A124826486W" xr:uid="{00000000-0004-0000-0000-000055010000}"/>
    <hyperlink ref="E353" location="A124825442A" display="A124825442A" xr:uid="{00000000-0004-0000-0000-000056010000}"/>
    <hyperlink ref="E354" location="A124827586X" display="A124827586X" xr:uid="{00000000-0004-0000-0000-000057010000}"/>
    <hyperlink ref="E355" location="A124826542C" display="A124826542C" xr:uid="{00000000-0004-0000-0000-000058010000}"/>
    <hyperlink ref="E356" location="A124825498L" display="A124825498L" xr:uid="{00000000-0004-0000-0000-000059010000}"/>
    <hyperlink ref="E357" location="A124827598J" display="A124827598J" xr:uid="{00000000-0004-0000-0000-00005A010000}"/>
    <hyperlink ref="E358" location="A124826554L" display="A124826554L" xr:uid="{00000000-0004-0000-0000-00005B010000}"/>
    <hyperlink ref="E359" location="A124825510T" display="A124825510T" xr:uid="{00000000-0004-0000-0000-00005C010000}"/>
    <hyperlink ref="E360" location="A124827718R" display="A124827718R" xr:uid="{00000000-0004-0000-0000-00005D010000}"/>
    <hyperlink ref="E361" location="A124826674F" display="A124826674F" xr:uid="{00000000-0004-0000-0000-00005E010000}"/>
    <hyperlink ref="E362" location="A124825630K" display="A124825630K" xr:uid="{00000000-0004-0000-0000-00005F010000}"/>
    <hyperlink ref="E363" location="A124827674X" display="A124827674X" xr:uid="{00000000-0004-0000-0000-000060010000}"/>
    <hyperlink ref="E364" location="A124826630C" display="A124826630C" xr:uid="{00000000-0004-0000-0000-000061010000}"/>
    <hyperlink ref="E365" location="A124825586L" display="A124825586L" xr:uid="{00000000-0004-0000-0000-000062010000}"/>
    <hyperlink ref="E366" location="A124827722F" display="A124827722F" xr:uid="{00000000-0004-0000-0000-000063010000}"/>
    <hyperlink ref="E367" location="A124826678R" display="A124826678R" xr:uid="{00000000-0004-0000-0000-000064010000}"/>
    <hyperlink ref="E368" location="A124825634V" display="A124825634V" xr:uid="{00000000-0004-0000-0000-000065010000}"/>
    <hyperlink ref="E369" location="A124827726R" display="A124827726R" xr:uid="{00000000-0004-0000-0000-000066010000}"/>
    <hyperlink ref="E370" location="A124826682F" display="A124826682F" xr:uid="{00000000-0004-0000-0000-000067010000}"/>
    <hyperlink ref="E371" location="A124825638C" display="A124825638C" xr:uid="{00000000-0004-0000-0000-000068010000}"/>
    <hyperlink ref="E372" location="A124827678J" display="A124827678J" xr:uid="{00000000-0004-0000-0000-000069010000}"/>
    <hyperlink ref="E373" location="A124826634L" display="A124826634L" xr:uid="{00000000-0004-0000-0000-00006A010000}"/>
    <hyperlink ref="E374" location="A124825590C" display="A124825590C" xr:uid="{00000000-0004-0000-0000-00006B010000}"/>
    <hyperlink ref="E375" location="A124827682X" display="A124827682X" xr:uid="{00000000-0004-0000-0000-00006C010000}"/>
    <hyperlink ref="E376" location="A124826638W" display="A124826638W" xr:uid="{00000000-0004-0000-0000-00006D010000}"/>
    <hyperlink ref="E377" location="A124825594L" display="A124825594L" xr:uid="{00000000-0004-0000-0000-00006E010000}"/>
    <hyperlink ref="E378" location="A124827706F" display="A124827706F" xr:uid="{00000000-0004-0000-0000-00006F010000}"/>
    <hyperlink ref="E379" location="A124826662W" display="A124826662W" xr:uid="{00000000-0004-0000-0000-000070010000}"/>
    <hyperlink ref="E380" location="A124825618V" display="A124825618V" xr:uid="{00000000-0004-0000-0000-000071010000}"/>
    <hyperlink ref="E381" location="A124827662R" display="A124827662R" xr:uid="{00000000-0004-0000-0000-000072010000}"/>
    <hyperlink ref="E382" location="A124826618L" display="A124826618L" xr:uid="{00000000-0004-0000-0000-000073010000}"/>
    <hyperlink ref="E383" location="A124825574C" display="A124825574C" xr:uid="{00000000-0004-0000-0000-000074010000}"/>
    <hyperlink ref="E384" location="A124827730F" display="A124827730F" xr:uid="{00000000-0004-0000-0000-000075010000}"/>
    <hyperlink ref="E385" location="A124826686R" display="A124826686R" xr:uid="{00000000-0004-0000-0000-000076010000}"/>
    <hyperlink ref="E386" location="A124825642V" display="A124825642V" xr:uid="{00000000-0004-0000-0000-000077010000}"/>
    <hyperlink ref="E387" location="A124827710W" display="A124827710W" xr:uid="{00000000-0004-0000-0000-000078010000}"/>
    <hyperlink ref="E388" location="A124826666F" display="A124826666F" xr:uid="{00000000-0004-0000-0000-000079010000}"/>
    <hyperlink ref="E389" location="A124825622K" display="A124825622K" xr:uid="{00000000-0004-0000-0000-00007A010000}"/>
    <hyperlink ref="E390" location="A124827742R" display="A124827742R" xr:uid="{00000000-0004-0000-0000-00007B010000}"/>
    <hyperlink ref="E391" location="A124826698X" display="A124826698X" xr:uid="{00000000-0004-0000-0000-00007C010000}"/>
    <hyperlink ref="E392" location="A124825654C" display="A124825654C" xr:uid="{00000000-0004-0000-0000-00007D010000}"/>
    <hyperlink ref="E393" location="A124827666X" display="A124827666X" xr:uid="{00000000-0004-0000-0000-00007E010000}"/>
    <hyperlink ref="E394" location="A124826622C" display="A124826622C" xr:uid="{00000000-0004-0000-0000-00007F010000}"/>
    <hyperlink ref="E395" location="A124825578L" display="A124825578L" xr:uid="{00000000-0004-0000-0000-000080010000}"/>
    <hyperlink ref="E396" location="A124827638R" display="A124827638R" xr:uid="{00000000-0004-0000-0000-000081010000}"/>
    <hyperlink ref="E397" location="A124826594F" display="A124826594F" xr:uid="{00000000-0004-0000-0000-000082010000}"/>
    <hyperlink ref="E398" location="A124825550K" display="A124825550K" xr:uid="{00000000-0004-0000-0000-000083010000}"/>
    <hyperlink ref="E399" location="A124827654R" display="A124827654R" xr:uid="{00000000-0004-0000-0000-000084010000}"/>
    <hyperlink ref="E400" location="A124826610V" display="A124826610V" xr:uid="{00000000-0004-0000-0000-000085010000}"/>
    <hyperlink ref="E401" location="A124825566C" display="A124825566C" xr:uid="{00000000-0004-0000-0000-000086010000}"/>
    <hyperlink ref="E402" location="A124827686J" display="A124827686J" xr:uid="{00000000-0004-0000-0000-000087010000}"/>
    <hyperlink ref="E403" location="A124826642L" display="A124826642L" xr:uid="{00000000-0004-0000-0000-000088010000}"/>
    <hyperlink ref="E404" location="A124825598W" display="A124825598W" xr:uid="{00000000-0004-0000-0000-000089010000}"/>
    <hyperlink ref="E405" location="A124827658X" display="A124827658X" xr:uid="{00000000-0004-0000-0000-00008A010000}"/>
    <hyperlink ref="E406" location="A124826614C" display="A124826614C" xr:uid="{00000000-0004-0000-0000-00008B010000}"/>
    <hyperlink ref="E407" location="A124825570V" display="A124825570V" xr:uid="{00000000-0004-0000-0000-00008C010000}"/>
    <hyperlink ref="E408" location="A124827690X" display="A124827690X" xr:uid="{00000000-0004-0000-0000-00008D010000}"/>
    <hyperlink ref="E409" location="A124826646W" display="A124826646W" xr:uid="{00000000-0004-0000-0000-00008E010000}"/>
    <hyperlink ref="E410" location="A124825602A" display="A124825602A" xr:uid="{00000000-0004-0000-0000-00008F010000}"/>
    <hyperlink ref="E411" location="A124827694J" display="A124827694J" xr:uid="{00000000-0004-0000-0000-000090010000}"/>
    <hyperlink ref="E412" location="A124826650L" display="A124826650L" xr:uid="{00000000-0004-0000-0000-000091010000}"/>
    <hyperlink ref="E413" location="A124825606K" display="A124825606K" xr:uid="{00000000-0004-0000-0000-000092010000}"/>
    <hyperlink ref="E414" location="A124827746X" display="A124827746X" xr:uid="{00000000-0004-0000-0000-000093010000}"/>
    <hyperlink ref="E415" location="A124826702C" display="A124826702C" xr:uid="{00000000-0004-0000-0000-000094010000}"/>
    <hyperlink ref="E416" location="A124825658L" display="A124825658L" xr:uid="{00000000-0004-0000-0000-000095010000}"/>
    <hyperlink ref="E417" location="A124827642F" display="A124827642F" xr:uid="{00000000-0004-0000-0000-000096010000}"/>
    <hyperlink ref="E418" location="A124826598R" display="A124826598R" xr:uid="{00000000-0004-0000-0000-000097010000}"/>
    <hyperlink ref="E419" location="A124825554V" display="A124825554V" xr:uid="{00000000-0004-0000-0000-000098010000}"/>
    <hyperlink ref="E420" location="A124827734R" display="A124827734R" xr:uid="{00000000-0004-0000-0000-000099010000}"/>
    <hyperlink ref="E421" location="A124826690F" display="A124826690F" xr:uid="{00000000-0004-0000-0000-00009A010000}"/>
    <hyperlink ref="E422" location="A124825646C" display="A124825646C" xr:uid="{00000000-0004-0000-0000-00009B010000}"/>
    <hyperlink ref="E423" location="A124827738X" display="A124827738X" xr:uid="{00000000-0004-0000-0000-00009C010000}"/>
    <hyperlink ref="E424" location="A124826694R" display="A124826694R" xr:uid="{00000000-0004-0000-0000-00009D010000}"/>
    <hyperlink ref="E425" location="A124825650V" display="A124825650V" xr:uid="{00000000-0004-0000-0000-00009E010000}"/>
    <hyperlink ref="E426" location="A124827650F" display="A124827650F" xr:uid="{00000000-0004-0000-0000-00009F010000}"/>
    <hyperlink ref="E427" location="A124826606C" display="A124826606C" xr:uid="{00000000-0004-0000-0000-0000A0010000}"/>
    <hyperlink ref="E428" location="A124825562V" display="A124825562V" xr:uid="{00000000-0004-0000-0000-0000A1010000}"/>
    <hyperlink ref="E429" location="A124827670R" display="A124827670R" xr:uid="{00000000-0004-0000-0000-0000A2010000}"/>
    <hyperlink ref="E430" location="A124826626L" display="A124826626L" xr:uid="{00000000-0004-0000-0000-0000A3010000}"/>
    <hyperlink ref="E431" location="A124825582C" display="A124825582C" xr:uid="{00000000-0004-0000-0000-0000A4010000}"/>
    <hyperlink ref="E432" location="A124827698T" display="A124827698T" xr:uid="{00000000-0004-0000-0000-0000A5010000}"/>
    <hyperlink ref="E433" location="A124826654W" display="A124826654W" xr:uid="{00000000-0004-0000-0000-0000A6010000}"/>
    <hyperlink ref="E434" location="A124825610A" display="A124825610A" xr:uid="{00000000-0004-0000-0000-0000A7010000}"/>
    <hyperlink ref="E435" location="A124827750R" display="A124827750R" xr:uid="{00000000-0004-0000-0000-0000A8010000}"/>
    <hyperlink ref="E436" location="A124826706L" display="A124826706L" xr:uid="{00000000-0004-0000-0000-0000A9010000}"/>
    <hyperlink ref="E437" location="A124825662C" display="A124825662C" xr:uid="{00000000-0004-0000-0000-0000AA010000}"/>
    <hyperlink ref="E438" location="A124827646R" display="A124827646R" xr:uid="{00000000-0004-0000-0000-0000AB010000}"/>
    <hyperlink ref="E439" location="A124826602V" display="A124826602V" xr:uid="{00000000-0004-0000-0000-0000AC010000}"/>
    <hyperlink ref="E440" location="A124825558C" display="A124825558C" xr:uid="{00000000-0004-0000-0000-0000AD010000}"/>
    <hyperlink ref="E441" location="A124827702W" display="A124827702W" xr:uid="{00000000-0004-0000-0000-0000AE010000}"/>
    <hyperlink ref="E442" location="A124826658F" display="A124826658F" xr:uid="{00000000-0004-0000-0000-0000AF010000}"/>
    <hyperlink ref="E443" location="A124825614K" display="A124825614K" xr:uid="{00000000-0004-0000-0000-0000B0010000}"/>
    <hyperlink ref="E444" location="A124827714F" display="A124827714F" xr:uid="{00000000-0004-0000-0000-0000B1010000}"/>
    <hyperlink ref="E445" location="A124826670W" display="A124826670W" xr:uid="{00000000-0004-0000-0000-0000B2010000}"/>
    <hyperlink ref="E446" location="A124825626V" display="A124825626V" xr:uid="{00000000-0004-0000-0000-0000B3010000}"/>
    <hyperlink ref="E447" location="A124827138V" display="A124827138V" xr:uid="{00000000-0004-0000-0000-0000B4010000}"/>
    <hyperlink ref="E448" location="A124826094K" display="A124826094K" xr:uid="{00000000-0004-0000-0000-0000B5010000}"/>
    <hyperlink ref="E449" location="A124825050R" display="A124825050R" xr:uid="{00000000-0004-0000-0000-0000B6010000}"/>
    <hyperlink ref="E450" location="A124827094C" display="A124827094C" xr:uid="{00000000-0004-0000-0000-0000B7010000}"/>
    <hyperlink ref="E451" location="A124826050J" display="A124826050J" xr:uid="{00000000-0004-0000-0000-0000B8010000}"/>
    <hyperlink ref="E452" location="A124825006F" display="A124825006F" xr:uid="{00000000-0004-0000-0000-0000B9010000}"/>
    <hyperlink ref="E453" location="A124827142K" display="A124827142K" xr:uid="{00000000-0004-0000-0000-0000BA010000}"/>
    <hyperlink ref="E454" location="A124826098V" display="A124826098V" xr:uid="{00000000-0004-0000-0000-0000BB010000}"/>
    <hyperlink ref="E455" location="A124825054X" display="A124825054X" xr:uid="{00000000-0004-0000-0000-0000BC010000}"/>
    <hyperlink ref="E456" location="A124827146V" display="A124827146V" xr:uid="{00000000-0004-0000-0000-0000BD010000}"/>
    <hyperlink ref="E457" location="A124826102X" display="A124826102X" xr:uid="{00000000-0004-0000-0000-0000BE010000}"/>
    <hyperlink ref="E458" location="A124825058J" display="A124825058J" xr:uid="{00000000-0004-0000-0000-0000BF010000}"/>
    <hyperlink ref="E459" location="A124827098L" display="A124827098L" xr:uid="{00000000-0004-0000-0000-0000C0010000}"/>
    <hyperlink ref="E460" location="A124826054T" display="A124826054T" xr:uid="{00000000-0004-0000-0000-0000C1010000}"/>
    <hyperlink ref="E461" location="A124825010W" display="A124825010W" xr:uid="{00000000-0004-0000-0000-0000C2010000}"/>
    <hyperlink ref="E462" location="A124827102T" display="A124827102T" xr:uid="{00000000-0004-0000-0000-0000C3010000}"/>
    <hyperlink ref="E463" location="A124826058A" display="A124826058A" xr:uid="{00000000-0004-0000-0000-0000C4010000}"/>
    <hyperlink ref="E464" location="A124825014F" display="A124825014F" xr:uid="{00000000-0004-0000-0000-0000C5010000}"/>
    <hyperlink ref="E465" location="A124827126K" display="A124827126K" xr:uid="{00000000-0004-0000-0000-0000C6010000}"/>
    <hyperlink ref="E466" location="A124826082A" display="A124826082A" xr:uid="{00000000-0004-0000-0000-0000C7010000}"/>
    <hyperlink ref="E467" location="A124825038X" display="A124825038X" xr:uid="{00000000-0004-0000-0000-0000C8010000}"/>
    <hyperlink ref="E468" location="A124827082V" display="A124827082V" xr:uid="{00000000-0004-0000-0000-0000C9010000}"/>
    <hyperlink ref="E469" location="A124826038T" display="A124826038T" xr:uid="{00000000-0004-0000-0000-0000CA010000}"/>
    <hyperlink ref="E470" location="A124824994F" display="A124824994F" xr:uid="{00000000-0004-0000-0000-0000CB010000}"/>
    <hyperlink ref="E471" location="A124827150K" display="A124827150K" xr:uid="{00000000-0004-0000-0000-0000CC010000}"/>
    <hyperlink ref="E472" location="A124826106J" display="A124826106J" xr:uid="{00000000-0004-0000-0000-0000CD010000}"/>
    <hyperlink ref="E473" location="A124825062X" display="A124825062X" xr:uid="{00000000-0004-0000-0000-0000CE010000}"/>
    <hyperlink ref="E474" location="A124827130A" display="A124827130A" xr:uid="{00000000-0004-0000-0000-0000CF010000}"/>
    <hyperlink ref="E475" location="A124826086K" display="A124826086K" xr:uid="{00000000-0004-0000-0000-0000D0010000}"/>
    <hyperlink ref="E476" location="A124825042R" display="A124825042R" xr:uid="{00000000-0004-0000-0000-0000D1010000}"/>
    <hyperlink ref="E477" location="A124827162V" display="A124827162V" xr:uid="{00000000-0004-0000-0000-0000D2010000}"/>
    <hyperlink ref="E478" location="A124826118T" display="A124826118T" xr:uid="{00000000-0004-0000-0000-0000D3010000}"/>
    <hyperlink ref="E479" location="A124825074J" display="A124825074J" xr:uid="{00000000-0004-0000-0000-0000D4010000}"/>
    <hyperlink ref="E480" location="A124827086C" display="A124827086C" xr:uid="{00000000-0004-0000-0000-0000D5010000}"/>
    <hyperlink ref="E481" location="A124826042J" display="A124826042J" xr:uid="{00000000-0004-0000-0000-0000D6010000}"/>
    <hyperlink ref="E482" location="A124824998R" display="A124824998R" xr:uid="{00000000-0004-0000-0000-0000D7010000}"/>
    <hyperlink ref="E483" location="A124827058V" display="A124827058V" xr:uid="{00000000-0004-0000-0000-0000D8010000}"/>
    <hyperlink ref="E484" location="A124826014X" display="A124826014X" xr:uid="{00000000-0004-0000-0000-0000D9010000}"/>
    <hyperlink ref="E485" location="A124824970L" display="A124824970L" xr:uid="{00000000-0004-0000-0000-0000DA010000}"/>
    <hyperlink ref="E486" location="A124827074V" display="A124827074V" xr:uid="{00000000-0004-0000-0000-0000DB010000}"/>
    <hyperlink ref="E487" location="A124826030X" display="A124826030X" xr:uid="{00000000-0004-0000-0000-0000DC010000}"/>
    <hyperlink ref="E488" location="A124824986F" display="A124824986F" xr:uid="{00000000-0004-0000-0000-0000DD010000}"/>
    <hyperlink ref="E489" location="A124827106A" display="A124827106A" xr:uid="{00000000-0004-0000-0000-0000DE010000}"/>
    <hyperlink ref="E490" location="A124826062T" display="A124826062T" xr:uid="{00000000-0004-0000-0000-0000DF010000}"/>
    <hyperlink ref="E491" location="A124825018R" display="A124825018R" xr:uid="{00000000-0004-0000-0000-0000E0010000}"/>
    <hyperlink ref="E492" location="A124827078C" display="A124827078C" xr:uid="{00000000-0004-0000-0000-0000E1010000}"/>
    <hyperlink ref="E493" location="A124826034J" display="A124826034J" xr:uid="{00000000-0004-0000-0000-0000E2010000}"/>
    <hyperlink ref="E494" location="A124824990W" display="A124824990W" xr:uid="{00000000-0004-0000-0000-0000E3010000}"/>
    <hyperlink ref="E495" location="A124827110T" display="A124827110T" xr:uid="{00000000-0004-0000-0000-0000E4010000}"/>
    <hyperlink ref="E496" location="A124826066A" display="A124826066A" xr:uid="{00000000-0004-0000-0000-0000E5010000}"/>
    <hyperlink ref="E497" location="A124825022F" display="A124825022F" xr:uid="{00000000-0004-0000-0000-0000E6010000}"/>
    <hyperlink ref="E498" location="A124827114A" display="A124827114A" xr:uid="{00000000-0004-0000-0000-0000E7010000}"/>
    <hyperlink ref="E499" location="A124826070T" display="A124826070T" xr:uid="{00000000-0004-0000-0000-0000E8010000}"/>
    <hyperlink ref="E500" location="A124825026R" display="A124825026R" xr:uid="{00000000-0004-0000-0000-0000E9010000}"/>
    <hyperlink ref="E501" location="A124827166C" display="A124827166C" xr:uid="{00000000-0004-0000-0000-0000EA010000}"/>
    <hyperlink ref="E502" location="A124826122J" display="A124826122J" xr:uid="{00000000-0004-0000-0000-0000EB010000}"/>
    <hyperlink ref="E503" location="A124825078T" display="A124825078T" xr:uid="{00000000-0004-0000-0000-0000EC010000}"/>
    <hyperlink ref="E504" location="A124827062K" display="A124827062K" xr:uid="{00000000-0004-0000-0000-0000ED010000}"/>
    <hyperlink ref="E505" location="A124826018J" display="A124826018J" xr:uid="{00000000-0004-0000-0000-0000EE010000}"/>
    <hyperlink ref="E506" location="A124824974W" display="A124824974W" xr:uid="{00000000-0004-0000-0000-0000EF010000}"/>
    <hyperlink ref="E507" location="A124827154V" display="A124827154V" xr:uid="{00000000-0004-0000-0000-0000F0010000}"/>
    <hyperlink ref="E508" location="A124826110X" display="A124826110X" xr:uid="{00000000-0004-0000-0000-0000F1010000}"/>
    <hyperlink ref="E509" location="A124825066J" display="A124825066J" xr:uid="{00000000-0004-0000-0000-0000F2010000}"/>
    <hyperlink ref="E510" location="A124827158C" display="A124827158C" xr:uid="{00000000-0004-0000-0000-0000F3010000}"/>
    <hyperlink ref="E511" location="A124826114J" display="A124826114J" xr:uid="{00000000-0004-0000-0000-0000F4010000}"/>
    <hyperlink ref="E512" location="A124825070X" display="A124825070X" xr:uid="{00000000-0004-0000-0000-0000F5010000}"/>
    <hyperlink ref="E513" location="A124827070K" display="A124827070K" xr:uid="{00000000-0004-0000-0000-0000F6010000}"/>
    <hyperlink ref="E514" location="A124826026J" display="A124826026J" xr:uid="{00000000-0004-0000-0000-0000F7010000}"/>
    <hyperlink ref="E515" location="A124824982W" display="A124824982W" xr:uid="{00000000-0004-0000-0000-0000F8010000}"/>
    <hyperlink ref="E516" location="A124827090V" display="A124827090V" xr:uid="{00000000-0004-0000-0000-0000F9010000}"/>
    <hyperlink ref="E517" location="A124826046T" display="A124826046T" xr:uid="{00000000-0004-0000-0000-0000FA010000}"/>
    <hyperlink ref="E518" location="A124825002W" display="A124825002W" xr:uid="{00000000-0004-0000-0000-0000FB010000}"/>
    <hyperlink ref="E519" location="A124827118K" display="A124827118K" xr:uid="{00000000-0004-0000-0000-0000FC010000}"/>
    <hyperlink ref="E520" location="A124826074A" display="A124826074A" xr:uid="{00000000-0004-0000-0000-0000FD010000}"/>
    <hyperlink ref="E521" location="A124825030F" display="A124825030F" xr:uid="{00000000-0004-0000-0000-0000FE010000}"/>
    <hyperlink ref="E522" location="A124827170V" display="A124827170V" xr:uid="{00000000-0004-0000-0000-0000FF010000}"/>
    <hyperlink ref="E523" location="A124826126T" display="A124826126T" xr:uid="{00000000-0004-0000-0000-000000020000}"/>
    <hyperlink ref="E524" location="A124825082J" display="A124825082J" xr:uid="{00000000-0004-0000-0000-000001020000}"/>
    <hyperlink ref="E525" location="A124827066V" display="A124827066V" xr:uid="{00000000-0004-0000-0000-000002020000}"/>
    <hyperlink ref="E526" location="A124826022X" display="A124826022X" xr:uid="{00000000-0004-0000-0000-000003020000}"/>
    <hyperlink ref="E527" location="A124824978F" display="A124824978F" xr:uid="{00000000-0004-0000-0000-000004020000}"/>
    <hyperlink ref="E528" location="A124827122A" display="A124827122A" xr:uid="{00000000-0004-0000-0000-000005020000}"/>
    <hyperlink ref="E529" location="A124826078K" display="A124826078K" xr:uid="{00000000-0004-0000-0000-000006020000}"/>
    <hyperlink ref="E530" location="A124825034R" display="A124825034R" xr:uid="{00000000-0004-0000-0000-000007020000}"/>
    <hyperlink ref="E531" location="A124827134K" display="A124827134K" xr:uid="{00000000-0004-0000-0000-000008020000}"/>
    <hyperlink ref="E532" location="A124826090A" display="A124826090A" xr:uid="{00000000-0004-0000-0000-000009020000}"/>
    <hyperlink ref="E533" location="A124825046X" display="A124825046X" xr:uid="{00000000-0004-0000-0000-00000A020000}"/>
    <hyperlink ref="E534" location="A124827254C" display="A124827254C" xr:uid="{00000000-0004-0000-0000-00000B020000}"/>
    <hyperlink ref="E535" location="A124826210J" display="A124826210J" xr:uid="{00000000-0004-0000-0000-00000C020000}"/>
    <hyperlink ref="E536" location="A124825166T" display="A124825166T" xr:uid="{00000000-0004-0000-0000-00000D020000}"/>
    <hyperlink ref="E537" location="A124827210A" display="A124827210A" xr:uid="{00000000-0004-0000-0000-00000E020000}"/>
    <hyperlink ref="E538" location="A124826166K" display="A124826166K" xr:uid="{00000000-0004-0000-0000-00000F020000}"/>
    <hyperlink ref="E539" location="A124825122R" display="A124825122R" xr:uid="{00000000-0004-0000-0000-000010020000}"/>
    <hyperlink ref="E540" location="A124827258L" display="A124827258L" xr:uid="{00000000-0004-0000-0000-000011020000}"/>
    <hyperlink ref="E541" location="A124826214T" display="A124826214T" xr:uid="{00000000-0004-0000-0000-000012020000}"/>
    <hyperlink ref="E542" location="A124825170J" display="A124825170J" xr:uid="{00000000-0004-0000-0000-000013020000}"/>
    <hyperlink ref="E543" location="A124827262C" display="A124827262C" xr:uid="{00000000-0004-0000-0000-000014020000}"/>
    <hyperlink ref="E544" location="A124826218A" display="A124826218A" xr:uid="{00000000-0004-0000-0000-000015020000}"/>
    <hyperlink ref="E545" location="A124825174T" display="A124825174T" xr:uid="{00000000-0004-0000-0000-000016020000}"/>
    <hyperlink ref="E546" location="A124827214K" display="A124827214K" xr:uid="{00000000-0004-0000-0000-000017020000}"/>
    <hyperlink ref="E547" location="A124826170A" display="A124826170A" xr:uid="{00000000-0004-0000-0000-000018020000}"/>
    <hyperlink ref="E548" location="A124825126X" display="A124825126X" xr:uid="{00000000-0004-0000-0000-000019020000}"/>
    <hyperlink ref="E549" location="A124827218V" display="A124827218V" xr:uid="{00000000-0004-0000-0000-00001A020000}"/>
    <hyperlink ref="E550" location="A124826174K" display="A124826174K" xr:uid="{00000000-0004-0000-0000-00001B020000}"/>
    <hyperlink ref="E551" location="A124825130R" display="A124825130R" xr:uid="{00000000-0004-0000-0000-00001C020000}"/>
    <hyperlink ref="E552" location="A124827242V" display="A124827242V" xr:uid="{00000000-0004-0000-0000-00001D020000}"/>
    <hyperlink ref="E553" location="A124826198C" display="A124826198C" xr:uid="{00000000-0004-0000-0000-00001E020000}"/>
    <hyperlink ref="E554" location="A124825154J" display="A124825154J" xr:uid="{00000000-0004-0000-0000-00001F020000}"/>
    <hyperlink ref="E555" location="A124827198W" display="A124827198W" xr:uid="{00000000-0004-0000-0000-000020020000}"/>
    <hyperlink ref="E556" location="A124826154A" display="A124826154A" xr:uid="{00000000-0004-0000-0000-000021020000}"/>
    <hyperlink ref="E557" location="A124825110F" display="A124825110F" xr:uid="{00000000-0004-0000-0000-000022020000}"/>
    <hyperlink ref="E558" location="A124827266L" display="A124827266L" xr:uid="{00000000-0004-0000-0000-000023020000}"/>
    <hyperlink ref="E559" location="A124826222T" display="A124826222T" xr:uid="{00000000-0004-0000-0000-000024020000}"/>
    <hyperlink ref="E560" location="A124825178A" display="A124825178A" xr:uid="{00000000-0004-0000-0000-000025020000}"/>
    <hyperlink ref="E561" location="A124827246C" display="A124827246C" xr:uid="{00000000-0004-0000-0000-000026020000}"/>
    <hyperlink ref="E562" location="A124826202J" display="A124826202J" xr:uid="{00000000-0004-0000-0000-000027020000}"/>
    <hyperlink ref="E563" location="A124825158T" display="A124825158T" xr:uid="{00000000-0004-0000-0000-000028020000}"/>
    <hyperlink ref="E564" location="A124827278W" display="A124827278W" xr:uid="{00000000-0004-0000-0000-000029020000}"/>
    <hyperlink ref="E565" location="A124826234A" display="A124826234A" xr:uid="{00000000-0004-0000-0000-00002A020000}"/>
    <hyperlink ref="E566" location="A124825190T" display="A124825190T" xr:uid="{00000000-0004-0000-0000-00002B020000}"/>
    <hyperlink ref="E567" location="A124827202A" display="A124827202A" xr:uid="{00000000-0004-0000-0000-00002C020000}"/>
    <hyperlink ref="E568" location="A124826158K" display="A124826158K" xr:uid="{00000000-0004-0000-0000-00002D020000}"/>
    <hyperlink ref="E569" location="A124825114R" display="A124825114R" xr:uid="{00000000-0004-0000-0000-00002E020000}"/>
    <hyperlink ref="E570" location="A124827174C" display="A124827174C" xr:uid="{00000000-0004-0000-0000-00002F020000}"/>
    <hyperlink ref="E571" location="A124826130J" display="A124826130J" xr:uid="{00000000-0004-0000-0000-000030020000}"/>
    <hyperlink ref="E572" location="A124825086T" display="A124825086T" xr:uid="{00000000-0004-0000-0000-000031020000}"/>
    <hyperlink ref="E573" location="A124827190C" display="A124827190C" xr:uid="{00000000-0004-0000-0000-000032020000}"/>
    <hyperlink ref="E574" location="A124826146A" display="A124826146A" xr:uid="{00000000-0004-0000-0000-000033020000}"/>
    <hyperlink ref="E575" location="A124825102F" display="A124825102F" xr:uid="{00000000-0004-0000-0000-000034020000}"/>
    <hyperlink ref="E576" location="A124827222K" display="A124827222K" xr:uid="{00000000-0004-0000-0000-000035020000}"/>
    <hyperlink ref="E577" location="A124826178V" display="A124826178V" xr:uid="{00000000-0004-0000-0000-000036020000}"/>
    <hyperlink ref="E578" location="A124825134X" display="A124825134X" xr:uid="{00000000-0004-0000-0000-000037020000}"/>
    <hyperlink ref="E579" location="A124827194L" display="A124827194L" xr:uid="{00000000-0004-0000-0000-000038020000}"/>
    <hyperlink ref="E580" location="A124826150T" display="A124826150T" xr:uid="{00000000-0004-0000-0000-000039020000}"/>
    <hyperlink ref="E581" location="A124825106R" display="A124825106R" xr:uid="{00000000-0004-0000-0000-00003A020000}"/>
    <hyperlink ref="E582" location="A124827226V" display="A124827226V" xr:uid="{00000000-0004-0000-0000-00003B020000}"/>
    <hyperlink ref="E583" location="A124826182K" display="A124826182K" xr:uid="{00000000-0004-0000-0000-00003C020000}"/>
    <hyperlink ref="E584" location="A124825138J" display="A124825138J" xr:uid="{00000000-0004-0000-0000-00003D020000}"/>
    <hyperlink ref="E585" location="A124827230K" display="A124827230K" xr:uid="{00000000-0004-0000-0000-00003E020000}"/>
    <hyperlink ref="E586" location="A124826186V" display="A124826186V" xr:uid="{00000000-0004-0000-0000-00003F020000}"/>
    <hyperlink ref="E587" location="A124825142X" display="A124825142X" xr:uid="{00000000-0004-0000-0000-000040020000}"/>
    <hyperlink ref="E588" location="A124827282L" display="A124827282L" xr:uid="{00000000-0004-0000-0000-000041020000}"/>
    <hyperlink ref="E589" location="A124826238K" display="A124826238K" xr:uid="{00000000-0004-0000-0000-000042020000}"/>
    <hyperlink ref="E590" location="A124825194A" display="A124825194A" xr:uid="{00000000-0004-0000-0000-000043020000}"/>
    <hyperlink ref="E591" location="A124827178L" display="A124827178L" xr:uid="{00000000-0004-0000-0000-000044020000}"/>
    <hyperlink ref="E592" location="A124826134T" display="A124826134T" xr:uid="{00000000-0004-0000-0000-000045020000}"/>
    <hyperlink ref="E593" location="A124825090J" display="A124825090J" xr:uid="{00000000-0004-0000-0000-000046020000}"/>
    <hyperlink ref="E594" location="A124827270C" display="A124827270C" xr:uid="{00000000-0004-0000-0000-000047020000}"/>
    <hyperlink ref="E595" location="A124826226A" display="A124826226A" xr:uid="{00000000-0004-0000-0000-000048020000}"/>
    <hyperlink ref="E596" location="A124825182T" display="A124825182T" xr:uid="{00000000-0004-0000-0000-000049020000}"/>
    <hyperlink ref="E597" location="A124827274L" display="A124827274L" xr:uid="{00000000-0004-0000-0000-00004A020000}"/>
    <hyperlink ref="E598" location="A124826230T" display="A124826230T" xr:uid="{00000000-0004-0000-0000-00004B020000}"/>
    <hyperlink ref="E599" location="A124825186A" display="A124825186A" xr:uid="{00000000-0004-0000-0000-00004C020000}"/>
    <hyperlink ref="E600" location="A124827186L" display="A124827186L" xr:uid="{00000000-0004-0000-0000-00004D020000}"/>
    <hyperlink ref="E601" location="A124826142T" display="A124826142T" xr:uid="{00000000-0004-0000-0000-00004E020000}"/>
    <hyperlink ref="E602" location="A124825098A" display="A124825098A" xr:uid="{00000000-0004-0000-0000-00004F020000}"/>
    <hyperlink ref="E603" location="A124827206K" display="A124827206K" xr:uid="{00000000-0004-0000-0000-000050020000}"/>
    <hyperlink ref="E604" location="A124826162A" display="A124826162A" xr:uid="{00000000-0004-0000-0000-000051020000}"/>
    <hyperlink ref="E605" location="A124825118X" display="A124825118X" xr:uid="{00000000-0004-0000-0000-000052020000}"/>
    <hyperlink ref="E606" location="A124827234V" display="A124827234V" xr:uid="{00000000-0004-0000-0000-000053020000}"/>
    <hyperlink ref="E607" location="A124826190K" display="A124826190K" xr:uid="{00000000-0004-0000-0000-000054020000}"/>
    <hyperlink ref="E608" location="A124825146J" display="A124825146J" xr:uid="{00000000-0004-0000-0000-000055020000}"/>
    <hyperlink ref="E609" location="A124827286W" display="A124827286W" xr:uid="{00000000-0004-0000-0000-000056020000}"/>
    <hyperlink ref="E610" location="A124826242A" display="A124826242A" xr:uid="{00000000-0004-0000-0000-000057020000}"/>
    <hyperlink ref="E611" location="A124825198K" display="A124825198K" xr:uid="{00000000-0004-0000-0000-000058020000}"/>
    <hyperlink ref="E612" location="A124827182C" display="A124827182C" xr:uid="{00000000-0004-0000-0000-000059020000}"/>
    <hyperlink ref="E613" location="A124826138A" display="A124826138A" xr:uid="{00000000-0004-0000-0000-00005A020000}"/>
    <hyperlink ref="E614" location="A124825094T" display="A124825094T" xr:uid="{00000000-0004-0000-0000-00005B020000}"/>
    <hyperlink ref="E615" location="A124827238C" display="A124827238C" xr:uid="{00000000-0004-0000-0000-00005C020000}"/>
    <hyperlink ref="E616" location="A124826194V" display="A124826194V" xr:uid="{00000000-0004-0000-0000-00005D020000}"/>
    <hyperlink ref="E617" location="A124825150X" display="A124825150X" xr:uid="{00000000-0004-0000-0000-00005E020000}"/>
    <hyperlink ref="E618" location="A124827250V" display="A124827250V" xr:uid="{00000000-0004-0000-0000-00005F020000}"/>
    <hyperlink ref="E619" location="A124826206T" display="A124826206T" xr:uid="{00000000-0004-0000-0000-000060020000}"/>
    <hyperlink ref="E620" location="A124825162J" display="A124825162J" xr:uid="{00000000-0004-0000-0000-000061020000}"/>
    <hyperlink ref="E621" location="A124827370L" display="A124827370L" xr:uid="{00000000-0004-0000-0000-000062020000}"/>
    <hyperlink ref="E622" location="A124826326K" display="A124826326K" xr:uid="{00000000-0004-0000-0000-000063020000}"/>
    <hyperlink ref="E623" location="A124825282A" display="A124825282A" xr:uid="{00000000-0004-0000-0000-000064020000}"/>
    <hyperlink ref="E624" location="A124827326C" display="A124827326C" xr:uid="{00000000-0004-0000-0000-000065020000}"/>
    <hyperlink ref="E625" location="A124826282V" display="A124826282V" xr:uid="{00000000-0004-0000-0000-000066020000}"/>
    <hyperlink ref="E626" location="A124825238T" display="A124825238T" xr:uid="{00000000-0004-0000-0000-000067020000}"/>
    <hyperlink ref="E627" location="A124827374W" display="A124827374W" xr:uid="{00000000-0004-0000-0000-000068020000}"/>
    <hyperlink ref="E628" location="A124826330A" display="A124826330A" xr:uid="{00000000-0004-0000-0000-000069020000}"/>
    <hyperlink ref="E629" location="A124825286K" display="A124825286K" xr:uid="{00000000-0004-0000-0000-00006A020000}"/>
    <hyperlink ref="E630" location="A124827378F" display="A124827378F" xr:uid="{00000000-0004-0000-0000-00006B020000}"/>
    <hyperlink ref="E631" location="A124826334K" display="A124826334K" xr:uid="{00000000-0004-0000-0000-00006C020000}"/>
    <hyperlink ref="E632" location="A124825290A" display="A124825290A" xr:uid="{00000000-0004-0000-0000-00006D020000}"/>
    <hyperlink ref="E633" location="A124827330V" display="A124827330V" xr:uid="{00000000-0004-0000-0000-00006E020000}"/>
    <hyperlink ref="E634" location="A124826286C" display="A124826286C" xr:uid="{00000000-0004-0000-0000-00006F020000}"/>
    <hyperlink ref="E635" location="A124825242J" display="A124825242J" xr:uid="{00000000-0004-0000-0000-000070020000}"/>
    <hyperlink ref="E636" location="A124827334C" display="A124827334C" xr:uid="{00000000-0004-0000-0000-000071020000}"/>
    <hyperlink ref="E637" location="A124826290V" display="A124826290V" xr:uid="{00000000-0004-0000-0000-000072020000}"/>
    <hyperlink ref="E638" location="A124825246T" display="A124825246T" xr:uid="{00000000-0004-0000-0000-000073020000}"/>
    <hyperlink ref="E639" location="A124827358W" display="A124827358W" xr:uid="{00000000-0004-0000-0000-000074020000}"/>
    <hyperlink ref="E640" location="A124826314A" display="A124826314A" xr:uid="{00000000-0004-0000-0000-000075020000}"/>
    <hyperlink ref="E641" location="A124825270T" display="A124825270T" xr:uid="{00000000-0004-0000-0000-000076020000}"/>
    <hyperlink ref="E642" location="A124827314V" display="A124827314V" xr:uid="{00000000-0004-0000-0000-000077020000}"/>
    <hyperlink ref="E643" location="A124826270K" display="A124826270K" xr:uid="{00000000-0004-0000-0000-000078020000}"/>
    <hyperlink ref="E644" location="A124825226J" display="A124825226J" xr:uid="{00000000-0004-0000-0000-000079020000}"/>
    <hyperlink ref="E645" location="A124827382W" display="A124827382W" xr:uid="{00000000-0004-0000-0000-00007A020000}"/>
    <hyperlink ref="E646" location="A124826338V" display="A124826338V" xr:uid="{00000000-0004-0000-0000-00007B020000}"/>
    <hyperlink ref="E647" location="A124825294K" display="A124825294K" xr:uid="{00000000-0004-0000-0000-00007C020000}"/>
    <hyperlink ref="E648" location="A124827362L" display="A124827362L" xr:uid="{00000000-0004-0000-0000-00007D020000}"/>
    <hyperlink ref="E649" location="A124826318K" display="A124826318K" xr:uid="{00000000-0004-0000-0000-00007E020000}"/>
    <hyperlink ref="E650" location="A124825274A" display="A124825274A" xr:uid="{00000000-0004-0000-0000-00007F020000}"/>
    <hyperlink ref="E651" location="A124827394F" display="A124827394F" xr:uid="{00000000-0004-0000-0000-000080020000}"/>
    <hyperlink ref="E652" location="A124826350K" display="A124826350K" xr:uid="{00000000-0004-0000-0000-000081020000}"/>
    <hyperlink ref="E653" location="A124825306J" display="A124825306J" xr:uid="{00000000-0004-0000-0000-000082020000}"/>
    <hyperlink ref="E654" location="A124827318C" display="A124827318C" xr:uid="{00000000-0004-0000-0000-000083020000}"/>
    <hyperlink ref="E655" location="A124826274V" display="A124826274V" xr:uid="{00000000-0004-0000-0000-000084020000}"/>
    <hyperlink ref="E656" location="A124825230X" display="A124825230X" xr:uid="{00000000-0004-0000-0000-000085020000}"/>
    <hyperlink ref="E657" location="A124827290L" display="A124827290L" xr:uid="{00000000-0004-0000-0000-000086020000}"/>
    <hyperlink ref="E658" location="A124826246K" display="A124826246K" xr:uid="{00000000-0004-0000-0000-000087020000}"/>
    <hyperlink ref="E659" location="A124825202R" display="A124825202R" xr:uid="{00000000-0004-0000-0000-000088020000}"/>
    <hyperlink ref="E660" location="A124827306V" display="A124827306V" xr:uid="{00000000-0004-0000-0000-000089020000}"/>
    <hyperlink ref="E661" location="A124826262K" display="A124826262K" xr:uid="{00000000-0004-0000-0000-00008A020000}"/>
    <hyperlink ref="E662" location="A124825218J" display="A124825218J" xr:uid="{00000000-0004-0000-0000-00008B020000}"/>
    <hyperlink ref="E663" location="A124827338L" display="A124827338L" xr:uid="{00000000-0004-0000-0000-00008C020000}"/>
    <hyperlink ref="E664" location="A124826294C" display="A124826294C" xr:uid="{00000000-0004-0000-0000-00008D020000}"/>
    <hyperlink ref="E665" location="A124825250J" display="A124825250J" xr:uid="{00000000-0004-0000-0000-00008E020000}"/>
    <hyperlink ref="E666" location="A124827310K" display="A124827310K" xr:uid="{00000000-0004-0000-0000-00008F020000}"/>
    <hyperlink ref="E667" location="A124826266V" display="A124826266V" xr:uid="{00000000-0004-0000-0000-000090020000}"/>
    <hyperlink ref="E668" location="A124825222X" display="A124825222X" xr:uid="{00000000-0004-0000-0000-000091020000}"/>
    <hyperlink ref="E669" location="A124827342C" display="A124827342C" xr:uid="{00000000-0004-0000-0000-000092020000}"/>
    <hyperlink ref="E670" location="A124826298L" display="A124826298L" xr:uid="{00000000-0004-0000-0000-000093020000}"/>
    <hyperlink ref="E671" location="A124825254T" display="A124825254T" xr:uid="{00000000-0004-0000-0000-000094020000}"/>
    <hyperlink ref="E672" location="A124827346L" display="A124827346L" xr:uid="{00000000-0004-0000-0000-000095020000}"/>
    <hyperlink ref="E673" location="A124826302T" display="A124826302T" xr:uid="{00000000-0004-0000-0000-000096020000}"/>
    <hyperlink ref="E674" location="A124825258A" display="A124825258A" xr:uid="{00000000-0004-0000-0000-000097020000}"/>
    <hyperlink ref="E675" location="A124827398R" display="A124827398R" xr:uid="{00000000-0004-0000-0000-000098020000}"/>
    <hyperlink ref="E676" location="A124826354V" display="A124826354V" xr:uid="{00000000-0004-0000-0000-000099020000}"/>
    <hyperlink ref="E677" location="A124825310X" display="A124825310X" xr:uid="{00000000-0004-0000-0000-00009A020000}"/>
    <hyperlink ref="E678" location="A124827294W" display="A124827294W" xr:uid="{00000000-0004-0000-0000-00009B020000}"/>
    <hyperlink ref="E679" location="A124826250A" display="A124826250A" xr:uid="{00000000-0004-0000-0000-00009C020000}"/>
    <hyperlink ref="E680" location="A124825206X" display="A124825206X" xr:uid="{00000000-0004-0000-0000-00009D020000}"/>
    <hyperlink ref="E681" location="A124827386F" display="A124827386F" xr:uid="{00000000-0004-0000-0000-00009E020000}"/>
    <hyperlink ref="E682" location="A124826342K" display="A124826342K" xr:uid="{00000000-0004-0000-0000-00009F020000}"/>
    <hyperlink ref="E683" location="A124825298V" display="A124825298V" xr:uid="{00000000-0004-0000-0000-0000A0020000}"/>
    <hyperlink ref="E684" location="A124827390W" display="A124827390W" xr:uid="{00000000-0004-0000-0000-0000A1020000}"/>
    <hyperlink ref="E685" location="A124826346V" display="A124826346V" xr:uid="{00000000-0004-0000-0000-0000A2020000}"/>
    <hyperlink ref="E686" location="A124825302X" display="A124825302X" xr:uid="{00000000-0004-0000-0000-0000A3020000}"/>
    <hyperlink ref="E687" location="A124827302K" display="A124827302K" xr:uid="{00000000-0004-0000-0000-0000A4020000}"/>
    <hyperlink ref="E688" location="A124826258V" display="A124826258V" xr:uid="{00000000-0004-0000-0000-0000A5020000}"/>
    <hyperlink ref="E689" location="A124825214X" display="A124825214X" xr:uid="{00000000-0004-0000-0000-0000A6020000}"/>
    <hyperlink ref="E690" location="A124827322V" display="A124827322V" xr:uid="{00000000-0004-0000-0000-0000A7020000}"/>
    <hyperlink ref="E691" location="A124826278C" display="A124826278C" xr:uid="{00000000-0004-0000-0000-0000A8020000}"/>
    <hyperlink ref="E692" location="A124825234J" display="A124825234J" xr:uid="{00000000-0004-0000-0000-0000A9020000}"/>
    <hyperlink ref="E693" location="A124827350C" display="A124827350C" xr:uid="{00000000-0004-0000-0000-0000AA020000}"/>
    <hyperlink ref="E694" location="A124826306A" display="A124826306A" xr:uid="{00000000-0004-0000-0000-0000AB020000}"/>
    <hyperlink ref="E695" location="A124825262T" display="A124825262T" xr:uid="{00000000-0004-0000-0000-0000AC020000}"/>
    <hyperlink ref="E696" location="A124827402V" display="A124827402V" xr:uid="{00000000-0004-0000-0000-0000AD020000}"/>
    <hyperlink ref="E697" location="A124826358C" display="A124826358C" xr:uid="{00000000-0004-0000-0000-0000AE020000}"/>
    <hyperlink ref="E698" location="A124825314J" display="A124825314J" xr:uid="{00000000-0004-0000-0000-0000AF020000}"/>
    <hyperlink ref="E699" location="A124827298F" display="A124827298F" xr:uid="{00000000-0004-0000-0000-0000B0020000}"/>
    <hyperlink ref="E700" location="A124826254K" display="A124826254K" xr:uid="{00000000-0004-0000-0000-0000B1020000}"/>
    <hyperlink ref="E701" location="A124825210R" display="A124825210R" xr:uid="{00000000-0004-0000-0000-0000B2020000}"/>
    <hyperlink ref="E702" location="A124827354L" display="A124827354L" xr:uid="{00000000-0004-0000-0000-0000B3020000}"/>
    <hyperlink ref="E703" location="A124826310T" display="A124826310T" xr:uid="{00000000-0004-0000-0000-0000B4020000}"/>
    <hyperlink ref="E704" location="A124825266A" display="A124825266A" xr:uid="{00000000-0004-0000-0000-0000B5020000}"/>
    <hyperlink ref="E705" location="A124827366W" display="A124827366W" xr:uid="{00000000-0004-0000-0000-0000B6020000}"/>
    <hyperlink ref="E706" location="A124826322A" display="A124826322A" xr:uid="{00000000-0004-0000-0000-0000B7020000}"/>
    <hyperlink ref="E707" location="A124825278K" display="A124825278K" xr:uid="{00000000-0004-0000-0000-0000B8020000}"/>
    <hyperlink ref="E708" location="A124826906F" display="A124826906F" xr:uid="{00000000-0004-0000-0000-0000B9020000}"/>
    <hyperlink ref="E709" location="A124825862W" display="A124825862W" xr:uid="{00000000-0004-0000-0000-0000BA020000}"/>
    <hyperlink ref="E710" location="A124824818V" display="A124824818V" xr:uid="{00000000-0004-0000-0000-0000BB020000}"/>
    <hyperlink ref="E711" location="A124826862R" display="A124826862R" xr:uid="{00000000-0004-0000-0000-0000BC020000}"/>
    <hyperlink ref="E712" location="A124825818L" display="A124825818L" xr:uid="{00000000-0004-0000-0000-0000BD020000}"/>
    <hyperlink ref="E713" location="A124824774C" display="A124824774C" xr:uid="{00000000-0004-0000-0000-0000BE020000}"/>
    <hyperlink ref="E714" location="A124826910W" display="A124826910W" xr:uid="{00000000-0004-0000-0000-0000BF020000}"/>
    <hyperlink ref="E715" location="A124825866F" display="A124825866F" xr:uid="{00000000-0004-0000-0000-0000C0020000}"/>
    <hyperlink ref="E716" location="A124824822K" display="A124824822K" xr:uid="{00000000-0004-0000-0000-0000C1020000}"/>
    <hyperlink ref="E717" location="A124826914F" display="A124826914F" xr:uid="{00000000-0004-0000-0000-0000C2020000}"/>
    <hyperlink ref="E718" location="A124825870W" display="A124825870W" xr:uid="{00000000-0004-0000-0000-0000C3020000}"/>
    <hyperlink ref="E719" location="A124824826V" display="A124824826V" xr:uid="{00000000-0004-0000-0000-0000C4020000}"/>
    <hyperlink ref="E720" location="A124826866X" display="A124826866X" xr:uid="{00000000-0004-0000-0000-0000C5020000}"/>
    <hyperlink ref="E721" location="A124825822C" display="A124825822C" xr:uid="{00000000-0004-0000-0000-0000C6020000}"/>
    <hyperlink ref="E722" location="A124824778L" display="A124824778L" xr:uid="{00000000-0004-0000-0000-0000C7020000}"/>
    <hyperlink ref="E723" location="A124826870R" display="A124826870R" xr:uid="{00000000-0004-0000-0000-0000C8020000}"/>
    <hyperlink ref="E724" location="A124825826L" display="A124825826L" xr:uid="{00000000-0004-0000-0000-0000C9020000}"/>
    <hyperlink ref="E725" location="A124824782C" display="A124824782C" xr:uid="{00000000-0004-0000-0000-0000CA020000}"/>
    <hyperlink ref="E726" location="A124826894J" display="A124826894J" xr:uid="{00000000-0004-0000-0000-0000CB020000}"/>
    <hyperlink ref="E727" location="A124825850L" display="A124825850L" xr:uid="{00000000-0004-0000-0000-0000CC020000}"/>
    <hyperlink ref="E728" location="A124824806K" display="A124824806K" xr:uid="{00000000-0004-0000-0000-0000CD020000}"/>
    <hyperlink ref="E729" location="A124826850F" display="A124826850F" xr:uid="{00000000-0004-0000-0000-0000CE020000}"/>
    <hyperlink ref="E730" location="A124825806C" display="A124825806C" xr:uid="{00000000-0004-0000-0000-0000CF020000}"/>
    <hyperlink ref="E731" location="A124824762V" display="A124824762V" xr:uid="{00000000-0004-0000-0000-0000D0020000}"/>
    <hyperlink ref="E732" location="A124826918R" display="A124826918R" xr:uid="{00000000-0004-0000-0000-0000D1020000}"/>
    <hyperlink ref="E733" location="A124825874F" display="A124825874F" xr:uid="{00000000-0004-0000-0000-0000D2020000}"/>
    <hyperlink ref="E734" location="A124824830K" display="A124824830K" xr:uid="{00000000-0004-0000-0000-0000D3020000}"/>
    <hyperlink ref="E735" location="A124826898T" display="A124826898T" xr:uid="{00000000-0004-0000-0000-0000D4020000}"/>
    <hyperlink ref="E736" location="A124825854W" display="A124825854W" xr:uid="{00000000-0004-0000-0000-0000D5020000}"/>
    <hyperlink ref="E737" location="A124824810A" display="A124824810A" xr:uid="{00000000-0004-0000-0000-0000D6020000}"/>
    <hyperlink ref="E738" location="A124826930F" display="A124826930F" xr:uid="{00000000-0004-0000-0000-0000D7020000}"/>
    <hyperlink ref="E739" location="A124825886R" display="A124825886R" xr:uid="{00000000-0004-0000-0000-0000D8020000}"/>
    <hyperlink ref="E740" location="A124824842V" display="A124824842V" xr:uid="{00000000-0004-0000-0000-0000D9020000}"/>
    <hyperlink ref="E741" location="A124826854R" display="A124826854R" xr:uid="{00000000-0004-0000-0000-0000DA020000}"/>
    <hyperlink ref="E742" location="A124825810V" display="A124825810V" xr:uid="{00000000-0004-0000-0000-0000DB020000}"/>
    <hyperlink ref="E743" location="A124824766C" display="A124824766C" xr:uid="{00000000-0004-0000-0000-0000DC020000}"/>
    <hyperlink ref="E744" location="A124826826F" display="A124826826F" xr:uid="{00000000-0004-0000-0000-0000DD020000}"/>
    <hyperlink ref="E745" location="A124825782W" display="A124825782W" xr:uid="{00000000-0004-0000-0000-0000DE020000}"/>
    <hyperlink ref="E746" location="A124824738V" display="A124824738V" xr:uid="{00000000-0004-0000-0000-0000DF020000}"/>
    <hyperlink ref="E747" location="A124826842F" display="A124826842F" xr:uid="{00000000-0004-0000-0000-0000E0020000}"/>
    <hyperlink ref="E748" location="A124825798R" display="A124825798R" xr:uid="{00000000-0004-0000-0000-0000E1020000}"/>
    <hyperlink ref="E749" location="A124824754V" display="A124824754V" xr:uid="{00000000-0004-0000-0000-0000E2020000}"/>
    <hyperlink ref="E750" location="A124826874X" display="A124826874X" xr:uid="{00000000-0004-0000-0000-0000E3020000}"/>
    <hyperlink ref="E751" location="A124825830C" display="A124825830C" xr:uid="{00000000-0004-0000-0000-0000E4020000}"/>
    <hyperlink ref="E752" location="A124824786L" display="A124824786L" xr:uid="{00000000-0004-0000-0000-0000E5020000}"/>
    <hyperlink ref="E753" location="A124826846R" display="A124826846R" xr:uid="{00000000-0004-0000-0000-0000E6020000}"/>
    <hyperlink ref="E754" location="A124825802V" display="A124825802V" xr:uid="{00000000-0004-0000-0000-0000E7020000}"/>
    <hyperlink ref="E755" location="A124824758C" display="A124824758C" xr:uid="{00000000-0004-0000-0000-0000E8020000}"/>
    <hyperlink ref="E756" location="A124826878J" display="A124826878J" xr:uid="{00000000-0004-0000-0000-0000E9020000}"/>
    <hyperlink ref="E757" location="A124825834L" display="A124825834L" xr:uid="{00000000-0004-0000-0000-0000EA020000}"/>
    <hyperlink ref="E758" location="A124824790C" display="A124824790C" xr:uid="{00000000-0004-0000-0000-0000EB020000}"/>
    <hyperlink ref="E759" location="A124826882X" display="A124826882X" xr:uid="{00000000-0004-0000-0000-0000EC020000}"/>
    <hyperlink ref="E760" location="A124825838W" display="A124825838W" xr:uid="{00000000-0004-0000-0000-0000ED020000}"/>
    <hyperlink ref="E761" location="A124824794L" display="A124824794L" xr:uid="{00000000-0004-0000-0000-0000EE020000}"/>
    <hyperlink ref="E762" location="A124826934R" display="A124826934R" xr:uid="{00000000-0004-0000-0000-0000EF020000}"/>
    <hyperlink ref="E763" location="A124825890F" display="A124825890F" xr:uid="{00000000-0004-0000-0000-0000F0020000}"/>
    <hyperlink ref="E764" location="A124824846C" display="A124824846C" xr:uid="{00000000-0004-0000-0000-0000F1020000}"/>
    <hyperlink ref="E765" location="A124826830W" display="A124826830W" xr:uid="{00000000-0004-0000-0000-0000F2020000}"/>
    <hyperlink ref="E766" location="A124825786F" display="A124825786F" xr:uid="{00000000-0004-0000-0000-0000F3020000}"/>
    <hyperlink ref="E767" location="A124824742K" display="A124824742K" xr:uid="{00000000-0004-0000-0000-0000F4020000}"/>
    <hyperlink ref="E768" location="A124826922F" display="A124826922F" xr:uid="{00000000-0004-0000-0000-0000F5020000}"/>
    <hyperlink ref="E769" location="A124825878R" display="A124825878R" xr:uid="{00000000-0004-0000-0000-0000F6020000}"/>
    <hyperlink ref="E770" location="A124824834V" display="A124824834V" xr:uid="{00000000-0004-0000-0000-0000F7020000}"/>
    <hyperlink ref="E771" location="A124826926R" display="A124826926R" xr:uid="{00000000-0004-0000-0000-0000F8020000}"/>
    <hyperlink ref="E772" location="A124825882F" display="A124825882F" xr:uid="{00000000-0004-0000-0000-0000F9020000}"/>
    <hyperlink ref="E773" location="A124824838C" display="A124824838C" xr:uid="{00000000-0004-0000-0000-0000FA020000}"/>
    <hyperlink ref="E774" location="A124826838R" display="A124826838R" xr:uid="{00000000-0004-0000-0000-0000FB020000}"/>
    <hyperlink ref="E775" location="A124825794F" display="A124825794F" xr:uid="{00000000-0004-0000-0000-0000FC020000}"/>
    <hyperlink ref="E776" location="A124824750K" display="A124824750K" xr:uid="{00000000-0004-0000-0000-0000FD020000}"/>
    <hyperlink ref="E777" location="A124826858X" display="A124826858X" xr:uid="{00000000-0004-0000-0000-0000FE020000}"/>
    <hyperlink ref="E778" location="A124825814C" display="A124825814C" xr:uid="{00000000-0004-0000-0000-0000FF020000}"/>
    <hyperlink ref="E779" location="A124824770V" display="A124824770V" xr:uid="{00000000-0004-0000-0000-000000030000}"/>
    <hyperlink ref="E780" location="A124826886J" display="A124826886J" xr:uid="{00000000-0004-0000-0000-000001030000}"/>
    <hyperlink ref="E781" location="A124825842L" display="A124825842L" xr:uid="{00000000-0004-0000-0000-000002030000}"/>
    <hyperlink ref="E782" location="A124824798W" display="A124824798W" xr:uid="{00000000-0004-0000-0000-000003030000}"/>
    <hyperlink ref="E783" location="A124826938X" display="A124826938X" xr:uid="{00000000-0004-0000-0000-000004030000}"/>
    <hyperlink ref="E784" location="A124825894R" display="A124825894R" xr:uid="{00000000-0004-0000-0000-000005030000}"/>
    <hyperlink ref="E785" location="A124824850V" display="A124824850V" xr:uid="{00000000-0004-0000-0000-000006030000}"/>
    <hyperlink ref="E786" location="A124826834F" display="A124826834F" xr:uid="{00000000-0004-0000-0000-000007030000}"/>
    <hyperlink ref="E787" location="A124825790W" display="A124825790W" xr:uid="{00000000-0004-0000-0000-000008030000}"/>
    <hyperlink ref="E788" location="A124824746V" display="A124824746V" xr:uid="{00000000-0004-0000-0000-000009030000}"/>
    <hyperlink ref="E789" location="A124826890X" display="A124826890X" xr:uid="{00000000-0004-0000-0000-00000A030000}"/>
    <hyperlink ref="E790" location="A124825846W" display="A124825846W" xr:uid="{00000000-0004-0000-0000-00000B030000}"/>
    <hyperlink ref="E791" location="A124824802A" display="A124824802A" xr:uid="{00000000-0004-0000-0000-00000C030000}"/>
    <hyperlink ref="E792" location="A124826902W" display="A124826902W" xr:uid="{00000000-0004-0000-0000-00000D030000}"/>
    <hyperlink ref="E793" location="A124825858F" display="A124825858F" xr:uid="{00000000-0004-0000-0000-00000E030000}"/>
    <hyperlink ref="E794" location="A124824814K" display="A124824814K" xr:uid="{00000000-0004-0000-0000-00000F030000}"/>
  </hyperlink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17"/>
  <sheetViews>
    <sheetView workbookViewId="0">
      <pane xSplit="1" ySplit="10" topLeftCell="B11" activePane="bottomRight" state="frozen"/>
      <selection pane="topRight" activeCell="B1" sqref="B1"/>
      <selection pane="bottomLeft" activeCell="A11" sqref="A11"/>
      <selection pane="bottomRight" activeCell="B11" sqref="B11"/>
    </sheetView>
  </sheetViews>
  <sheetFormatPr defaultColWidth="14.7109375" defaultRowHeight="11.25"/>
  <cols>
    <col min="1" max="16384" width="14.7109375" style="1"/>
  </cols>
  <sheetData>
    <row r="1" spans="1:251" s="2" customFormat="1" ht="99.95" customHeight="1">
      <c r="B1" s="3" t="s">
        <v>0</v>
      </c>
      <c r="C1" s="3"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3" t="s">
        <v>17</v>
      </c>
      <c r="T1" s="3" t="s">
        <v>18</v>
      </c>
      <c r="U1" s="3" t="s">
        <v>19</v>
      </c>
      <c r="V1" s="3" t="s">
        <v>20</v>
      </c>
      <c r="W1" s="3" t="s">
        <v>21</v>
      </c>
      <c r="X1" s="3" t="s">
        <v>22</v>
      </c>
      <c r="Y1" s="3" t="s">
        <v>23</v>
      </c>
      <c r="Z1" s="3" t="s">
        <v>24</v>
      </c>
      <c r="AA1" s="3" t="s">
        <v>25</v>
      </c>
      <c r="AB1" s="3" t="s">
        <v>26</v>
      </c>
      <c r="AC1" s="3" t="s">
        <v>27</v>
      </c>
      <c r="AD1" s="3" t="s">
        <v>28</v>
      </c>
      <c r="AE1" s="3" t="s">
        <v>29</v>
      </c>
      <c r="AF1" s="3" t="s">
        <v>30</v>
      </c>
      <c r="AG1" s="3" t="s">
        <v>31</v>
      </c>
      <c r="AH1" s="3" t="s">
        <v>32</v>
      </c>
      <c r="AI1" s="3" t="s">
        <v>33</v>
      </c>
      <c r="AJ1" s="3" t="s">
        <v>34</v>
      </c>
      <c r="AK1" s="3" t="s">
        <v>35</v>
      </c>
      <c r="AL1" s="3" t="s">
        <v>36</v>
      </c>
      <c r="AM1" s="3" t="s">
        <v>37</v>
      </c>
      <c r="AN1" s="3" t="s">
        <v>38</v>
      </c>
      <c r="AO1" s="3" t="s">
        <v>39</v>
      </c>
      <c r="AP1" s="3" t="s">
        <v>40</v>
      </c>
      <c r="AQ1" s="3" t="s">
        <v>41</v>
      </c>
      <c r="AR1" s="3" t="s">
        <v>42</v>
      </c>
      <c r="AS1" s="3" t="s">
        <v>43</v>
      </c>
      <c r="AT1" s="3" t="s">
        <v>44</v>
      </c>
      <c r="AU1" s="3" t="s">
        <v>45</v>
      </c>
      <c r="AV1" s="3" t="s">
        <v>46</v>
      </c>
      <c r="AW1" s="3" t="s">
        <v>47</v>
      </c>
      <c r="AX1" s="3" t="s">
        <v>48</v>
      </c>
      <c r="AY1" s="3" t="s">
        <v>49</v>
      </c>
      <c r="AZ1" s="3" t="s">
        <v>50</v>
      </c>
      <c r="BA1" s="3" t="s">
        <v>51</v>
      </c>
      <c r="BB1" s="3" t="s">
        <v>52</v>
      </c>
      <c r="BC1" s="3" t="s">
        <v>53</v>
      </c>
      <c r="BD1" s="3" t="s">
        <v>54</v>
      </c>
      <c r="BE1" s="3" t="s">
        <v>55</v>
      </c>
      <c r="BF1" s="3" t="s">
        <v>56</v>
      </c>
      <c r="BG1" s="3" t="s">
        <v>57</v>
      </c>
      <c r="BH1" s="3" t="s">
        <v>58</v>
      </c>
      <c r="BI1" s="3" t="s">
        <v>59</v>
      </c>
      <c r="BJ1" s="3" t="s">
        <v>60</v>
      </c>
      <c r="BK1" s="3" t="s">
        <v>61</v>
      </c>
      <c r="BL1" s="3" t="s">
        <v>62</v>
      </c>
      <c r="BM1" s="3" t="s">
        <v>63</v>
      </c>
      <c r="BN1" s="3" t="s">
        <v>64</v>
      </c>
      <c r="BO1" s="3" t="s">
        <v>65</v>
      </c>
      <c r="BP1" s="3" t="s">
        <v>66</v>
      </c>
      <c r="BQ1" s="3" t="s">
        <v>67</v>
      </c>
      <c r="BR1" s="3" t="s">
        <v>68</v>
      </c>
      <c r="BS1" s="3" t="s">
        <v>69</v>
      </c>
      <c r="BT1" s="3" t="s">
        <v>70</v>
      </c>
      <c r="BU1" s="3" t="s">
        <v>71</v>
      </c>
      <c r="BV1" s="3" t="s">
        <v>72</v>
      </c>
      <c r="BW1" s="3" t="s">
        <v>73</v>
      </c>
      <c r="BX1" s="3" t="s">
        <v>74</v>
      </c>
      <c r="BY1" s="3" t="s">
        <v>75</v>
      </c>
      <c r="BZ1" s="3" t="s">
        <v>76</v>
      </c>
      <c r="CA1" s="3" t="s">
        <v>77</v>
      </c>
      <c r="CB1" s="3" t="s">
        <v>78</v>
      </c>
      <c r="CC1" s="3" t="s">
        <v>79</v>
      </c>
      <c r="CD1" s="3" t="s">
        <v>80</v>
      </c>
      <c r="CE1" s="3" t="s">
        <v>81</v>
      </c>
      <c r="CF1" s="3" t="s">
        <v>82</v>
      </c>
      <c r="CG1" s="3" t="s">
        <v>83</v>
      </c>
      <c r="CH1" s="3" t="s">
        <v>84</v>
      </c>
      <c r="CI1" s="3" t="s">
        <v>85</v>
      </c>
      <c r="CJ1" s="3" t="s">
        <v>86</v>
      </c>
      <c r="CK1" s="3" t="s">
        <v>87</v>
      </c>
      <c r="CL1" s="3" t="s">
        <v>88</v>
      </c>
      <c r="CM1" s="3" t="s">
        <v>89</v>
      </c>
      <c r="CN1" s="3" t="s">
        <v>90</v>
      </c>
      <c r="CO1" s="3" t="s">
        <v>91</v>
      </c>
      <c r="CP1" s="3" t="s">
        <v>92</v>
      </c>
      <c r="CQ1" s="3" t="s">
        <v>93</v>
      </c>
      <c r="CR1" s="3" t="s">
        <v>94</v>
      </c>
      <c r="CS1" s="3" t="s">
        <v>95</v>
      </c>
      <c r="CT1" s="3" t="s">
        <v>96</v>
      </c>
      <c r="CU1" s="3" t="s">
        <v>97</v>
      </c>
      <c r="CV1" s="3" t="s">
        <v>98</v>
      </c>
      <c r="CW1" s="3" t="s">
        <v>99</v>
      </c>
      <c r="CX1" s="3" t="s">
        <v>100</v>
      </c>
      <c r="CY1" s="3" t="s">
        <v>101</v>
      </c>
      <c r="CZ1" s="3" t="s">
        <v>102</v>
      </c>
      <c r="DA1" s="3" t="s">
        <v>103</v>
      </c>
      <c r="DB1" s="3" t="s">
        <v>104</v>
      </c>
      <c r="DC1" s="3" t="s">
        <v>105</v>
      </c>
      <c r="DD1" s="3" t="s">
        <v>106</v>
      </c>
      <c r="DE1" s="3" t="s">
        <v>107</v>
      </c>
      <c r="DF1" s="3" t="s">
        <v>108</v>
      </c>
      <c r="DG1" s="3" t="s">
        <v>109</v>
      </c>
      <c r="DH1" s="3" t="s">
        <v>110</v>
      </c>
      <c r="DI1" s="3" t="s">
        <v>111</v>
      </c>
      <c r="DJ1" s="3" t="s">
        <v>112</v>
      </c>
      <c r="DK1" s="3" t="s">
        <v>113</v>
      </c>
      <c r="DL1" s="3" t="s">
        <v>114</v>
      </c>
      <c r="DM1" s="3" t="s">
        <v>115</v>
      </c>
      <c r="DN1" s="3" t="s">
        <v>116</v>
      </c>
      <c r="DO1" s="3" t="s">
        <v>117</v>
      </c>
      <c r="DP1" s="3" t="s">
        <v>118</v>
      </c>
      <c r="DQ1" s="3" t="s">
        <v>119</v>
      </c>
      <c r="DR1" s="3" t="s">
        <v>120</v>
      </c>
      <c r="DS1" s="3" t="s">
        <v>121</v>
      </c>
      <c r="DT1" s="3" t="s">
        <v>122</v>
      </c>
      <c r="DU1" s="3" t="s">
        <v>123</v>
      </c>
      <c r="DV1" s="3" t="s">
        <v>124</v>
      </c>
      <c r="DW1" s="3" t="s">
        <v>125</v>
      </c>
      <c r="DX1" s="3" t="s">
        <v>126</v>
      </c>
      <c r="DY1" s="3" t="s">
        <v>127</v>
      </c>
      <c r="DZ1" s="3" t="s">
        <v>128</v>
      </c>
      <c r="EA1" s="3" t="s">
        <v>129</v>
      </c>
      <c r="EB1" s="3" t="s">
        <v>130</v>
      </c>
      <c r="EC1" s="3" t="s">
        <v>131</v>
      </c>
      <c r="ED1" s="3" t="s">
        <v>132</v>
      </c>
      <c r="EE1" s="3" t="s">
        <v>133</v>
      </c>
      <c r="EF1" s="3" t="s">
        <v>134</v>
      </c>
      <c r="EG1" s="3" t="s">
        <v>135</v>
      </c>
      <c r="EH1" s="3" t="s">
        <v>136</v>
      </c>
      <c r="EI1" s="3" t="s">
        <v>137</v>
      </c>
      <c r="EJ1" s="3" t="s">
        <v>138</v>
      </c>
      <c r="EK1" s="3" t="s">
        <v>139</v>
      </c>
      <c r="EL1" s="3" t="s">
        <v>140</v>
      </c>
      <c r="EM1" s="3" t="s">
        <v>141</v>
      </c>
      <c r="EN1" s="3" t="s">
        <v>142</v>
      </c>
      <c r="EO1" s="3" t="s">
        <v>143</v>
      </c>
      <c r="EP1" s="3" t="s">
        <v>144</v>
      </c>
      <c r="EQ1" s="3" t="s">
        <v>145</v>
      </c>
      <c r="ER1" s="3" t="s">
        <v>146</v>
      </c>
      <c r="ES1" s="3" t="s">
        <v>147</v>
      </c>
      <c r="ET1" s="3" t="s">
        <v>148</v>
      </c>
      <c r="EU1" s="3" t="s">
        <v>149</v>
      </c>
      <c r="EV1" s="3" t="s">
        <v>150</v>
      </c>
      <c r="EW1" s="3" t="s">
        <v>151</v>
      </c>
      <c r="EX1" s="3" t="s">
        <v>152</v>
      </c>
      <c r="EY1" s="3" t="s">
        <v>153</v>
      </c>
      <c r="EZ1" s="3" t="s">
        <v>154</v>
      </c>
      <c r="FA1" s="3" t="s">
        <v>155</v>
      </c>
      <c r="FB1" s="3" t="s">
        <v>156</v>
      </c>
      <c r="FC1" s="3" t="s">
        <v>157</v>
      </c>
      <c r="FD1" s="3" t="s">
        <v>158</v>
      </c>
      <c r="FE1" s="3" t="s">
        <v>159</v>
      </c>
      <c r="FF1" s="3" t="s">
        <v>160</v>
      </c>
      <c r="FG1" s="3" t="s">
        <v>161</v>
      </c>
      <c r="FH1" s="3" t="s">
        <v>162</v>
      </c>
      <c r="FI1" s="3" t="s">
        <v>163</v>
      </c>
      <c r="FJ1" s="3" t="s">
        <v>164</v>
      </c>
      <c r="FK1" s="3" t="s">
        <v>165</v>
      </c>
      <c r="FL1" s="3" t="s">
        <v>166</v>
      </c>
      <c r="FM1" s="3" t="s">
        <v>167</v>
      </c>
      <c r="FN1" s="3" t="s">
        <v>168</v>
      </c>
      <c r="FO1" s="3" t="s">
        <v>169</v>
      </c>
      <c r="FP1" s="3" t="s">
        <v>170</v>
      </c>
      <c r="FQ1" s="3" t="s">
        <v>171</v>
      </c>
      <c r="FR1" s="3" t="s">
        <v>172</v>
      </c>
      <c r="FS1" s="3" t="s">
        <v>173</v>
      </c>
      <c r="FT1" s="3" t="s">
        <v>174</v>
      </c>
      <c r="FU1" s="3" t="s">
        <v>175</v>
      </c>
      <c r="FV1" s="3" t="s">
        <v>176</v>
      </c>
      <c r="FW1" s="3" t="s">
        <v>177</v>
      </c>
      <c r="FX1" s="3" t="s">
        <v>178</v>
      </c>
      <c r="FY1" s="3" t="s">
        <v>179</v>
      </c>
      <c r="FZ1" s="3" t="s">
        <v>180</v>
      </c>
      <c r="GA1" s="3" t="s">
        <v>181</v>
      </c>
      <c r="GB1" s="3" t="s">
        <v>182</v>
      </c>
      <c r="GC1" s="3" t="s">
        <v>183</v>
      </c>
      <c r="GD1" s="3" t="s">
        <v>184</v>
      </c>
      <c r="GE1" s="3" t="s">
        <v>185</v>
      </c>
      <c r="GF1" s="3" t="s">
        <v>186</v>
      </c>
      <c r="GG1" s="3" t="s">
        <v>187</v>
      </c>
      <c r="GH1" s="3" t="s">
        <v>188</v>
      </c>
      <c r="GI1" s="3" t="s">
        <v>189</v>
      </c>
      <c r="GJ1" s="3" t="s">
        <v>190</v>
      </c>
      <c r="GK1" s="3" t="s">
        <v>191</v>
      </c>
      <c r="GL1" s="3" t="s">
        <v>192</v>
      </c>
      <c r="GM1" s="3" t="s">
        <v>193</v>
      </c>
      <c r="GN1" s="3" t="s">
        <v>194</v>
      </c>
      <c r="GO1" s="3" t="s">
        <v>195</v>
      </c>
      <c r="GP1" s="3" t="s">
        <v>196</v>
      </c>
      <c r="GQ1" s="3" t="s">
        <v>197</v>
      </c>
      <c r="GR1" s="3" t="s">
        <v>198</v>
      </c>
      <c r="GS1" s="3" t="s">
        <v>199</v>
      </c>
      <c r="GT1" s="3" t="s">
        <v>200</v>
      </c>
      <c r="GU1" s="3" t="s">
        <v>201</v>
      </c>
      <c r="GV1" s="3" t="s">
        <v>202</v>
      </c>
      <c r="GW1" s="3" t="s">
        <v>203</v>
      </c>
      <c r="GX1" s="3" t="s">
        <v>204</v>
      </c>
      <c r="GY1" s="3" t="s">
        <v>205</v>
      </c>
      <c r="GZ1" s="3" t="s">
        <v>206</v>
      </c>
      <c r="HA1" s="3" t="s">
        <v>207</v>
      </c>
      <c r="HB1" s="3" t="s">
        <v>208</v>
      </c>
      <c r="HC1" s="3" t="s">
        <v>209</v>
      </c>
      <c r="HD1" s="3" t="s">
        <v>210</v>
      </c>
      <c r="HE1" s="3" t="s">
        <v>211</v>
      </c>
      <c r="HF1" s="3" t="s">
        <v>212</v>
      </c>
      <c r="HG1" s="3" t="s">
        <v>213</v>
      </c>
      <c r="HH1" s="3" t="s">
        <v>214</v>
      </c>
      <c r="HI1" s="3" t="s">
        <v>215</v>
      </c>
      <c r="HJ1" s="3" t="s">
        <v>216</v>
      </c>
      <c r="HK1" s="3" t="s">
        <v>217</v>
      </c>
      <c r="HL1" s="3" t="s">
        <v>218</v>
      </c>
      <c r="HM1" s="3" t="s">
        <v>219</v>
      </c>
      <c r="HN1" s="3" t="s">
        <v>220</v>
      </c>
      <c r="HO1" s="3" t="s">
        <v>221</v>
      </c>
      <c r="HP1" s="3" t="s">
        <v>222</v>
      </c>
      <c r="HQ1" s="3" t="s">
        <v>223</v>
      </c>
      <c r="HR1" s="3" t="s">
        <v>224</v>
      </c>
      <c r="HS1" s="3" t="s">
        <v>225</v>
      </c>
      <c r="HT1" s="3" t="s">
        <v>226</v>
      </c>
      <c r="HU1" s="3" t="s">
        <v>227</v>
      </c>
      <c r="HV1" s="3" t="s">
        <v>228</v>
      </c>
      <c r="HW1" s="3" t="s">
        <v>229</v>
      </c>
      <c r="HX1" s="3" t="s">
        <v>230</v>
      </c>
      <c r="HY1" s="3" t="s">
        <v>231</v>
      </c>
      <c r="HZ1" s="3" t="s">
        <v>232</v>
      </c>
      <c r="IA1" s="3" t="s">
        <v>233</v>
      </c>
      <c r="IB1" s="3" t="s">
        <v>234</v>
      </c>
      <c r="IC1" s="3" t="s">
        <v>235</v>
      </c>
      <c r="ID1" s="3" t="s">
        <v>236</v>
      </c>
      <c r="IE1" s="3" t="s">
        <v>237</v>
      </c>
      <c r="IF1" s="3" t="s">
        <v>238</v>
      </c>
      <c r="IG1" s="3" t="s">
        <v>239</v>
      </c>
      <c r="IH1" s="3" t="s">
        <v>240</v>
      </c>
      <c r="II1" s="3" t="s">
        <v>241</v>
      </c>
      <c r="IJ1" s="3" t="s">
        <v>242</v>
      </c>
      <c r="IK1" s="3" t="s">
        <v>243</v>
      </c>
      <c r="IL1" s="3" t="s">
        <v>244</v>
      </c>
      <c r="IM1" s="3" t="s">
        <v>245</v>
      </c>
      <c r="IN1" s="3" t="s">
        <v>246</v>
      </c>
      <c r="IO1" s="3" t="s">
        <v>247</v>
      </c>
      <c r="IP1" s="3" t="s">
        <v>248</v>
      </c>
      <c r="IQ1" s="3" t="s">
        <v>249</v>
      </c>
    </row>
    <row r="2" spans="1:251">
      <c r="A2" s="4" t="s">
        <v>250</v>
      </c>
      <c r="B2" s="7" t="s">
        <v>259</v>
      </c>
      <c r="C2" s="7" t="s">
        <v>259</v>
      </c>
      <c r="D2" s="7" t="s">
        <v>259</v>
      </c>
      <c r="E2" s="7" t="s">
        <v>259</v>
      </c>
      <c r="F2" s="7" t="s">
        <v>259</v>
      </c>
      <c r="G2" s="7" t="s">
        <v>259</v>
      </c>
      <c r="H2" s="7" t="s">
        <v>259</v>
      </c>
      <c r="I2" s="7" t="s">
        <v>259</v>
      </c>
      <c r="J2" s="7" t="s">
        <v>259</v>
      </c>
      <c r="K2" s="7" t="s">
        <v>259</v>
      </c>
      <c r="L2" s="7" t="s">
        <v>259</v>
      </c>
      <c r="M2" s="7" t="s">
        <v>259</v>
      </c>
      <c r="N2" s="7" t="s">
        <v>259</v>
      </c>
      <c r="O2" s="7" t="s">
        <v>259</v>
      </c>
      <c r="P2" s="7" t="s">
        <v>259</v>
      </c>
      <c r="Q2" s="7" t="s">
        <v>259</v>
      </c>
      <c r="R2" s="7" t="s">
        <v>259</v>
      </c>
      <c r="S2" s="7" t="s">
        <v>259</v>
      </c>
      <c r="T2" s="7" t="s">
        <v>259</v>
      </c>
      <c r="U2" s="7" t="s">
        <v>259</v>
      </c>
      <c r="V2" s="7" t="s">
        <v>259</v>
      </c>
      <c r="W2" s="7" t="s">
        <v>259</v>
      </c>
      <c r="X2" s="7" t="s">
        <v>259</v>
      </c>
      <c r="Y2" s="7" t="s">
        <v>259</v>
      </c>
      <c r="Z2" s="7" t="s">
        <v>259</v>
      </c>
      <c r="AA2" s="7" t="s">
        <v>259</v>
      </c>
      <c r="AB2" s="7" t="s">
        <v>259</v>
      </c>
      <c r="AC2" s="7" t="s">
        <v>259</v>
      </c>
      <c r="AD2" s="7" t="s">
        <v>259</v>
      </c>
      <c r="AE2" s="7" t="s">
        <v>259</v>
      </c>
      <c r="AF2" s="7" t="s">
        <v>259</v>
      </c>
      <c r="AG2" s="7" t="s">
        <v>259</v>
      </c>
      <c r="AH2" s="7" t="s">
        <v>259</v>
      </c>
      <c r="AI2" s="7" t="s">
        <v>259</v>
      </c>
      <c r="AJ2" s="7" t="s">
        <v>259</v>
      </c>
      <c r="AK2" s="7" t="s">
        <v>259</v>
      </c>
      <c r="AL2" s="7" t="s">
        <v>259</v>
      </c>
      <c r="AM2" s="7" t="s">
        <v>259</v>
      </c>
      <c r="AN2" s="7" t="s">
        <v>259</v>
      </c>
      <c r="AO2" s="7" t="s">
        <v>259</v>
      </c>
      <c r="AP2" s="7" t="s">
        <v>259</v>
      </c>
      <c r="AQ2" s="7" t="s">
        <v>259</v>
      </c>
      <c r="AR2" s="7" t="s">
        <v>259</v>
      </c>
      <c r="AS2" s="7" t="s">
        <v>259</v>
      </c>
      <c r="AT2" s="7" t="s">
        <v>259</v>
      </c>
      <c r="AU2" s="7" t="s">
        <v>259</v>
      </c>
      <c r="AV2" s="7" t="s">
        <v>259</v>
      </c>
      <c r="AW2" s="7" t="s">
        <v>259</v>
      </c>
      <c r="AX2" s="7" t="s">
        <v>259</v>
      </c>
      <c r="AY2" s="7" t="s">
        <v>259</v>
      </c>
      <c r="AZ2" s="7" t="s">
        <v>259</v>
      </c>
      <c r="BA2" s="7" t="s">
        <v>259</v>
      </c>
      <c r="BB2" s="7" t="s">
        <v>259</v>
      </c>
      <c r="BC2" s="7" t="s">
        <v>259</v>
      </c>
      <c r="BD2" s="7" t="s">
        <v>259</v>
      </c>
      <c r="BE2" s="7" t="s">
        <v>259</v>
      </c>
      <c r="BF2" s="7" t="s">
        <v>259</v>
      </c>
      <c r="BG2" s="7" t="s">
        <v>259</v>
      </c>
      <c r="BH2" s="7" t="s">
        <v>259</v>
      </c>
      <c r="BI2" s="7" t="s">
        <v>259</v>
      </c>
      <c r="BJ2" s="7" t="s">
        <v>259</v>
      </c>
      <c r="BK2" s="7" t="s">
        <v>259</v>
      </c>
      <c r="BL2" s="7" t="s">
        <v>259</v>
      </c>
      <c r="BM2" s="7" t="s">
        <v>259</v>
      </c>
      <c r="BN2" s="7" t="s">
        <v>259</v>
      </c>
      <c r="BO2" s="7" t="s">
        <v>259</v>
      </c>
      <c r="BP2" s="7" t="s">
        <v>259</v>
      </c>
      <c r="BQ2" s="7" t="s">
        <v>259</v>
      </c>
      <c r="BR2" s="7" t="s">
        <v>259</v>
      </c>
      <c r="BS2" s="7" t="s">
        <v>259</v>
      </c>
      <c r="BT2" s="7" t="s">
        <v>259</v>
      </c>
      <c r="BU2" s="7" t="s">
        <v>259</v>
      </c>
      <c r="BV2" s="7" t="s">
        <v>259</v>
      </c>
      <c r="BW2" s="7" t="s">
        <v>259</v>
      </c>
      <c r="BX2" s="7" t="s">
        <v>259</v>
      </c>
      <c r="BY2" s="7" t="s">
        <v>259</v>
      </c>
      <c r="BZ2" s="7" t="s">
        <v>259</v>
      </c>
      <c r="CA2" s="7" t="s">
        <v>259</v>
      </c>
      <c r="CB2" s="7" t="s">
        <v>259</v>
      </c>
      <c r="CC2" s="7" t="s">
        <v>259</v>
      </c>
      <c r="CD2" s="7" t="s">
        <v>259</v>
      </c>
      <c r="CE2" s="7" t="s">
        <v>259</v>
      </c>
      <c r="CF2" s="7" t="s">
        <v>259</v>
      </c>
      <c r="CG2" s="7" t="s">
        <v>259</v>
      </c>
      <c r="CH2" s="7" t="s">
        <v>259</v>
      </c>
      <c r="CI2" s="7" t="s">
        <v>259</v>
      </c>
      <c r="CJ2" s="7" t="s">
        <v>259</v>
      </c>
      <c r="CK2" s="7" t="s">
        <v>259</v>
      </c>
      <c r="CL2" s="7" t="s">
        <v>259</v>
      </c>
      <c r="CM2" s="7" t="s">
        <v>259</v>
      </c>
      <c r="CN2" s="7" t="s">
        <v>259</v>
      </c>
      <c r="CO2" s="7" t="s">
        <v>259</v>
      </c>
      <c r="CP2" s="7" t="s">
        <v>259</v>
      </c>
      <c r="CQ2" s="7" t="s">
        <v>259</v>
      </c>
      <c r="CR2" s="7" t="s">
        <v>259</v>
      </c>
      <c r="CS2" s="7" t="s">
        <v>259</v>
      </c>
      <c r="CT2" s="7" t="s">
        <v>259</v>
      </c>
      <c r="CU2" s="7" t="s">
        <v>259</v>
      </c>
      <c r="CV2" s="7" t="s">
        <v>259</v>
      </c>
      <c r="CW2" s="7" t="s">
        <v>259</v>
      </c>
      <c r="CX2" s="7" t="s">
        <v>259</v>
      </c>
      <c r="CY2" s="7" t="s">
        <v>259</v>
      </c>
      <c r="CZ2" s="7" t="s">
        <v>259</v>
      </c>
      <c r="DA2" s="7" t="s">
        <v>259</v>
      </c>
      <c r="DB2" s="7" t="s">
        <v>259</v>
      </c>
      <c r="DC2" s="7" t="s">
        <v>259</v>
      </c>
      <c r="DD2" s="7" t="s">
        <v>259</v>
      </c>
      <c r="DE2" s="7" t="s">
        <v>259</v>
      </c>
      <c r="DF2" s="7" t="s">
        <v>259</v>
      </c>
      <c r="DG2" s="7" t="s">
        <v>259</v>
      </c>
      <c r="DH2" s="7" t="s">
        <v>259</v>
      </c>
      <c r="DI2" s="7" t="s">
        <v>259</v>
      </c>
      <c r="DJ2" s="7" t="s">
        <v>259</v>
      </c>
      <c r="DK2" s="7" t="s">
        <v>259</v>
      </c>
      <c r="DL2" s="7" t="s">
        <v>259</v>
      </c>
      <c r="DM2" s="7" t="s">
        <v>259</v>
      </c>
      <c r="DN2" s="7" t="s">
        <v>259</v>
      </c>
      <c r="DO2" s="7" t="s">
        <v>259</v>
      </c>
      <c r="DP2" s="7" t="s">
        <v>259</v>
      </c>
      <c r="DQ2" s="7" t="s">
        <v>259</v>
      </c>
      <c r="DR2" s="7" t="s">
        <v>259</v>
      </c>
      <c r="DS2" s="7" t="s">
        <v>259</v>
      </c>
      <c r="DT2" s="7" t="s">
        <v>259</v>
      </c>
      <c r="DU2" s="7" t="s">
        <v>259</v>
      </c>
      <c r="DV2" s="7" t="s">
        <v>259</v>
      </c>
      <c r="DW2" s="7" t="s">
        <v>259</v>
      </c>
      <c r="DX2" s="7" t="s">
        <v>259</v>
      </c>
      <c r="DY2" s="7" t="s">
        <v>259</v>
      </c>
      <c r="DZ2" s="7" t="s">
        <v>259</v>
      </c>
      <c r="EA2" s="7" t="s">
        <v>259</v>
      </c>
      <c r="EB2" s="7" t="s">
        <v>259</v>
      </c>
      <c r="EC2" s="7" t="s">
        <v>259</v>
      </c>
      <c r="ED2" s="7" t="s">
        <v>259</v>
      </c>
      <c r="EE2" s="7" t="s">
        <v>259</v>
      </c>
      <c r="EF2" s="7" t="s">
        <v>259</v>
      </c>
      <c r="EG2" s="7" t="s">
        <v>259</v>
      </c>
      <c r="EH2" s="7" t="s">
        <v>259</v>
      </c>
      <c r="EI2" s="7" t="s">
        <v>259</v>
      </c>
      <c r="EJ2" s="7" t="s">
        <v>259</v>
      </c>
      <c r="EK2" s="7" t="s">
        <v>259</v>
      </c>
      <c r="EL2" s="7" t="s">
        <v>259</v>
      </c>
      <c r="EM2" s="7" t="s">
        <v>259</v>
      </c>
      <c r="EN2" s="7" t="s">
        <v>259</v>
      </c>
      <c r="EO2" s="7" t="s">
        <v>259</v>
      </c>
      <c r="EP2" s="7" t="s">
        <v>259</v>
      </c>
      <c r="EQ2" s="7" t="s">
        <v>259</v>
      </c>
      <c r="ER2" s="7" t="s">
        <v>259</v>
      </c>
      <c r="ES2" s="7" t="s">
        <v>259</v>
      </c>
      <c r="ET2" s="7" t="s">
        <v>259</v>
      </c>
      <c r="EU2" s="7" t="s">
        <v>259</v>
      </c>
      <c r="EV2" s="7" t="s">
        <v>259</v>
      </c>
      <c r="EW2" s="7" t="s">
        <v>259</v>
      </c>
      <c r="EX2" s="7" t="s">
        <v>259</v>
      </c>
      <c r="EY2" s="7" t="s">
        <v>259</v>
      </c>
      <c r="EZ2" s="7" t="s">
        <v>259</v>
      </c>
      <c r="FA2" s="7" t="s">
        <v>259</v>
      </c>
      <c r="FB2" s="7" t="s">
        <v>259</v>
      </c>
      <c r="FC2" s="7" t="s">
        <v>259</v>
      </c>
      <c r="FD2" s="7" t="s">
        <v>259</v>
      </c>
      <c r="FE2" s="7" t="s">
        <v>259</v>
      </c>
      <c r="FF2" s="7" t="s">
        <v>259</v>
      </c>
      <c r="FG2" s="7" t="s">
        <v>259</v>
      </c>
      <c r="FH2" s="7" t="s">
        <v>259</v>
      </c>
      <c r="FI2" s="7" t="s">
        <v>259</v>
      </c>
      <c r="FJ2" s="7" t="s">
        <v>259</v>
      </c>
      <c r="FK2" s="7" t="s">
        <v>259</v>
      </c>
      <c r="FL2" s="7" t="s">
        <v>259</v>
      </c>
      <c r="FM2" s="7" t="s">
        <v>259</v>
      </c>
      <c r="FN2" s="7" t="s">
        <v>259</v>
      </c>
      <c r="FO2" s="7" t="s">
        <v>259</v>
      </c>
      <c r="FP2" s="7" t="s">
        <v>259</v>
      </c>
      <c r="FQ2" s="7" t="s">
        <v>259</v>
      </c>
      <c r="FR2" s="7" t="s">
        <v>259</v>
      </c>
      <c r="FS2" s="7" t="s">
        <v>259</v>
      </c>
      <c r="FT2" s="7" t="s">
        <v>259</v>
      </c>
      <c r="FU2" s="7" t="s">
        <v>259</v>
      </c>
      <c r="FV2" s="7" t="s">
        <v>259</v>
      </c>
      <c r="FW2" s="7" t="s">
        <v>259</v>
      </c>
      <c r="FX2" s="7" t="s">
        <v>259</v>
      </c>
      <c r="FY2" s="7" t="s">
        <v>259</v>
      </c>
      <c r="FZ2" s="7" t="s">
        <v>259</v>
      </c>
      <c r="GA2" s="7" t="s">
        <v>259</v>
      </c>
      <c r="GB2" s="7" t="s">
        <v>259</v>
      </c>
      <c r="GC2" s="7" t="s">
        <v>259</v>
      </c>
      <c r="GD2" s="7" t="s">
        <v>259</v>
      </c>
      <c r="GE2" s="7" t="s">
        <v>259</v>
      </c>
      <c r="GF2" s="7" t="s">
        <v>259</v>
      </c>
      <c r="GG2" s="7" t="s">
        <v>259</v>
      </c>
      <c r="GH2" s="7" t="s">
        <v>259</v>
      </c>
      <c r="GI2" s="7" t="s">
        <v>259</v>
      </c>
      <c r="GJ2" s="7" t="s">
        <v>259</v>
      </c>
      <c r="GK2" s="7" t="s">
        <v>259</v>
      </c>
      <c r="GL2" s="7" t="s">
        <v>259</v>
      </c>
      <c r="GM2" s="7" t="s">
        <v>259</v>
      </c>
      <c r="GN2" s="7" t="s">
        <v>259</v>
      </c>
      <c r="GO2" s="7" t="s">
        <v>259</v>
      </c>
      <c r="GP2" s="7" t="s">
        <v>259</v>
      </c>
      <c r="GQ2" s="7" t="s">
        <v>259</v>
      </c>
      <c r="GR2" s="7" t="s">
        <v>259</v>
      </c>
      <c r="GS2" s="7" t="s">
        <v>259</v>
      </c>
      <c r="GT2" s="7" t="s">
        <v>259</v>
      </c>
      <c r="GU2" s="7" t="s">
        <v>259</v>
      </c>
      <c r="GV2" s="7" t="s">
        <v>259</v>
      </c>
      <c r="GW2" s="7" t="s">
        <v>259</v>
      </c>
      <c r="GX2" s="7" t="s">
        <v>259</v>
      </c>
      <c r="GY2" s="7" t="s">
        <v>259</v>
      </c>
      <c r="GZ2" s="7" t="s">
        <v>259</v>
      </c>
      <c r="HA2" s="7" t="s">
        <v>259</v>
      </c>
      <c r="HB2" s="7" t="s">
        <v>259</v>
      </c>
      <c r="HC2" s="7" t="s">
        <v>259</v>
      </c>
      <c r="HD2" s="7" t="s">
        <v>259</v>
      </c>
      <c r="HE2" s="7" t="s">
        <v>259</v>
      </c>
      <c r="HF2" s="7" t="s">
        <v>259</v>
      </c>
      <c r="HG2" s="7" t="s">
        <v>259</v>
      </c>
      <c r="HH2" s="7" t="s">
        <v>259</v>
      </c>
      <c r="HI2" s="7" t="s">
        <v>259</v>
      </c>
      <c r="HJ2" s="7" t="s">
        <v>259</v>
      </c>
      <c r="HK2" s="7" t="s">
        <v>259</v>
      </c>
      <c r="HL2" s="7" t="s">
        <v>259</v>
      </c>
      <c r="HM2" s="7" t="s">
        <v>259</v>
      </c>
      <c r="HN2" s="7" t="s">
        <v>259</v>
      </c>
      <c r="HO2" s="7" t="s">
        <v>259</v>
      </c>
      <c r="HP2" s="7" t="s">
        <v>259</v>
      </c>
      <c r="HQ2" s="7" t="s">
        <v>259</v>
      </c>
      <c r="HR2" s="7" t="s">
        <v>259</v>
      </c>
      <c r="HS2" s="7" t="s">
        <v>259</v>
      </c>
      <c r="HT2" s="7" t="s">
        <v>259</v>
      </c>
      <c r="HU2" s="7" t="s">
        <v>259</v>
      </c>
      <c r="HV2" s="7" t="s">
        <v>259</v>
      </c>
      <c r="HW2" s="7" t="s">
        <v>259</v>
      </c>
      <c r="HX2" s="7" t="s">
        <v>259</v>
      </c>
      <c r="HY2" s="7" t="s">
        <v>259</v>
      </c>
      <c r="HZ2" s="7" t="s">
        <v>259</v>
      </c>
      <c r="IA2" s="7" t="s">
        <v>259</v>
      </c>
      <c r="IB2" s="7" t="s">
        <v>259</v>
      </c>
      <c r="IC2" s="7" t="s">
        <v>259</v>
      </c>
      <c r="ID2" s="7" t="s">
        <v>259</v>
      </c>
      <c r="IE2" s="7" t="s">
        <v>259</v>
      </c>
      <c r="IF2" s="7" t="s">
        <v>259</v>
      </c>
      <c r="IG2" s="7" t="s">
        <v>259</v>
      </c>
      <c r="IH2" s="7" t="s">
        <v>259</v>
      </c>
      <c r="II2" s="7" t="s">
        <v>259</v>
      </c>
      <c r="IJ2" s="7" t="s">
        <v>259</v>
      </c>
      <c r="IK2" s="7" t="s">
        <v>259</v>
      </c>
      <c r="IL2" s="7" t="s">
        <v>259</v>
      </c>
      <c r="IM2" s="7" t="s">
        <v>259</v>
      </c>
      <c r="IN2" s="7" t="s">
        <v>259</v>
      </c>
      <c r="IO2" s="7" t="s">
        <v>259</v>
      </c>
      <c r="IP2" s="7" t="s">
        <v>259</v>
      </c>
      <c r="IQ2" s="7" t="s">
        <v>259</v>
      </c>
    </row>
    <row r="3" spans="1:251">
      <c r="A3" s="4" t="s">
        <v>251</v>
      </c>
      <c r="B3" s="8" t="s">
        <v>260</v>
      </c>
      <c r="C3" s="8" t="s">
        <v>260</v>
      </c>
      <c r="D3" s="8" t="s">
        <v>260</v>
      </c>
      <c r="E3" s="8" t="s">
        <v>260</v>
      </c>
      <c r="F3" s="8" t="s">
        <v>260</v>
      </c>
      <c r="G3" s="8" t="s">
        <v>260</v>
      </c>
      <c r="H3" s="8" t="s">
        <v>260</v>
      </c>
      <c r="I3" s="8" t="s">
        <v>260</v>
      </c>
      <c r="J3" s="8" t="s">
        <v>260</v>
      </c>
      <c r="K3" s="8" t="s">
        <v>260</v>
      </c>
      <c r="L3" s="8" t="s">
        <v>260</v>
      </c>
      <c r="M3" s="8" t="s">
        <v>260</v>
      </c>
      <c r="N3" s="8" t="s">
        <v>260</v>
      </c>
      <c r="O3" s="8" t="s">
        <v>260</v>
      </c>
      <c r="P3" s="8" t="s">
        <v>260</v>
      </c>
      <c r="Q3" s="8" t="s">
        <v>260</v>
      </c>
      <c r="R3" s="8" t="s">
        <v>260</v>
      </c>
      <c r="S3" s="8" t="s">
        <v>260</v>
      </c>
      <c r="T3" s="8" t="s">
        <v>260</v>
      </c>
      <c r="U3" s="8" t="s">
        <v>260</v>
      </c>
      <c r="V3" s="8" t="s">
        <v>260</v>
      </c>
      <c r="W3" s="8" t="s">
        <v>260</v>
      </c>
      <c r="X3" s="8" t="s">
        <v>260</v>
      </c>
      <c r="Y3" s="8" t="s">
        <v>260</v>
      </c>
      <c r="Z3" s="8" t="s">
        <v>260</v>
      </c>
      <c r="AA3" s="8" t="s">
        <v>260</v>
      </c>
      <c r="AB3" s="8" t="s">
        <v>260</v>
      </c>
      <c r="AC3" s="8" t="s">
        <v>260</v>
      </c>
      <c r="AD3" s="8" t="s">
        <v>260</v>
      </c>
      <c r="AE3" s="8" t="s">
        <v>260</v>
      </c>
      <c r="AF3" s="8" t="s">
        <v>260</v>
      </c>
      <c r="AG3" s="8" t="s">
        <v>260</v>
      </c>
      <c r="AH3" s="8" t="s">
        <v>260</v>
      </c>
      <c r="AI3" s="8" t="s">
        <v>260</v>
      </c>
      <c r="AJ3" s="8" t="s">
        <v>260</v>
      </c>
      <c r="AK3" s="8" t="s">
        <v>260</v>
      </c>
      <c r="AL3" s="8" t="s">
        <v>260</v>
      </c>
      <c r="AM3" s="8" t="s">
        <v>260</v>
      </c>
      <c r="AN3" s="8" t="s">
        <v>260</v>
      </c>
      <c r="AO3" s="8" t="s">
        <v>260</v>
      </c>
      <c r="AP3" s="8" t="s">
        <v>260</v>
      </c>
      <c r="AQ3" s="8" t="s">
        <v>260</v>
      </c>
      <c r="AR3" s="8" t="s">
        <v>260</v>
      </c>
      <c r="AS3" s="8" t="s">
        <v>260</v>
      </c>
      <c r="AT3" s="8" t="s">
        <v>260</v>
      </c>
      <c r="AU3" s="8" t="s">
        <v>260</v>
      </c>
      <c r="AV3" s="8" t="s">
        <v>260</v>
      </c>
      <c r="AW3" s="8" t="s">
        <v>260</v>
      </c>
      <c r="AX3" s="8" t="s">
        <v>260</v>
      </c>
      <c r="AY3" s="8" t="s">
        <v>260</v>
      </c>
      <c r="AZ3" s="8" t="s">
        <v>260</v>
      </c>
      <c r="BA3" s="8" t="s">
        <v>260</v>
      </c>
      <c r="BB3" s="8" t="s">
        <v>260</v>
      </c>
      <c r="BC3" s="8" t="s">
        <v>260</v>
      </c>
      <c r="BD3" s="8" t="s">
        <v>260</v>
      </c>
      <c r="BE3" s="8" t="s">
        <v>260</v>
      </c>
      <c r="BF3" s="8" t="s">
        <v>260</v>
      </c>
      <c r="BG3" s="8" t="s">
        <v>260</v>
      </c>
      <c r="BH3" s="8" t="s">
        <v>260</v>
      </c>
      <c r="BI3" s="8" t="s">
        <v>260</v>
      </c>
      <c r="BJ3" s="8" t="s">
        <v>260</v>
      </c>
      <c r="BK3" s="8" t="s">
        <v>260</v>
      </c>
      <c r="BL3" s="8" t="s">
        <v>260</v>
      </c>
      <c r="BM3" s="8" t="s">
        <v>260</v>
      </c>
      <c r="BN3" s="8" t="s">
        <v>260</v>
      </c>
      <c r="BO3" s="8" t="s">
        <v>260</v>
      </c>
      <c r="BP3" s="8" t="s">
        <v>260</v>
      </c>
      <c r="BQ3" s="8" t="s">
        <v>260</v>
      </c>
      <c r="BR3" s="8" t="s">
        <v>260</v>
      </c>
      <c r="BS3" s="8" t="s">
        <v>260</v>
      </c>
      <c r="BT3" s="8" t="s">
        <v>260</v>
      </c>
      <c r="BU3" s="8" t="s">
        <v>260</v>
      </c>
      <c r="BV3" s="8" t="s">
        <v>260</v>
      </c>
      <c r="BW3" s="8" t="s">
        <v>260</v>
      </c>
      <c r="BX3" s="8" t="s">
        <v>260</v>
      </c>
      <c r="BY3" s="8" t="s">
        <v>260</v>
      </c>
      <c r="BZ3" s="8" t="s">
        <v>260</v>
      </c>
      <c r="CA3" s="8" t="s">
        <v>260</v>
      </c>
      <c r="CB3" s="8" t="s">
        <v>260</v>
      </c>
      <c r="CC3" s="8" t="s">
        <v>260</v>
      </c>
      <c r="CD3" s="8" t="s">
        <v>260</v>
      </c>
      <c r="CE3" s="8" t="s">
        <v>260</v>
      </c>
      <c r="CF3" s="8" t="s">
        <v>260</v>
      </c>
      <c r="CG3" s="8" t="s">
        <v>260</v>
      </c>
      <c r="CH3" s="8" t="s">
        <v>260</v>
      </c>
      <c r="CI3" s="8" t="s">
        <v>260</v>
      </c>
      <c r="CJ3" s="8" t="s">
        <v>260</v>
      </c>
      <c r="CK3" s="8" t="s">
        <v>260</v>
      </c>
      <c r="CL3" s="8" t="s">
        <v>260</v>
      </c>
      <c r="CM3" s="8" t="s">
        <v>260</v>
      </c>
      <c r="CN3" s="8" t="s">
        <v>260</v>
      </c>
      <c r="CO3" s="8" t="s">
        <v>260</v>
      </c>
      <c r="CP3" s="8" t="s">
        <v>260</v>
      </c>
      <c r="CQ3" s="8" t="s">
        <v>260</v>
      </c>
      <c r="CR3" s="8" t="s">
        <v>260</v>
      </c>
      <c r="CS3" s="8" t="s">
        <v>260</v>
      </c>
      <c r="CT3" s="8" t="s">
        <v>260</v>
      </c>
      <c r="CU3" s="8" t="s">
        <v>260</v>
      </c>
      <c r="CV3" s="8" t="s">
        <v>260</v>
      </c>
      <c r="CW3" s="8" t="s">
        <v>260</v>
      </c>
      <c r="CX3" s="8" t="s">
        <v>260</v>
      </c>
      <c r="CY3" s="8" t="s">
        <v>260</v>
      </c>
      <c r="CZ3" s="8" t="s">
        <v>260</v>
      </c>
      <c r="DA3" s="8" t="s">
        <v>260</v>
      </c>
      <c r="DB3" s="8" t="s">
        <v>260</v>
      </c>
      <c r="DC3" s="8" t="s">
        <v>260</v>
      </c>
      <c r="DD3" s="8" t="s">
        <v>260</v>
      </c>
      <c r="DE3" s="8" t="s">
        <v>260</v>
      </c>
      <c r="DF3" s="8" t="s">
        <v>260</v>
      </c>
      <c r="DG3" s="8" t="s">
        <v>260</v>
      </c>
      <c r="DH3" s="8" t="s">
        <v>260</v>
      </c>
      <c r="DI3" s="8" t="s">
        <v>260</v>
      </c>
      <c r="DJ3" s="8" t="s">
        <v>260</v>
      </c>
      <c r="DK3" s="8" t="s">
        <v>260</v>
      </c>
      <c r="DL3" s="8" t="s">
        <v>260</v>
      </c>
      <c r="DM3" s="8" t="s">
        <v>260</v>
      </c>
      <c r="DN3" s="8" t="s">
        <v>260</v>
      </c>
      <c r="DO3" s="8" t="s">
        <v>260</v>
      </c>
      <c r="DP3" s="8" t="s">
        <v>260</v>
      </c>
      <c r="DQ3" s="8" t="s">
        <v>260</v>
      </c>
      <c r="DR3" s="8" t="s">
        <v>260</v>
      </c>
      <c r="DS3" s="8" t="s">
        <v>260</v>
      </c>
      <c r="DT3" s="8" t="s">
        <v>260</v>
      </c>
      <c r="DU3" s="8" t="s">
        <v>260</v>
      </c>
      <c r="DV3" s="8" t="s">
        <v>260</v>
      </c>
      <c r="DW3" s="8" t="s">
        <v>260</v>
      </c>
      <c r="DX3" s="8" t="s">
        <v>260</v>
      </c>
      <c r="DY3" s="8" t="s">
        <v>260</v>
      </c>
      <c r="DZ3" s="8" t="s">
        <v>260</v>
      </c>
      <c r="EA3" s="8" t="s">
        <v>260</v>
      </c>
      <c r="EB3" s="8" t="s">
        <v>260</v>
      </c>
      <c r="EC3" s="8" t="s">
        <v>260</v>
      </c>
      <c r="ED3" s="8" t="s">
        <v>260</v>
      </c>
      <c r="EE3" s="8" t="s">
        <v>260</v>
      </c>
      <c r="EF3" s="8" t="s">
        <v>260</v>
      </c>
      <c r="EG3" s="8" t="s">
        <v>260</v>
      </c>
      <c r="EH3" s="8" t="s">
        <v>260</v>
      </c>
      <c r="EI3" s="8" t="s">
        <v>260</v>
      </c>
      <c r="EJ3" s="8" t="s">
        <v>260</v>
      </c>
      <c r="EK3" s="8" t="s">
        <v>260</v>
      </c>
      <c r="EL3" s="8" t="s">
        <v>260</v>
      </c>
      <c r="EM3" s="8" t="s">
        <v>260</v>
      </c>
      <c r="EN3" s="8" t="s">
        <v>260</v>
      </c>
      <c r="EO3" s="8" t="s">
        <v>260</v>
      </c>
      <c r="EP3" s="8" t="s">
        <v>260</v>
      </c>
      <c r="EQ3" s="8" t="s">
        <v>260</v>
      </c>
      <c r="ER3" s="8" t="s">
        <v>260</v>
      </c>
      <c r="ES3" s="8" t="s">
        <v>260</v>
      </c>
      <c r="ET3" s="8" t="s">
        <v>260</v>
      </c>
      <c r="EU3" s="8" t="s">
        <v>260</v>
      </c>
      <c r="EV3" s="8" t="s">
        <v>260</v>
      </c>
      <c r="EW3" s="8" t="s">
        <v>260</v>
      </c>
      <c r="EX3" s="8" t="s">
        <v>260</v>
      </c>
      <c r="EY3" s="8" t="s">
        <v>260</v>
      </c>
      <c r="EZ3" s="8" t="s">
        <v>260</v>
      </c>
      <c r="FA3" s="8" t="s">
        <v>260</v>
      </c>
      <c r="FB3" s="8" t="s">
        <v>260</v>
      </c>
      <c r="FC3" s="8" t="s">
        <v>260</v>
      </c>
      <c r="FD3" s="8" t="s">
        <v>260</v>
      </c>
      <c r="FE3" s="8" t="s">
        <v>260</v>
      </c>
      <c r="FF3" s="8" t="s">
        <v>260</v>
      </c>
      <c r="FG3" s="8" t="s">
        <v>260</v>
      </c>
      <c r="FH3" s="8" t="s">
        <v>260</v>
      </c>
      <c r="FI3" s="8" t="s">
        <v>260</v>
      </c>
      <c r="FJ3" s="8" t="s">
        <v>260</v>
      </c>
      <c r="FK3" s="8" t="s">
        <v>260</v>
      </c>
      <c r="FL3" s="8" t="s">
        <v>260</v>
      </c>
      <c r="FM3" s="8" t="s">
        <v>260</v>
      </c>
      <c r="FN3" s="8" t="s">
        <v>260</v>
      </c>
      <c r="FO3" s="8" t="s">
        <v>260</v>
      </c>
      <c r="FP3" s="8" t="s">
        <v>260</v>
      </c>
      <c r="FQ3" s="8" t="s">
        <v>260</v>
      </c>
      <c r="FR3" s="8" t="s">
        <v>260</v>
      </c>
      <c r="FS3" s="8" t="s">
        <v>260</v>
      </c>
      <c r="FT3" s="8" t="s">
        <v>260</v>
      </c>
      <c r="FU3" s="8" t="s">
        <v>260</v>
      </c>
      <c r="FV3" s="8" t="s">
        <v>260</v>
      </c>
      <c r="FW3" s="8" t="s">
        <v>260</v>
      </c>
      <c r="FX3" s="8" t="s">
        <v>260</v>
      </c>
      <c r="FY3" s="8" t="s">
        <v>260</v>
      </c>
      <c r="FZ3" s="8" t="s">
        <v>260</v>
      </c>
      <c r="GA3" s="8" t="s">
        <v>260</v>
      </c>
      <c r="GB3" s="8" t="s">
        <v>260</v>
      </c>
      <c r="GC3" s="8" t="s">
        <v>260</v>
      </c>
      <c r="GD3" s="8" t="s">
        <v>260</v>
      </c>
      <c r="GE3" s="8" t="s">
        <v>260</v>
      </c>
      <c r="GF3" s="8" t="s">
        <v>260</v>
      </c>
      <c r="GG3" s="8" t="s">
        <v>260</v>
      </c>
      <c r="GH3" s="8" t="s">
        <v>260</v>
      </c>
      <c r="GI3" s="8" t="s">
        <v>260</v>
      </c>
      <c r="GJ3" s="8" t="s">
        <v>260</v>
      </c>
      <c r="GK3" s="8" t="s">
        <v>260</v>
      </c>
      <c r="GL3" s="8" t="s">
        <v>260</v>
      </c>
      <c r="GM3" s="8" t="s">
        <v>260</v>
      </c>
      <c r="GN3" s="8" t="s">
        <v>260</v>
      </c>
      <c r="GO3" s="8" t="s">
        <v>260</v>
      </c>
      <c r="GP3" s="8" t="s">
        <v>260</v>
      </c>
      <c r="GQ3" s="8" t="s">
        <v>260</v>
      </c>
      <c r="GR3" s="8" t="s">
        <v>260</v>
      </c>
      <c r="GS3" s="8" t="s">
        <v>260</v>
      </c>
      <c r="GT3" s="8" t="s">
        <v>260</v>
      </c>
      <c r="GU3" s="8" t="s">
        <v>260</v>
      </c>
      <c r="GV3" s="8" t="s">
        <v>260</v>
      </c>
      <c r="GW3" s="8" t="s">
        <v>260</v>
      </c>
      <c r="GX3" s="8" t="s">
        <v>260</v>
      </c>
      <c r="GY3" s="8" t="s">
        <v>260</v>
      </c>
      <c r="GZ3" s="8" t="s">
        <v>260</v>
      </c>
      <c r="HA3" s="8" t="s">
        <v>260</v>
      </c>
      <c r="HB3" s="8" t="s">
        <v>260</v>
      </c>
      <c r="HC3" s="8" t="s">
        <v>260</v>
      </c>
      <c r="HD3" s="8" t="s">
        <v>260</v>
      </c>
      <c r="HE3" s="8" t="s">
        <v>260</v>
      </c>
      <c r="HF3" s="8" t="s">
        <v>260</v>
      </c>
      <c r="HG3" s="8" t="s">
        <v>260</v>
      </c>
      <c r="HH3" s="8" t="s">
        <v>260</v>
      </c>
      <c r="HI3" s="8" t="s">
        <v>260</v>
      </c>
      <c r="HJ3" s="8" t="s">
        <v>260</v>
      </c>
      <c r="HK3" s="8" t="s">
        <v>260</v>
      </c>
      <c r="HL3" s="8" t="s">
        <v>260</v>
      </c>
      <c r="HM3" s="8" t="s">
        <v>260</v>
      </c>
      <c r="HN3" s="8" t="s">
        <v>260</v>
      </c>
      <c r="HO3" s="8" t="s">
        <v>260</v>
      </c>
      <c r="HP3" s="8" t="s">
        <v>260</v>
      </c>
      <c r="HQ3" s="8" t="s">
        <v>260</v>
      </c>
      <c r="HR3" s="8" t="s">
        <v>260</v>
      </c>
      <c r="HS3" s="8" t="s">
        <v>260</v>
      </c>
      <c r="HT3" s="8" t="s">
        <v>260</v>
      </c>
      <c r="HU3" s="8" t="s">
        <v>260</v>
      </c>
      <c r="HV3" s="8" t="s">
        <v>260</v>
      </c>
      <c r="HW3" s="8" t="s">
        <v>260</v>
      </c>
      <c r="HX3" s="8" t="s">
        <v>260</v>
      </c>
      <c r="HY3" s="8" t="s">
        <v>260</v>
      </c>
      <c r="HZ3" s="8" t="s">
        <v>260</v>
      </c>
      <c r="IA3" s="8" t="s">
        <v>260</v>
      </c>
      <c r="IB3" s="8" t="s">
        <v>260</v>
      </c>
      <c r="IC3" s="8" t="s">
        <v>260</v>
      </c>
      <c r="ID3" s="8" t="s">
        <v>260</v>
      </c>
      <c r="IE3" s="8" t="s">
        <v>260</v>
      </c>
      <c r="IF3" s="8" t="s">
        <v>260</v>
      </c>
      <c r="IG3" s="8" t="s">
        <v>260</v>
      </c>
      <c r="IH3" s="8" t="s">
        <v>260</v>
      </c>
      <c r="II3" s="8" t="s">
        <v>260</v>
      </c>
      <c r="IJ3" s="8" t="s">
        <v>260</v>
      </c>
      <c r="IK3" s="8" t="s">
        <v>260</v>
      </c>
      <c r="IL3" s="8" t="s">
        <v>260</v>
      </c>
      <c r="IM3" s="8" t="s">
        <v>260</v>
      </c>
      <c r="IN3" s="8" t="s">
        <v>260</v>
      </c>
      <c r="IO3" s="8" t="s">
        <v>260</v>
      </c>
      <c r="IP3" s="8" t="s">
        <v>260</v>
      </c>
      <c r="IQ3" s="8" t="s">
        <v>260</v>
      </c>
    </row>
    <row r="4" spans="1:251">
      <c r="A4" s="4" t="s">
        <v>252</v>
      </c>
      <c r="B4" s="8" t="s">
        <v>261</v>
      </c>
      <c r="C4" s="8" t="s">
        <v>261</v>
      </c>
      <c r="D4" s="8" t="s">
        <v>261</v>
      </c>
      <c r="E4" s="8" t="s">
        <v>261</v>
      </c>
      <c r="F4" s="8" t="s">
        <v>261</v>
      </c>
      <c r="G4" s="8" t="s">
        <v>261</v>
      </c>
      <c r="H4" s="8" t="s">
        <v>261</v>
      </c>
      <c r="I4" s="8" t="s">
        <v>261</v>
      </c>
      <c r="J4" s="8" t="s">
        <v>261</v>
      </c>
      <c r="K4" s="8" t="s">
        <v>261</v>
      </c>
      <c r="L4" s="8" t="s">
        <v>261</v>
      </c>
      <c r="M4" s="8" t="s">
        <v>261</v>
      </c>
      <c r="N4" s="8" t="s">
        <v>261</v>
      </c>
      <c r="O4" s="8" t="s">
        <v>261</v>
      </c>
      <c r="P4" s="8" t="s">
        <v>261</v>
      </c>
      <c r="Q4" s="8" t="s">
        <v>261</v>
      </c>
      <c r="R4" s="8" t="s">
        <v>261</v>
      </c>
      <c r="S4" s="8" t="s">
        <v>261</v>
      </c>
      <c r="T4" s="8" t="s">
        <v>261</v>
      </c>
      <c r="U4" s="8" t="s">
        <v>261</v>
      </c>
      <c r="V4" s="8" t="s">
        <v>261</v>
      </c>
      <c r="W4" s="8" t="s">
        <v>261</v>
      </c>
      <c r="X4" s="8" t="s">
        <v>261</v>
      </c>
      <c r="Y4" s="8" t="s">
        <v>261</v>
      </c>
      <c r="Z4" s="8" t="s">
        <v>261</v>
      </c>
      <c r="AA4" s="8" t="s">
        <v>261</v>
      </c>
      <c r="AB4" s="8" t="s">
        <v>261</v>
      </c>
      <c r="AC4" s="8" t="s">
        <v>261</v>
      </c>
      <c r="AD4" s="8" t="s">
        <v>261</v>
      </c>
      <c r="AE4" s="8" t="s">
        <v>261</v>
      </c>
      <c r="AF4" s="8" t="s">
        <v>261</v>
      </c>
      <c r="AG4" s="8" t="s">
        <v>261</v>
      </c>
      <c r="AH4" s="8" t="s">
        <v>261</v>
      </c>
      <c r="AI4" s="8" t="s">
        <v>261</v>
      </c>
      <c r="AJ4" s="8" t="s">
        <v>261</v>
      </c>
      <c r="AK4" s="8" t="s">
        <v>261</v>
      </c>
      <c r="AL4" s="8" t="s">
        <v>261</v>
      </c>
      <c r="AM4" s="8" t="s">
        <v>261</v>
      </c>
      <c r="AN4" s="8" t="s">
        <v>261</v>
      </c>
      <c r="AO4" s="8" t="s">
        <v>261</v>
      </c>
      <c r="AP4" s="8" t="s">
        <v>261</v>
      </c>
      <c r="AQ4" s="8" t="s">
        <v>261</v>
      </c>
      <c r="AR4" s="8" t="s">
        <v>261</v>
      </c>
      <c r="AS4" s="8" t="s">
        <v>261</v>
      </c>
      <c r="AT4" s="8" t="s">
        <v>261</v>
      </c>
      <c r="AU4" s="8" t="s">
        <v>261</v>
      </c>
      <c r="AV4" s="8" t="s">
        <v>261</v>
      </c>
      <c r="AW4" s="8" t="s">
        <v>261</v>
      </c>
      <c r="AX4" s="8" t="s">
        <v>261</v>
      </c>
      <c r="AY4" s="8" t="s">
        <v>261</v>
      </c>
      <c r="AZ4" s="8" t="s">
        <v>261</v>
      </c>
      <c r="BA4" s="8" t="s">
        <v>261</v>
      </c>
      <c r="BB4" s="8" t="s">
        <v>261</v>
      </c>
      <c r="BC4" s="8" t="s">
        <v>261</v>
      </c>
      <c r="BD4" s="8" t="s">
        <v>261</v>
      </c>
      <c r="BE4" s="8" t="s">
        <v>261</v>
      </c>
      <c r="BF4" s="8" t="s">
        <v>261</v>
      </c>
      <c r="BG4" s="8" t="s">
        <v>261</v>
      </c>
      <c r="BH4" s="8" t="s">
        <v>261</v>
      </c>
      <c r="BI4" s="8" t="s">
        <v>261</v>
      </c>
      <c r="BJ4" s="8" t="s">
        <v>261</v>
      </c>
      <c r="BK4" s="8" t="s">
        <v>261</v>
      </c>
      <c r="BL4" s="8" t="s">
        <v>261</v>
      </c>
      <c r="BM4" s="8" t="s">
        <v>261</v>
      </c>
      <c r="BN4" s="8" t="s">
        <v>261</v>
      </c>
      <c r="BO4" s="8" t="s">
        <v>261</v>
      </c>
      <c r="BP4" s="8" t="s">
        <v>261</v>
      </c>
      <c r="BQ4" s="8" t="s">
        <v>261</v>
      </c>
      <c r="BR4" s="8" t="s">
        <v>261</v>
      </c>
      <c r="BS4" s="8" t="s">
        <v>261</v>
      </c>
      <c r="BT4" s="8" t="s">
        <v>261</v>
      </c>
      <c r="BU4" s="8" t="s">
        <v>261</v>
      </c>
      <c r="BV4" s="8" t="s">
        <v>261</v>
      </c>
      <c r="BW4" s="8" t="s">
        <v>261</v>
      </c>
      <c r="BX4" s="8" t="s">
        <v>261</v>
      </c>
      <c r="BY4" s="8" t="s">
        <v>261</v>
      </c>
      <c r="BZ4" s="8" t="s">
        <v>261</v>
      </c>
      <c r="CA4" s="8" t="s">
        <v>261</v>
      </c>
      <c r="CB4" s="8" t="s">
        <v>261</v>
      </c>
      <c r="CC4" s="8" t="s">
        <v>261</v>
      </c>
      <c r="CD4" s="8" t="s">
        <v>261</v>
      </c>
      <c r="CE4" s="8" t="s">
        <v>261</v>
      </c>
      <c r="CF4" s="8" t="s">
        <v>261</v>
      </c>
      <c r="CG4" s="8" t="s">
        <v>261</v>
      </c>
      <c r="CH4" s="8" t="s">
        <v>261</v>
      </c>
      <c r="CI4" s="8" t="s">
        <v>261</v>
      </c>
      <c r="CJ4" s="8" t="s">
        <v>261</v>
      </c>
      <c r="CK4" s="8" t="s">
        <v>261</v>
      </c>
      <c r="CL4" s="8" t="s">
        <v>261</v>
      </c>
      <c r="CM4" s="8" t="s">
        <v>261</v>
      </c>
      <c r="CN4" s="8" t="s">
        <v>261</v>
      </c>
      <c r="CO4" s="8" t="s">
        <v>261</v>
      </c>
      <c r="CP4" s="8" t="s">
        <v>261</v>
      </c>
      <c r="CQ4" s="8" t="s">
        <v>261</v>
      </c>
      <c r="CR4" s="8" t="s">
        <v>261</v>
      </c>
      <c r="CS4" s="8" t="s">
        <v>261</v>
      </c>
      <c r="CT4" s="8" t="s">
        <v>261</v>
      </c>
      <c r="CU4" s="8" t="s">
        <v>261</v>
      </c>
      <c r="CV4" s="8" t="s">
        <v>261</v>
      </c>
      <c r="CW4" s="8" t="s">
        <v>261</v>
      </c>
      <c r="CX4" s="8" t="s">
        <v>261</v>
      </c>
      <c r="CY4" s="8" t="s">
        <v>261</v>
      </c>
      <c r="CZ4" s="8" t="s">
        <v>261</v>
      </c>
      <c r="DA4" s="8" t="s">
        <v>261</v>
      </c>
      <c r="DB4" s="8" t="s">
        <v>261</v>
      </c>
      <c r="DC4" s="8" t="s">
        <v>261</v>
      </c>
      <c r="DD4" s="8" t="s">
        <v>261</v>
      </c>
      <c r="DE4" s="8" t="s">
        <v>261</v>
      </c>
      <c r="DF4" s="8" t="s">
        <v>261</v>
      </c>
      <c r="DG4" s="8" t="s">
        <v>261</v>
      </c>
      <c r="DH4" s="8" t="s">
        <v>261</v>
      </c>
      <c r="DI4" s="8" t="s">
        <v>261</v>
      </c>
      <c r="DJ4" s="8" t="s">
        <v>261</v>
      </c>
      <c r="DK4" s="8" t="s">
        <v>261</v>
      </c>
      <c r="DL4" s="8" t="s">
        <v>261</v>
      </c>
      <c r="DM4" s="8" t="s">
        <v>261</v>
      </c>
      <c r="DN4" s="8" t="s">
        <v>261</v>
      </c>
      <c r="DO4" s="8" t="s">
        <v>261</v>
      </c>
      <c r="DP4" s="8" t="s">
        <v>261</v>
      </c>
      <c r="DQ4" s="8" t="s">
        <v>261</v>
      </c>
      <c r="DR4" s="8" t="s">
        <v>261</v>
      </c>
      <c r="DS4" s="8" t="s">
        <v>261</v>
      </c>
      <c r="DT4" s="8" t="s">
        <v>261</v>
      </c>
      <c r="DU4" s="8" t="s">
        <v>261</v>
      </c>
      <c r="DV4" s="8" t="s">
        <v>261</v>
      </c>
      <c r="DW4" s="8" t="s">
        <v>261</v>
      </c>
      <c r="DX4" s="8" t="s">
        <v>261</v>
      </c>
      <c r="DY4" s="8" t="s">
        <v>261</v>
      </c>
      <c r="DZ4" s="8" t="s">
        <v>261</v>
      </c>
      <c r="EA4" s="8" t="s">
        <v>261</v>
      </c>
      <c r="EB4" s="8" t="s">
        <v>261</v>
      </c>
      <c r="EC4" s="8" t="s">
        <v>261</v>
      </c>
      <c r="ED4" s="8" t="s">
        <v>261</v>
      </c>
      <c r="EE4" s="8" t="s">
        <v>261</v>
      </c>
      <c r="EF4" s="8" t="s">
        <v>261</v>
      </c>
      <c r="EG4" s="8" t="s">
        <v>261</v>
      </c>
      <c r="EH4" s="8" t="s">
        <v>261</v>
      </c>
      <c r="EI4" s="8" t="s">
        <v>261</v>
      </c>
      <c r="EJ4" s="8" t="s">
        <v>261</v>
      </c>
      <c r="EK4" s="8" t="s">
        <v>261</v>
      </c>
      <c r="EL4" s="8" t="s">
        <v>261</v>
      </c>
      <c r="EM4" s="8" t="s">
        <v>261</v>
      </c>
      <c r="EN4" s="8" t="s">
        <v>261</v>
      </c>
      <c r="EO4" s="8" t="s">
        <v>261</v>
      </c>
      <c r="EP4" s="8" t="s">
        <v>261</v>
      </c>
      <c r="EQ4" s="8" t="s">
        <v>261</v>
      </c>
      <c r="ER4" s="8" t="s">
        <v>261</v>
      </c>
      <c r="ES4" s="8" t="s">
        <v>261</v>
      </c>
      <c r="ET4" s="8" t="s">
        <v>261</v>
      </c>
      <c r="EU4" s="8" t="s">
        <v>261</v>
      </c>
      <c r="EV4" s="8" t="s">
        <v>261</v>
      </c>
      <c r="EW4" s="8" t="s">
        <v>261</v>
      </c>
      <c r="EX4" s="8" t="s">
        <v>261</v>
      </c>
      <c r="EY4" s="8" t="s">
        <v>261</v>
      </c>
      <c r="EZ4" s="8" t="s">
        <v>261</v>
      </c>
      <c r="FA4" s="8" t="s">
        <v>261</v>
      </c>
      <c r="FB4" s="8" t="s">
        <v>261</v>
      </c>
      <c r="FC4" s="8" t="s">
        <v>261</v>
      </c>
      <c r="FD4" s="8" t="s">
        <v>261</v>
      </c>
      <c r="FE4" s="8" t="s">
        <v>261</v>
      </c>
      <c r="FF4" s="8" t="s">
        <v>261</v>
      </c>
      <c r="FG4" s="8" t="s">
        <v>261</v>
      </c>
      <c r="FH4" s="8" t="s">
        <v>261</v>
      </c>
      <c r="FI4" s="8" t="s">
        <v>261</v>
      </c>
      <c r="FJ4" s="8" t="s">
        <v>261</v>
      </c>
      <c r="FK4" s="8" t="s">
        <v>261</v>
      </c>
      <c r="FL4" s="8" t="s">
        <v>261</v>
      </c>
      <c r="FM4" s="8" t="s">
        <v>261</v>
      </c>
      <c r="FN4" s="8" t="s">
        <v>261</v>
      </c>
      <c r="FO4" s="8" t="s">
        <v>261</v>
      </c>
      <c r="FP4" s="8" t="s">
        <v>261</v>
      </c>
      <c r="FQ4" s="8" t="s">
        <v>261</v>
      </c>
      <c r="FR4" s="8" t="s">
        <v>261</v>
      </c>
      <c r="FS4" s="8" t="s">
        <v>261</v>
      </c>
      <c r="FT4" s="8" t="s">
        <v>261</v>
      </c>
      <c r="FU4" s="8" t="s">
        <v>261</v>
      </c>
      <c r="FV4" s="8" t="s">
        <v>261</v>
      </c>
      <c r="FW4" s="8" t="s">
        <v>261</v>
      </c>
      <c r="FX4" s="8" t="s">
        <v>261</v>
      </c>
      <c r="FY4" s="8" t="s">
        <v>261</v>
      </c>
      <c r="FZ4" s="8" t="s">
        <v>261</v>
      </c>
      <c r="GA4" s="8" t="s">
        <v>261</v>
      </c>
      <c r="GB4" s="8" t="s">
        <v>261</v>
      </c>
      <c r="GC4" s="8" t="s">
        <v>261</v>
      </c>
      <c r="GD4" s="8" t="s">
        <v>261</v>
      </c>
      <c r="GE4" s="8" t="s">
        <v>261</v>
      </c>
      <c r="GF4" s="8" t="s">
        <v>261</v>
      </c>
      <c r="GG4" s="8" t="s">
        <v>261</v>
      </c>
      <c r="GH4" s="8" t="s">
        <v>261</v>
      </c>
      <c r="GI4" s="8" t="s">
        <v>261</v>
      </c>
      <c r="GJ4" s="8" t="s">
        <v>261</v>
      </c>
      <c r="GK4" s="8" t="s">
        <v>261</v>
      </c>
      <c r="GL4" s="8" t="s">
        <v>261</v>
      </c>
      <c r="GM4" s="8" t="s">
        <v>261</v>
      </c>
      <c r="GN4" s="8" t="s">
        <v>261</v>
      </c>
      <c r="GO4" s="8" t="s">
        <v>261</v>
      </c>
      <c r="GP4" s="8" t="s">
        <v>261</v>
      </c>
      <c r="GQ4" s="8" t="s">
        <v>261</v>
      </c>
      <c r="GR4" s="8" t="s">
        <v>261</v>
      </c>
      <c r="GS4" s="8" t="s">
        <v>261</v>
      </c>
      <c r="GT4" s="8" t="s">
        <v>261</v>
      </c>
      <c r="GU4" s="8" t="s">
        <v>261</v>
      </c>
      <c r="GV4" s="8" t="s">
        <v>261</v>
      </c>
      <c r="GW4" s="8" t="s">
        <v>261</v>
      </c>
      <c r="GX4" s="8" t="s">
        <v>261</v>
      </c>
      <c r="GY4" s="8" t="s">
        <v>261</v>
      </c>
      <c r="GZ4" s="8" t="s">
        <v>261</v>
      </c>
      <c r="HA4" s="8" t="s">
        <v>261</v>
      </c>
      <c r="HB4" s="8" t="s">
        <v>261</v>
      </c>
      <c r="HC4" s="8" t="s">
        <v>261</v>
      </c>
      <c r="HD4" s="8" t="s">
        <v>261</v>
      </c>
      <c r="HE4" s="8" t="s">
        <v>261</v>
      </c>
      <c r="HF4" s="8" t="s">
        <v>261</v>
      </c>
      <c r="HG4" s="8" t="s">
        <v>261</v>
      </c>
      <c r="HH4" s="8" t="s">
        <v>261</v>
      </c>
      <c r="HI4" s="8" t="s">
        <v>261</v>
      </c>
      <c r="HJ4" s="8" t="s">
        <v>261</v>
      </c>
      <c r="HK4" s="8" t="s">
        <v>261</v>
      </c>
      <c r="HL4" s="8" t="s">
        <v>261</v>
      </c>
      <c r="HM4" s="8" t="s">
        <v>261</v>
      </c>
      <c r="HN4" s="8" t="s">
        <v>261</v>
      </c>
      <c r="HO4" s="8" t="s">
        <v>261</v>
      </c>
      <c r="HP4" s="8" t="s">
        <v>261</v>
      </c>
      <c r="HQ4" s="8" t="s">
        <v>261</v>
      </c>
      <c r="HR4" s="8" t="s">
        <v>261</v>
      </c>
      <c r="HS4" s="8" t="s">
        <v>261</v>
      </c>
      <c r="HT4" s="8" t="s">
        <v>261</v>
      </c>
      <c r="HU4" s="8" t="s">
        <v>261</v>
      </c>
      <c r="HV4" s="8" t="s">
        <v>261</v>
      </c>
      <c r="HW4" s="8" t="s">
        <v>261</v>
      </c>
      <c r="HX4" s="8" t="s">
        <v>261</v>
      </c>
      <c r="HY4" s="8" t="s">
        <v>261</v>
      </c>
      <c r="HZ4" s="8" t="s">
        <v>261</v>
      </c>
      <c r="IA4" s="8" t="s">
        <v>261</v>
      </c>
      <c r="IB4" s="8" t="s">
        <v>261</v>
      </c>
      <c r="IC4" s="8" t="s">
        <v>261</v>
      </c>
      <c r="ID4" s="8" t="s">
        <v>261</v>
      </c>
      <c r="IE4" s="8" t="s">
        <v>261</v>
      </c>
      <c r="IF4" s="8" t="s">
        <v>261</v>
      </c>
      <c r="IG4" s="8" t="s">
        <v>261</v>
      </c>
      <c r="IH4" s="8" t="s">
        <v>261</v>
      </c>
      <c r="II4" s="8" t="s">
        <v>261</v>
      </c>
      <c r="IJ4" s="8" t="s">
        <v>261</v>
      </c>
      <c r="IK4" s="8" t="s">
        <v>261</v>
      </c>
      <c r="IL4" s="8" t="s">
        <v>261</v>
      </c>
      <c r="IM4" s="8" t="s">
        <v>261</v>
      </c>
      <c r="IN4" s="8" t="s">
        <v>261</v>
      </c>
      <c r="IO4" s="8" t="s">
        <v>261</v>
      </c>
      <c r="IP4" s="8" t="s">
        <v>261</v>
      </c>
      <c r="IQ4" s="8" t="s">
        <v>261</v>
      </c>
    </row>
    <row r="5" spans="1:251">
      <c r="A5" s="4" t="s">
        <v>253</v>
      </c>
      <c r="B5" s="8" t="s">
        <v>1587</v>
      </c>
      <c r="C5" s="8" t="s">
        <v>1587</v>
      </c>
      <c r="D5" s="8" t="s">
        <v>1587</v>
      </c>
      <c r="E5" s="8" t="s">
        <v>1587</v>
      </c>
      <c r="F5" s="8" t="s">
        <v>1587</v>
      </c>
      <c r="G5" s="8" t="s">
        <v>1587</v>
      </c>
      <c r="H5" s="8" t="s">
        <v>1587</v>
      </c>
      <c r="I5" s="8" t="s">
        <v>1587</v>
      </c>
      <c r="J5" s="8" t="s">
        <v>1587</v>
      </c>
      <c r="K5" s="8" t="s">
        <v>1587</v>
      </c>
      <c r="L5" s="8" t="s">
        <v>1587</v>
      </c>
      <c r="M5" s="8" t="s">
        <v>1587</v>
      </c>
      <c r="N5" s="8" t="s">
        <v>1587</v>
      </c>
      <c r="O5" s="8" t="s">
        <v>1587</v>
      </c>
      <c r="P5" s="8" t="s">
        <v>1587</v>
      </c>
      <c r="Q5" s="8" t="s">
        <v>1587</v>
      </c>
      <c r="R5" s="8" t="s">
        <v>1587</v>
      </c>
      <c r="S5" s="8" t="s">
        <v>1587</v>
      </c>
      <c r="T5" s="8" t="s">
        <v>1587</v>
      </c>
      <c r="U5" s="8" t="s">
        <v>1587</v>
      </c>
      <c r="V5" s="8" t="s">
        <v>1587</v>
      </c>
      <c r="W5" s="8" t="s">
        <v>1587</v>
      </c>
      <c r="X5" s="8" t="s">
        <v>1587</v>
      </c>
      <c r="Y5" s="8" t="s">
        <v>1587</v>
      </c>
      <c r="Z5" s="8" t="s">
        <v>1587</v>
      </c>
      <c r="AA5" s="8" t="s">
        <v>1587</v>
      </c>
      <c r="AB5" s="8" t="s">
        <v>1587</v>
      </c>
      <c r="AC5" s="8" t="s">
        <v>1587</v>
      </c>
      <c r="AD5" s="8" t="s">
        <v>1587</v>
      </c>
      <c r="AE5" s="8" t="s">
        <v>1587</v>
      </c>
      <c r="AF5" s="8" t="s">
        <v>1587</v>
      </c>
      <c r="AG5" s="8" t="s">
        <v>1587</v>
      </c>
      <c r="AH5" s="8" t="s">
        <v>1587</v>
      </c>
      <c r="AI5" s="8" t="s">
        <v>1587</v>
      </c>
      <c r="AJ5" s="8" t="s">
        <v>1587</v>
      </c>
      <c r="AK5" s="8" t="s">
        <v>1587</v>
      </c>
      <c r="AL5" s="8" t="s">
        <v>1587</v>
      </c>
      <c r="AM5" s="8" t="s">
        <v>1587</v>
      </c>
      <c r="AN5" s="8" t="s">
        <v>1587</v>
      </c>
      <c r="AO5" s="8" t="s">
        <v>1587</v>
      </c>
      <c r="AP5" s="8" t="s">
        <v>1587</v>
      </c>
      <c r="AQ5" s="8" t="s">
        <v>1587</v>
      </c>
      <c r="AR5" s="8" t="s">
        <v>1587</v>
      </c>
      <c r="AS5" s="8" t="s">
        <v>1587</v>
      </c>
      <c r="AT5" s="8" t="s">
        <v>1587</v>
      </c>
      <c r="AU5" s="8" t="s">
        <v>1587</v>
      </c>
      <c r="AV5" s="8" t="s">
        <v>1587</v>
      </c>
      <c r="AW5" s="8" t="s">
        <v>1587</v>
      </c>
      <c r="AX5" s="8" t="s">
        <v>1587</v>
      </c>
      <c r="AY5" s="8" t="s">
        <v>1587</v>
      </c>
      <c r="AZ5" s="8" t="s">
        <v>1587</v>
      </c>
      <c r="BA5" s="8" t="s">
        <v>1587</v>
      </c>
      <c r="BB5" s="8" t="s">
        <v>1587</v>
      </c>
      <c r="BC5" s="8" t="s">
        <v>1587</v>
      </c>
      <c r="BD5" s="8" t="s">
        <v>1587</v>
      </c>
      <c r="BE5" s="8" t="s">
        <v>1587</v>
      </c>
      <c r="BF5" s="8" t="s">
        <v>1587</v>
      </c>
      <c r="BG5" s="8" t="s">
        <v>1587</v>
      </c>
      <c r="BH5" s="8" t="s">
        <v>1587</v>
      </c>
      <c r="BI5" s="8" t="s">
        <v>1587</v>
      </c>
      <c r="BJ5" s="8" t="s">
        <v>1587</v>
      </c>
      <c r="BK5" s="8" t="s">
        <v>1587</v>
      </c>
      <c r="BL5" s="8" t="s">
        <v>1587</v>
      </c>
      <c r="BM5" s="8" t="s">
        <v>1587</v>
      </c>
      <c r="BN5" s="8" t="s">
        <v>1587</v>
      </c>
      <c r="BO5" s="8" t="s">
        <v>1587</v>
      </c>
      <c r="BP5" s="8" t="s">
        <v>1587</v>
      </c>
      <c r="BQ5" s="8" t="s">
        <v>1587</v>
      </c>
      <c r="BR5" s="8" t="s">
        <v>1587</v>
      </c>
      <c r="BS5" s="8" t="s">
        <v>1587</v>
      </c>
      <c r="BT5" s="8" t="s">
        <v>1587</v>
      </c>
      <c r="BU5" s="8" t="s">
        <v>1587</v>
      </c>
      <c r="BV5" s="8" t="s">
        <v>1587</v>
      </c>
      <c r="BW5" s="8" t="s">
        <v>1587</v>
      </c>
      <c r="BX5" s="8" t="s">
        <v>1587</v>
      </c>
      <c r="BY5" s="8" t="s">
        <v>1587</v>
      </c>
      <c r="BZ5" s="8" t="s">
        <v>1587</v>
      </c>
      <c r="CA5" s="8" t="s">
        <v>1587</v>
      </c>
      <c r="CB5" s="8" t="s">
        <v>1587</v>
      </c>
      <c r="CC5" s="8" t="s">
        <v>1587</v>
      </c>
      <c r="CD5" s="8" t="s">
        <v>1587</v>
      </c>
      <c r="CE5" s="8" t="s">
        <v>1587</v>
      </c>
      <c r="CF5" s="8" t="s">
        <v>1587</v>
      </c>
      <c r="CG5" s="8" t="s">
        <v>1587</v>
      </c>
      <c r="CH5" s="8" t="s">
        <v>1587</v>
      </c>
      <c r="CI5" s="8" t="s">
        <v>1587</v>
      </c>
      <c r="CJ5" s="8" t="s">
        <v>1587</v>
      </c>
      <c r="CK5" s="8" t="s">
        <v>1587</v>
      </c>
      <c r="CL5" s="8" t="s">
        <v>1587</v>
      </c>
      <c r="CM5" s="8" t="s">
        <v>1587</v>
      </c>
      <c r="CN5" s="8" t="s">
        <v>1587</v>
      </c>
      <c r="CO5" s="8" t="s">
        <v>1587</v>
      </c>
      <c r="CP5" s="8" t="s">
        <v>1587</v>
      </c>
      <c r="CQ5" s="8" t="s">
        <v>1587</v>
      </c>
      <c r="CR5" s="8" t="s">
        <v>1587</v>
      </c>
      <c r="CS5" s="8" t="s">
        <v>1587</v>
      </c>
      <c r="CT5" s="8" t="s">
        <v>1587</v>
      </c>
      <c r="CU5" s="8" t="s">
        <v>1587</v>
      </c>
      <c r="CV5" s="8" t="s">
        <v>1587</v>
      </c>
      <c r="CW5" s="8" t="s">
        <v>1587</v>
      </c>
      <c r="CX5" s="8" t="s">
        <v>1587</v>
      </c>
      <c r="CY5" s="8" t="s">
        <v>1587</v>
      </c>
      <c r="CZ5" s="8" t="s">
        <v>1587</v>
      </c>
      <c r="DA5" s="8" t="s">
        <v>1587</v>
      </c>
      <c r="DB5" s="8" t="s">
        <v>1587</v>
      </c>
      <c r="DC5" s="8" t="s">
        <v>1587</v>
      </c>
      <c r="DD5" s="8" t="s">
        <v>1587</v>
      </c>
      <c r="DE5" s="8" t="s">
        <v>1587</v>
      </c>
      <c r="DF5" s="8" t="s">
        <v>1587</v>
      </c>
      <c r="DG5" s="8" t="s">
        <v>1587</v>
      </c>
      <c r="DH5" s="8" t="s">
        <v>1587</v>
      </c>
      <c r="DI5" s="8" t="s">
        <v>1587</v>
      </c>
      <c r="DJ5" s="8" t="s">
        <v>1587</v>
      </c>
      <c r="DK5" s="8" t="s">
        <v>1587</v>
      </c>
      <c r="DL5" s="8" t="s">
        <v>1587</v>
      </c>
      <c r="DM5" s="8" t="s">
        <v>1587</v>
      </c>
      <c r="DN5" s="8" t="s">
        <v>1587</v>
      </c>
      <c r="DO5" s="8" t="s">
        <v>1587</v>
      </c>
      <c r="DP5" s="8" t="s">
        <v>1587</v>
      </c>
      <c r="DQ5" s="8" t="s">
        <v>1587</v>
      </c>
      <c r="DR5" s="8" t="s">
        <v>1587</v>
      </c>
      <c r="DS5" s="8" t="s">
        <v>1587</v>
      </c>
      <c r="DT5" s="8" t="s">
        <v>1587</v>
      </c>
      <c r="DU5" s="8" t="s">
        <v>1587</v>
      </c>
      <c r="DV5" s="8" t="s">
        <v>1587</v>
      </c>
      <c r="DW5" s="8" t="s">
        <v>1587</v>
      </c>
      <c r="DX5" s="8" t="s">
        <v>1587</v>
      </c>
      <c r="DY5" s="8" t="s">
        <v>1587</v>
      </c>
      <c r="DZ5" s="8" t="s">
        <v>1587</v>
      </c>
      <c r="EA5" s="8" t="s">
        <v>1587</v>
      </c>
      <c r="EB5" s="8" t="s">
        <v>1587</v>
      </c>
      <c r="EC5" s="8" t="s">
        <v>1587</v>
      </c>
      <c r="ED5" s="8" t="s">
        <v>1587</v>
      </c>
      <c r="EE5" s="8" t="s">
        <v>1587</v>
      </c>
      <c r="EF5" s="8" t="s">
        <v>1587</v>
      </c>
      <c r="EG5" s="8" t="s">
        <v>1587</v>
      </c>
      <c r="EH5" s="8" t="s">
        <v>1587</v>
      </c>
      <c r="EI5" s="8" t="s">
        <v>1587</v>
      </c>
      <c r="EJ5" s="8" t="s">
        <v>1587</v>
      </c>
      <c r="EK5" s="8" t="s">
        <v>1587</v>
      </c>
      <c r="EL5" s="8" t="s">
        <v>1587</v>
      </c>
      <c r="EM5" s="8" t="s">
        <v>1587</v>
      </c>
      <c r="EN5" s="8" t="s">
        <v>1587</v>
      </c>
      <c r="EO5" s="8" t="s">
        <v>1587</v>
      </c>
      <c r="EP5" s="8" t="s">
        <v>1587</v>
      </c>
      <c r="EQ5" s="8" t="s">
        <v>1587</v>
      </c>
      <c r="ER5" s="8" t="s">
        <v>1587</v>
      </c>
      <c r="ES5" s="8" t="s">
        <v>1587</v>
      </c>
      <c r="ET5" s="8" t="s">
        <v>1587</v>
      </c>
      <c r="EU5" s="8" t="s">
        <v>1587</v>
      </c>
      <c r="EV5" s="8" t="s">
        <v>1587</v>
      </c>
      <c r="EW5" s="8" t="s">
        <v>1587</v>
      </c>
      <c r="EX5" s="8" t="s">
        <v>1587</v>
      </c>
      <c r="EY5" s="8" t="s">
        <v>1587</v>
      </c>
      <c r="EZ5" s="8" t="s">
        <v>1587</v>
      </c>
      <c r="FA5" s="8" t="s">
        <v>1587</v>
      </c>
      <c r="FB5" s="8" t="s">
        <v>1587</v>
      </c>
      <c r="FC5" s="8" t="s">
        <v>1587</v>
      </c>
      <c r="FD5" s="8" t="s">
        <v>1587</v>
      </c>
      <c r="FE5" s="8" t="s">
        <v>1587</v>
      </c>
      <c r="FF5" s="8" t="s">
        <v>1587</v>
      </c>
      <c r="FG5" s="8" t="s">
        <v>1587</v>
      </c>
      <c r="FH5" s="8" t="s">
        <v>1587</v>
      </c>
      <c r="FI5" s="8" t="s">
        <v>1587</v>
      </c>
      <c r="FJ5" s="8" t="s">
        <v>1587</v>
      </c>
      <c r="FK5" s="8" t="s">
        <v>1587</v>
      </c>
      <c r="FL5" s="8" t="s">
        <v>1587</v>
      </c>
      <c r="FM5" s="8" t="s">
        <v>1587</v>
      </c>
      <c r="FN5" s="8" t="s">
        <v>1587</v>
      </c>
      <c r="FO5" s="8" t="s">
        <v>1587</v>
      </c>
      <c r="FP5" s="8" t="s">
        <v>1587</v>
      </c>
      <c r="FQ5" s="8" t="s">
        <v>1587</v>
      </c>
      <c r="FR5" s="8" t="s">
        <v>1587</v>
      </c>
      <c r="FS5" s="8" t="s">
        <v>1587</v>
      </c>
      <c r="FT5" s="8" t="s">
        <v>1587</v>
      </c>
      <c r="FU5" s="8" t="s">
        <v>1587</v>
      </c>
      <c r="FV5" s="8" t="s">
        <v>1587</v>
      </c>
      <c r="FW5" s="8" t="s">
        <v>1587</v>
      </c>
      <c r="FX5" s="8" t="s">
        <v>1587</v>
      </c>
      <c r="FY5" s="8" t="s">
        <v>1587</v>
      </c>
      <c r="FZ5" s="8" t="s">
        <v>1587</v>
      </c>
      <c r="GA5" s="8" t="s">
        <v>1587</v>
      </c>
      <c r="GB5" s="8" t="s">
        <v>1587</v>
      </c>
      <c r="GC5" s="8" t="s">
        <v>1587</v>
      </c>
      <c r="GD5" s="8" t="s">
        <v>1587</v>
      </c>
      <c r="GE5" s="8" t="s">
        <v>1587</v>
      </c>
      <c r="GF5" s="8" t="s">
        <v>1587</v>
      </c>
      <c r="GG5" s="8" t="s">
        <v>1587</v>
      </c>
      <c r="GH5" s="8" t="s">
        <v>1587</v>
      </c>
      <c r="GI5" s="8" t="s">
        <v>1587</v>
      </c>
      <c r="GJ5" s="8" t="s">
        <v>1587</v>
      </c>
      <c r="GK5" s="8" t="s">
        <v>1587</v>
      </c>
      <c r="GL5" s="8" t="s">
        <v>1587</v>
      </c>
      <c r="GM5" s="8" t="s">
        <v>1587</v>
      </c>
      <c r="GN5" s="8" t="s">
        <v>1587</v>
      </c>
      <c r="GO5" s="8" t="s">
        <v>1587</v>
      </c>
      <c r="GP5" s="8" t="s">
        <v>1587</v>
      </c>
      <c r="GQ5" s="8" t="s">
        <v>1587</v>
      </c>
      <c r="GR5" s="8" t="s">
        <v>1587</v>
      </c>
      <c r="GS5" s="8" t="s">
        <v>1587</v>
      </c>
      <c r="GT5" s="8" t="s">
        <v>1587</v>
      </c>
      <c r="GU5" s="8" t="s">
        <v>1587</v>
      </c>
      <c r="GV5" s="8" t="s">
        <v>1587</v>
      </c>
      <c r="GW5" s="8" t="s">
        <v>1587</v>
      </c>
      <c r="GX5" s="8" t="s">
        <v>1587</v>
      </c>
      <c r="GY5" s="8" t="s">
        <v>1587</v>
      </c>
      <c r="GZ5" s="8" t="s">
        <v>1587</v>
      </c>
      <c r="HA5" s="8" t="s">
        <v>1587</v>
      </c>
      <c r="HB5" s="8" t="s">
        <v>1587</v>
      </c>
      <c r="HC5" s="8" t="s">
        <v>1587</v>
      </c>
      <c r="HD5" s="8" t="s">
        <v>1587</v>
      </c>
      <c r="HE5" s="8" t="s">
        <v>1587</v>
      </c>
      <c r="HF5" s="8" t="s">
        <v>1587</v>
      </c>
      <c r="HG5" s="8" t="s">
        <v>1587</v>
      </c>
      <c r="HH5" s="8" t="s">
        <v>1587</v>
      </c>
      <c r="HI5" s="8" t="s">
        <v>1587</v>
      </c>
      <c r="HJ5" s="8" t="s">
        <v>1587</v>
      </c>
      <c r="HK5" s="8" t="s">
        <v>1587</v>
      </c>
      <c r="HL5" s="8" t="s">
        <v>1587</v>
      </c>
      <c r="HM5" s="8" t="s">
        <v>1587</v>
      </c>
      <c r="HN5" s="8" t="s">
        <v>1587</v>
      </c>
      <c r="HO5" s="8" t="s">
        <v>1587</v>
      </c>
      <c r="HP5" s="8" t="s">
        <v>1587</v>
      </c>
      <c r="HQ5" s="8" t="s">
        <v>1587</v>
      </c>
      <c r="HR5" s="8" t="s">
        <v>1587</v>
      </c>
      <c r="HS5" s="8" t="s">
        <v>1587</v>
      </c>
      <c r="HT5" s="8" t="s">
        <v>1587</v>
      </c>
      <c r="HU5" s="8" t="s">
        <v>1587</v>
      </c>
      <c r="HV5" s="8" t="s">
        <v>1587</v>
      </c>
      <c r="HW5" s="8" t="s">
        <v>1587</v>
      </c>
      <c r="HX5" s="8" t="s">
        <v>1587</v>
      </c>
      <c r="HY5" s="8" t="s">
        <v>1587</v>
      </c>
      <c r="HZ5" s="8" t="s">
        <v>1587</v>
      </c>
      <c r="IA5" s="8" t="s">
        <v>1587</v>
      </c>
      <c r="IB5" s="8" t="s">
        <v>1587</v>
      </c>
      <c r="IC5" s="8" t="s">
        <v>1587</v>
      </c>
      <c r="ID5" s="8" t="s">
        <v>1587</v>
      </c>
      <c r="IE5" s="8" t="s">
        <v>1587</v>
      </c>
      <c r="IF5" s="8" t="s">
        <v>1587</v>
      </c>
      <c r="IG5" s="8" t="s">
        <v>1587</v>
      </c>
      <c r="IH5" s="8" t="s">
        <v>1587</v>
      </c>
      <c r="II5" s="8" t="s">
        <v>1587</v>
      </c>
      <c r="IJ5" s="8" t="s">
        <v>1587</v>
      </c>
      <c r="IK5" s="8" t="s">
        <v>1587</v>
      </c>
      <c r="IL5" s="8" t="s">
        <v>1587</v>
      </c>
      <c r="IM5" s="8" t="s">
        <v>1587</v>
      </c>
      <c r="IN5" s="8" t="s">
        <v>1587</v>
      </c>
      <c r="IO5" s="8" t="s">
        <v>1587</v>
      </c>
      <c r="IP5" s="8" t="s">
        <v>1587</v>
      </c>
      <c r="IQ5" s="8" t="s">
        <v>1587</v>
      </c>
    </row>
    <row r="6" spans="1:251">
      <c r="A6" s="4" t="s">
        <v>254</v>
      </c>
      <c r="B6" s="1">
        <v>2</v>
      </c>
      <c r="C6" s="1">
        <v>2</v>
      </c>
      <c r="D6" s="1">
        <v>2</v>
      </c>
      <c r="E6" s="1">
        <v>2</v>
      </c>
      <c r="F6" s="1">
        <v>2</v>
      </c>
      <c r="G6" s="1">
        <v>2</v>
      </c>
      <c r="H6" s="1">
        <v>2</v>
      </c>
      <c r="I6" s="1">
        <v>2</v>
      </c>
      <c r="J6" s="1">
        <v>2</v>
      </c>
      <c r="K6" s="1">
        <v>2</v>
      </c>
      <c r="L6" s="1">
        <v>2</v>
      </c>
      <c r="M6" s="1">
        <v>2</v>
      </c>
      <c r="N6" s="1">
        <v>2</v>
      </c>
      <c r="O6" s="1">
        <v>2</v>
      </c>
      <c r="P6" s="1">
        <v>2</v>
      </c>
      <c r="Q6" s="1">
        <v>2</v>
      </c>
      <c r="R6" s="1">
        <v>2</v>
      </c>
      <c r="S6" s="1">
        <v>2</v>
      </c>
      <c r="T6" s="1">
        <v>2</v>
      </c>
      <c r="U6" s="1">
        <v>2</v>
      </c>
      <c r="V6" s="1">
        <v>2</v>
      </c>
      <c r="W6" s="1">
        <v>2</v>
      </c>
      <c r="X6" s="1">
        <v>2</v>
      </c>
      <c r="Y6" s="1">
        <v>2</v>
      </c>
      <c r="Z6" s="1">
        <v>2</v>
      </c>
      <c r="AA6" s="1">
        <v>2</v>
      </c>
      <c r="AB6" s="1">
        <v>2</v>
      </c>
      <c r="AC6" s="1">
        <v>2</v>
      </c>
      <c r="AD6" s="1">
        <v>2</v>
      </c>
      <c r="AE6" s="1">
        <v>2</v>
      </c>
      <c r="AF6" s="1">
        <v>2</v>
      </c>
      <c r="AG6" s="1">
        <v>2</v>
      </c>
      <c r="AH6" s="1">
        <v>2</v>
      </c>
      <c r="AI6" s="1">
        <v>2</v>
      </c>
      <c r="AJ6" s="1">
        <v>2</v>
      </c>
      <c r="AK6" s="1">
        <v>2</v>
      </c>
      <c r="AL6" s="1">
        <v>2</v>
      </c>
      <c r="AM6" s="1">
        <v>2</v>
      </c>
      <c r="AN6" s="1">
        <v>2</v>
      </c>
      <c r="AO6" s="1">
        <v>2</v>
      </c>
      <c r="AP6" s="1">
        <v>2</v>
      </c>
      <c r="AQ6" s="1">
        <v>2</v>
      </c>
      <c r="AR6" s="1">
        <v>2</v>
      </c>
      <c r="AS6" s="1">
        <v>2</v>
      </c>
      <c r="AT6" s="1">
        <v>2</v>
      </c>
      <c r="AU6" s="1">
        <v>2</v>
      </c>
      <c r="AV6" s="1">
        <v>2</v>
      </c>
      <c r="AW6" s="1">
        <v>2</v>
      </c>
      <c r="AX6" s="1">
        <v>2</v>
      </c>
      <c r="AY6" s="1">
        <v>2</v>
      </c>
      <c r="AZ6" s="1">
        <v>2</v>
      </c>
      <c r="BA6" s="1">
        <v>2</v>
      </c>
      <c r="BB6" s="1">
        <v>2</v>
      </c>
      <c r="BC6" s="1">
        <v>2</v>
      </c>
      <c r="BD6" s="1">
        <v>2</v>
      </c>
      <c r="BE6" s="1">
        <v>2</v>
      </c>
      <c r="BF6" s="1">
        <v>2</v>
      </c>
      <c r="BG6" s="1">
        <v>2</v>
      </c>
      <c r="BH6" s="1">
        <v>2</v>
      </c>
      <c r="BI6" s="1">
        <v>2</v>
      </c>
      <c r="BJ6" s="1">
        <v>2</v>
      </c>
      <c r="BK6" s="1">
        <v>2</v>
      </c>
      <c r="BL6" s="1">
        <v>2</v>
      </c>
      <c r="BM6" s="1">
        <v>2</v>
      </c>
      <c r="BN6" s="1">
        <v>2</v>
      </c>
      <c r="BO6" s="1">
        <v>2</v>
      </c>
      <c r="BP6" s="1">
        <v>2</v>
      </c>
      <c r="BQ6" s="1">
        <v>2</v>
      </c>
      <c r="BR6" s="1">
        <v>2</v>
      </c>
      <c r="BS6" s="1">
        <v>2</v>
      </c>
      <c r="BT6" s="1">
        <v>2</v>
      </c>
      <c r="BU6" s="1">
        <v>2</v>
      </c>
      <c r="BV6" s="1">
        <v>2</v>
      </c>
      <c r="BW6" s="1">
        <v>2</v>
      </c>
      <c r="BX6" s="1">
        <v>2</v>
      </c>
      <c r="BY6" s="1">
        <v>2</v>
      </c>
      <c r="BZ6" s="1">
        <v>2</v>
      </c>
      <c r="CA6" s="1">
        <v>2</v>
      </c>
      <c r="CB6" s="1">
        <v>2</v>
      </c>
      <c r="CC6" s="1">
        <v>2</v>
      </c>
      <c r="CD6" s="1">
        <v>2</v>
      </c>
      <c r="CE6" s="1">
        <v>2</v>
      </c>
      <c r="CF6" s="1">
        <v>2</v>
      </c>
      <c r="CG6" s="1">
        <v>2</v>
      </c>
      <c r="CH6" s="1">
        <v>2</v>
      </c>
      <c r="CI6" s="1">
        <v>2</v>
      </c>
      <c r="CJ6" s="1">
        <v>2</v>
      </c>
      <c r="CK6" s="1">
        <v>2</v>
      </c>
      <c r="CL6" s="1">
        <v>2</v>
      </c>
      <c r="CM6" s="1">
        <v>2</v>
      </c>
      <c r="CN6" s="1">
        <v>2</v>
      </c>
      <c r="CO6" s="1">
        <v>2</v>
      </c>
      <c r="CP6" s="1">
        <v>2</v>
      </c>
      <c r="CQ6" s="1">
        <v>2</v>
      </c>
      <c r="CR6" s="1">
        <v>2</v>
      </c>
      <c r="CS6" s="1">
        <v>2</v>
      </c>
      <c r="CT6" s="1">
        <v>2</v>
      </c>
      <c r="CU6" s="1">
        <v>2</v>
      </c>
      <c r="CV6" s="1">
        <v>2</v>
      </c>
      <c r="CW6" s="1">
        <v>2</v>
      </c>
      <c r="CX6" s="1">
        <v>2</v>
      </c>
      <c r="CY6" s="1">
        <v>2</v>
      </c>
      <c r="CZ6" s="1">
        <v>2</v>
      </c>
      <c r="DA6" s="1">
        <v>2</v>
      </c>
      <c r="DB6" s="1">
        <v>2</v>
      </c>
      <c r="DC6" s="1">
        <v>2</v>
      </c>
      <c r="DD6" s="1">
        <v>2</v>
      </c>
      <c r="DE6" s="1">
        <v>2</v>
      </c>
      <c r="DF6" s="1">
        <v>2</v>
      </c>
      <c r="DG6" s="1">
        <v>2</v>
      </c>
      <c r="DH6" s="1">
        <v>2</v>
      </c>
      <c r="DI6" s="1">
        <v>2</v>
      </c>
      <c r="DJ6" s="1">
        <v>2</v>
      </c>
      <c r="DK6" s="1">
        <v>2</v>
      </c>
      <c r="DL6" s="1">
        <v>2</v>
      </c>
      <c r="DM6" s="1">
        <v>2</v>
      </c>
      <c r="DN6" s="1">
        <v>2</v>
      </c>
      <c r="DO6" s="1">
        <v>2</v>
      </c>
      <c r="DP6" s="1">
        <v>2</v>
      </c>
      <c r="DQ6" s="1">
        <v>2</v>
      </c>
      <c r="DR6" s="1">
        <v>2</v>
      </c>
      <c r="DS6" s="1">
        <v>2</v>
      </c>
      <c r="DT6" s="1">
        <v>2</v>
      </c>
      <c r="DU6" s="1">
        <v>2</v>
      </c>
      <c r="DV6" s="1">
        <v>2</v>
      </c>
      <c r="DW6" s="1">
        <v>2</v>
      </c>
      <c r="DX6" s="1">
        <v>2</v>
      </c>
      <c r="DY6" s="1">
        <v>2</v>
      </c>
      <c r="DZ6" s="1">
        <v>2</v>
      </c>
      <c r="EA6" s="1">
        <v>2</v>
      </c>
      <c r="EB6" s="1">
        <v>2</v>
      </c>
      <c r="EC6" s="1">
        <v>2</v>
      </c>
      <c r="ED6" s="1">
        <v>2</v>
      </c>
      <c r="EE6" s="1">
        <v>2</v>
      </c>
      <c r="EF6" s="1">
        <v>2</v>
      </c>
      <c r="EG6" s="1">
        <v>2</v>
      </c>
      <c r="EH6" s="1">
        <v>2</v>
      </c>
      <c r="EI6" s="1">
        <v>2</v>
      </c>
      <c r="EJ6" s="1">
        <v>2</v>
      </c>
      <c r="EK6" s="1">
        <v>2</v>
      </c>
      <c r="EL6" s="1">
        <v>2</v>
      </c>
      <c r="EM6" s="1">
        <v>2</v>
      </c>
      <c r="EN6" s="1">
        <v>2</v>
      </c>
      <c r="EO6" s="1">
        <v>2</v>
      </c>
      <c r="EP6" s="1">
        <v>2</v>
      </c>
      <c r="EQ6" s="1">
        <v>2</v>
      </c>
      <c r="ER6" s="1">
        <v>2</v>
      </c>
      <c r="ES6" s="1">
        <v>2</v>
      </c>
      <c r="ET6" s="1">
        <v>2</v>
      </c>
      <c r="EU6" s="1">
        <v>2</v>
      </c>
      <c r="EV6" s="1">
        <v>2</v>
      </c>
      <c r="EW6" s="1">
        <v>2</v>
      </c>
      <c r="EX6" s="1">
        <v>2</v>
      </c>
      <c r="EY6" s="1">
        <v>2</v>
      </c>
      <c r="EZ6" s="1">
        <v>2</v>
      </c>
      <c r="FA6" s="1">
        <v>2</v>
      </c>
      <c r="FB6" s="1">
        <v>2</v>
      </c>
      <c r="FC6" s="1">
        <v>2</v>
      </c>
      <c r="FD6" s="1">
        <v>2</v>
      </c>
      <c r="FE6" s="1">
        <v>2</v>
      </c>
      <c r="FF6" s="1">
        <v>2</v>
      </c>
      <c r="FG6" s="1">
        <v>2</v>
      </c>
      <c r="FH6" s="1">
        <v>2</v>
      </c>
      <c r="FI6" s="1">
        <v>2</v>
      </c>
      <c r="FJ6" s="1">
        <v>2</v>
      </c>
      <c r="FK6" s="1">
        <v>2</v>
      </c>
      <c r="FL6" s="1">
        <v>2</v>
      </c>
      <c r="FM6" s="1">
        <v>2</v>
      </c>
      <c r="FN6" s="1">
        <v>2</v>
      </c>
      <c r="FO6" s="1">
        <v>2</v>
      </c>
      <c r="FP6" s="1">
        <v>2</v>
      </c>
      <c r="FQ6" s="1">
        <v>2</v>
      </c>
      <c r="FR6" s="1">
        <v>2</v>
      </c>
      <c r="FS6" s="1">
        <v>2</v>
      </c>
      <c r="FT6" s="1">
        <v>2</v>
      </c>
      <c r="FU6" s="1">
        <v>2</v>
      </c>
      <c r="FV6" s="1">
        <v>2</v>
      </c>
      <c r="FW6" s="1">
        <v>2</v>
      </c>
      <c r="FX6" s="1">
        <v>2</v>
      </c>
      <c r="FY6" s="1">
        <v>2</v>
      </c>
      <c r="FZ6" s="1">
        <v>2</v>
      </c>
      <c r="GA6" s="1">
        <v>2</v>
      </c>
      <c r="GB6" s="1">
        <v>2</v>
      </c>
      <c r="GC6" s="1">
        <v>2</v>
      </c>
      <c r="GD6" s="1">
        <v>2</v>
      </c>
      <c r="GE6" s="1">
        <v>2</v>
      </c>
      <c r="GF6" s="1">
        <v>2</v>
      </c>
      <c r="GG6" s="1">
        <v>2</v>
      </c>
      <c r="GH6" s="1">
        <v>2</v>
      </c>
      <c r="GI6" s="1">
        <v>2</v>
      </c>
      <c r="GJ6" s="1">
        <v>2</v>
      </c>
      <c r="GK6" s="1">
        <v>2</v>
      </c>
      <c r="GL6" s="1">
        <v>2</v>
      </c>
      <c r="GM6" s="1">
        <v>2</v>
      </c>
      <c r="GN6" s="1">
        <v>2</v>
      </c>
      <c r="GO6" s="1">
        <v>2</v>
      </c>
      <c r="GP6" s="1">
        <v>2</v>
      </c>
      <c r="GQ6" s="1">
        <v>2</v>
      </c>
      <c r="GR6" s="1">
        <v>2</v>
      </c>
      <c r="GS6" s="1">
        <v>2</v>
      </c>
      <c r="GT6" s="1">
        <v>2</v>
      </c>
      <c r="GU6" s="1">
        <v>2</v>
      </c>
      <c r="GV6" s="1">
        <v>2</v>
      </c>
      <c r="GW6" s="1">
        <v>2</v>
      </c>
      <c r="GX6" s="1">
        <v>2</v>
      </c>
      <c r="GY6" s="1">
        <v>2</v>
      </c>
      <c r="GZ6" s="1">
        <v>2</v>
      </c>
      <c r="HA6" s="1">
        <v>2</v>
      </c>
      <c r="HB6" s="1">
        <v>2</v>
      </c>
      <c r="HC6" s="1">
        <v>2</v>
      </c>
      <c r="HD6" s="1">
        <v>2</v>
      </c>
      <c r="HE6" s="1">
        <v>2</v>
      </c>
      <c r="HF6" s="1">
        <v>2</v>
      </c>
      <c r="HG6" s="1">
        <v>2</v>
      </c>
      <c r="HH6" s="1">
        <v>2</v>
      </c>
      <c r="HI6" s="1">
        <v>2</v>
      </c>
      <c r="HJ6" s="1">
        <v>2</v>
      </c>
      <c r="HK6" s="1">
        <v>2</v>
      </c>
      <c r="HL6" s="1">
        <v>2</v>
      </c>
      <c r="HM6" s="1">
        <v>2</v>
      </c>
      <c r="HN6" s="1">
        <v>2</v>
      </c>
      <c r="HO6" s="1">
        <v>2</v>
      </c>
      <c r="HP6" s="1">
        <v>2</v>
      </c>
      <c r="HQ6" s="1">
        <v>2</v>
      </c>
      <c r="HR6" s="1">
        <v>2</v>
      </c>
      <c r="HS6" s="1">
        <v>2</v>
      </c>
      <c r="HT6" s="1">
        <v>2</v>
      </c>
      <c r="HU6" s="1">
        <v>2</v>
      </c>
      <c r="HV6" s="1">
        <v>2</v>
      </c>
      <c r="HW6" s="1">
        <v>2</v>
      </c>
      <c r="HX6" s="1">
        <v>2</v>
      </c>
      <c r="HY6" s="1">
        <v>2</v>
      </c>
      <c r="HZ6" s="1">
        <v>2</v>
      </c>
      <c r="IA6" s="1">
        <v>2</v>
      </c>
      <c r="IB6" s="1">
        <v>2</v>
      </c>
      <c r="IC6" s="1">
        <v>2</v>
      </c>
      <c r="ID6" s="1">
        <v>2</v>
      </c>
      <c r="IE6" s="1">
        <v>2</v>
      </c>
      <c r="IF6" s="1">
        <v>2</v>
      </c>
      <c r="IG6" s="1">
        <v>2</v>
      </c>
      <c r="IH6" s="1">
        <v>2</v>
      </c>
      <c r="II6" s="1">
        <v>2</v>
      </c>
      <c r="IJ6" s="1">
        <v>2</v>
      </c>
      <c r="IK6" s="1">
        <v>2</v>
      </c>
      <c r="IL6" s="1">
        <v>2</v>
      </c>
      <c r="IM6" s="1">
        <v>2</v>
      </c>
      <c r="IN6" s="1">
        <v>2</v>
      </c>
      <c r="IO6" s="1">
        <v>2</v>
      </c>
      <c r="IP6" s="1">
        <v>2</v>
      </c>
      <c r="IQ6" s="1">
        <v>2</v>
      </c>
    </row>
    <row r="7" spans="1:251" s="6" customFormat="1">
      <c r="A7" s="5" t="s">
        <v>255</v>
      </c>
      <c r="B7" s="6">
        <v>42036</v>
      </c>
      <c r="C7" s="6">
        <v>42036</v>
      </c>
      <c r="D7" s="6">
        <v>42036</v>
      </c>
      <c r="E7" s="6">
        <v>42036</v>
      </c>
      <c r="F7" s="6">
        <v>42036</v>
      </c>
      <c r="G7" s="6">
        <v>42036</v>
      </c>
      <c r="H7" s="6">
        <v>42036</v>
      </c>
      <c r="I7" s="6">
        <v>42036</v>
      </c>
      <c r="J7" s="6">
        <v>42036</v>
      </c>
      <c r="K7" s="6">
        <v>42036</v>
      </c>
      <c r="L7" s="6">
        <v>42036</v>
      </c>
      <c r="M7" s="6">
        <v>42036</v>
      </c>
      <c r="N7" s="6">
        <v>42036</v>
      </c>
      <c r="O7" s="6">
        <v>42036</v>
      </c>
      <c r="P7" s="6">
        <v>42036</v>
      </c>
      <c r="Q7" s="6">
        <v>42036</v>
      </c>
      <c r="R7" s="6">
        <v>42036</v>
      </c>
      <c r="S7" s="6">
        <v>42036</v>
      </c>
      <c r="T7" s="6">
        <v>42036</v>
      </c>
      <c r="U7" s="6">
        <v>42036</v>
      </c>
      <c r="V7" s="6">
        <v>42036</v>
      </c>
      <c r="W7" s="6">
        <v>42036</v>
      </c>
      <c r="X7" s="6">
        <v>42036</v>
      </c>
      <c r="Y7" s="6">
        <v>42036</v>
      </c>
      <c r="Z7" s="6">
        <v>42036</v>
      </c>
      <c r="AA7" s="6">
        <v>42036</v>
      </c>
      <c r="AB7" s="6">
        <v>42036</v>
      </c>
      <c r="AC7" s="6">
        <v>42036</v>
      </c>
      <c r="AD7" s="6">
        <v>42036</v>
      </c>
      <c r="AE7" s="6">
        <v>42036</v>
      </c>
      <c r="AF7" s="6">
        <v>42036</v>
      </c>
      <c r="AG7" s="6">
        <v>42036</v>
      </c>
      <c r="AH7" s="6">
        <v>42036</v>
      </c>
      <c r="AI7" s="6">
        <v>42036</v>
      </c>
      <c r="AJ7" s="6">
        <v>42036</v>
      </c>
      <c r="AK7" s="6">
        <v>42036</v>
      </c>
      <c r="AL7" s="6">
        <v>42036</v>
      </c>
      <c r="AM7" s="6">
        <v>42036</v>
      </c>
      <c r="AN7" s="6">
        <v>42036</v>
      </c>
      <c r="AO7" s="6">
        <v>42036</v>
      </c>
      <c r="AP7" s="6">
        <v>42036</v>
      </c>
      <c r="AQ7" s="6">
        <v>42036</v>
      </c>
      <c r="AR7" s="6">
        <v>42036</v>
      </c>
      <c r="AS7" s="6">
        <v>42036</v>
      </c>
      <c r="AT7" s="6">
        <v>42036</v>
      </c>
      <c r="AU7" s="6">
        <v>42036</v>
      </c>
      <c r="AV7" s="6">
        <v>42036</v>
      </c>
      <c r="AW7" s="6">
        <v>42036</v>
      </c>
      <c r="AX7" s="6">
        <v>42036</v>
      </c>
      <c r="AY7" s="6">
        <v>42036</v>
      </c>
      <c r="AZ7" s="6">
        <v>42036</v>
      </c>
      <c r="BA7" s="6">
        <v>42036</v>
      </c>
      <c r="BB7" s="6">
        <v>42036</v>
      </c>
      <c r="BC7" s="6">
        <v>42036</v>
      </c>
      <c r="BD7" s="6">
        <v>42036</v>
      </c>
      <c r="BE7" s="6">
        <v>42036</v>
      </c>
      <c r="BF7" s="6">
        <v>42036</v>
      </c>
      <c r="BG7" s="6">
        <v>42036</v>
      </c>
      <c r="BH7" s="6">
        <v>42036</v>
      </c>
      <c r="BI7" s="6">
        <v>42036</v>
      </c>
      <c r="BJ7" s="6">
        <v>42036</v>
      </c>
      <c r="BK7" s="6">
        <v>42036</v>
      </c>
      <c r="BL7" s="6">
        <v>42036</v>
      </c>
      <c r="BM7" s="6">
        <v>42036</v>
      </c>
      <c r="BN7" s="6">
        <v>42036</v>
      </c>
      <c r="BO7" s="6">
        <v>42036</v>
      </c>
      <c r="BP7" s="6">
        <v>42036</v>
      </c>
      <c r="BQ7" s="6">
        <v>42036</v>
      </c>
      <c r="BR7" s="6">
        <v>42036</v>
      </c>
      <c r="BS7" s="6">
        <v>42036</v>
      </c>
      <c r="BT7" s="6">
        <v>42036</v>
      </c>
      <c r="BU7" s="6">
        <v>42036</v>
      </c>
      <c r="BV7" s="6">
        <v>42036</v>
      </c>
      <c r="BW7" s="6">
        <v>42036</v>
      </c>
      <c r="BX7" s="6">
        <v>42036</v>
      </c>
      <c r="BY7" s="6">
        <v>42036</v>
      </c>
      <c r="BZ7" s="6">
        <v>42036</v>
      </c>
      <c r="CA7" s="6">
        <v>42036</v>
      </c>
      <c r="CB7" s="6">
        <v>42036</v>
      </c>
      <c r="CC7" s="6">
        <v>42036</v>
      </c>
      <c r="CD7" s="6">
        <v>42036</v>
      </c>
      <c r="CE7" s="6">
        <v>42036</v>
      </c>
      <c r="CF7" s="6">
        <v>42036</v>
      </c>
      <c r="CG7" s="6">
        <v>42036</v>
      </c>
      <c r="CH7" s="6">
        <v>42036</v>
      </c>
      <c r="CI7" s="6">
        <v>42036</v>
      </c>
      <c r="CJ7" s="6">
        <v>42036</v>
      </c>
      <c r="CK7" s="6">
        <v>42036</v>
      </c>
      <c r="CL7" s="6">
        <v>42036</v>
      </c>
      <c r="CM7" s="6">
        <v>42036</v>
      </c>
      <c r="CN7" s="6">
        <v>42036</v>
      </c>
      <c r="CO7" s="6">
        <v>42036</v>
      </c>
      <c r="CP7" s="6">
        <v>42036</v>
      </c>
      <c r="CQ7" s="6">
        <v>42036</v>
      </c>
      <c r="CR7" s="6">
        <v>42036</v>
      </c>
      <c r="CS7" s="6">
        <v>42036</v>
      </c>
      <c r="CT7" s="6">
        <v>42036</v>
      </c>
      <c r="CU7" s="6">
        <v>42036</v>
      </c>
      <c r="CV7" s="6">
        <v>42036</v>
      </c>
      <c r="CW7" s="6">
        <v>42036</v>
      </c>
      <c r="CX7" s="6">
        <v>42036</v>
      </c>
      <c r="CY7" s="6">
        <v>42036</v>
      </c>
      <c r="CZ7" s="6">
        <v>42036</v>
      </c>
      <c r="DA7" s="6">
        <v>42036</v>
      </c>
      <c r="DB7" s="6">
        <v>42036</v>
      </c>
      <c r="DC7" s="6">
        <v>42036</v>
      </c>
      <c r="DD7" s="6">
        <v>42036</v>
      </c>
      <c r="DE7" s="6">
        <v>42036</v>
      </c>
      <c r="DF7" s="6">
        <v>42036</v>
      </c>
      <c r="DG7" s="6">
        <v>42036</v>
      </c>
      <c r="DH7" s="6">
        <v>42036</v>
      </c>
      <c r="DI7" s="6">
        <v>42036</v>
      </c>
      <c r="DJ7" s="6">
        <v>42036</v>
      </c>
      <c r="DK7" s="6">
        <v>42036</v>
      </c>
      <c r="DL7" s="6">
        <v>42036</v>
      </c>
      <c r="DM7" s="6">
        <v>42036</v>
      </c>
      <c r="DN7" s="6">
        <v>42036</v>
      </c>
      <c r="DO7" s="6">
        <v>42036</v>
      </c>
      <c r="DP7" s="6">
        <v>42036</v>
      </c>
      <c r="DQ7" s="6">
        <v>42036</v>
      </c>
      <c r="DR7" s="6">
        <v>42036</v>
      </c>
      <c r="DS7" s="6">
        <v>42036</v>
      </c>
      <c r="DT7" s="6">
        <v>42036</v>
      </c>
      <c r="DU7" s="6">
        <v>42036</v>
      </c>
      <c r="DV7" s="6">
        <v>42036</v>
      </c>
      <c r="DW7" s="6">
        <v>42036</v>
      </c>
      <c r="DX7" s="6">
        <v>42036</v>
      </c>
      <c r="DY7" s="6">
        <v>42036</v>
      </c>
      <c r="DZ7" s="6">
        <v>42036</v>
      </c>
      <c r="EA7" s="6">
        <v>42036</v>
      </c>
      <c r="EB7" s="6">
        <v>42036</v>
      </c>
      <c r="EC7" s="6">
        <v>42036</v>
      </c>
      <c r="ED7" s="6">
        <v>42036</v>
      </c>
      <c r="EE7" s="6">
        <v>42036</v>
      </c>
      <c r="EF7" s="6">
        <v>42036</v>
      </c>
      <c r="EG7" s="6">
        <v>42036</v>
      </c>
      <c r="EH7" s="6">
        <v>42036</v>
      </c>
      <c r="EI7" s="6">
        <v>42036</v>
      </c>
      <c r="EJ7" s="6">
        <v>42036</v>
      </c>
      <c r="EK7" s="6">
        <v>42036</v>
      </c>
      <c r="EL7" s="6">
        <v>42036</v>
      </c>
      <c r="EM7" s="6">
        <v>42036</v>
      </c>
      <c r="EN7" s="6">
        <v>42036</v>
      </c>
      <c r="EO7" s="6">
        <v>42036</v>
      </c>
      <c r="EP7" s="6">
        <v>42036</v>
      </c>
      <c r="EQ7" s="6">
        <v>42036</v>
      </c>
      <c r="ER7" s="6">
        <v>42036</v>
      </c>
      <c r="ES7" s="6">
        <v>42036</v>
      </c>
      <c r="ET7" s="6">
        <v>42036</v>
      </c>
      <c r="EU7" s="6">
        <v>42036</v>
      </c>
      <c r="EV7" s="6">
        <v>42036</v>
      </c>
      <c r="EW7" s="6">
        <v>42036</v>
      </c>
      <c r="EX7" s="6">
        <v>42036</v>
      </c>
      <c r="EY7" s="6">
        <v>42036</v>
      </c>
      <c r="EZ7" s="6">
        <v>42036</v>
      </c>
      <c r="FA7" s="6">
        <v>42036</v>
      </c>
      <c r="FB7" s="6">
        <v>42036</v>
      </c>
      <c r="FC7" s="6">
        <v>42036</v>
      </c>
      <c r="FD7" s="6">
        <v>42036</v>
      </c>
      <c r="FE7" s="6">
        <v>42036</v>
      </c>
      <c r="FF7" s="6">
        <v>42036</v>
      </c>
      <c r="FG7" s="6">
        <v>42036</v>
      </c>
      <c r="FH7" s="6">
        <v>42036</v>
      </c>
      <c r="FI7" s="6">
        <v>42036</v>
      </c>
      <c r="FJ7" s="6">
        <v>42036</v>
      </c>
      <c r="FK7" s="6">
        <v>42036</v>
      </c>
      <c r="FL7" s="6">
        <v>42036</v>
      </c>
      <c r="FM7" s="6">
        <v>42036</v>
      </c>
      <c r="FN7" s="6">
        <v>42036</v>
      </c>
      <c r="FO7" s="6">
        <v>42036</v>
      </c>
      <c r="FP7" s="6">
        <v>42036</v>
      </c>
      <c r="FQ7" s="6">
        <v>42036</v>
      </c>
      <c r="FR7" s="6">
        <v>42036</v>
      </c>
      <c r="FS7" s="6">
        <v>42036</v>
      </c>
      <c r="FT7" s="6">
        <v>42036</v>
      </c>
      <c r="FU7" s="6">
        <v>42036</v>
      </c>
      <c r="FV7" s="6">
        <v>42036</v>
      </c>
      <c r="FW7" s="6">
        <v>42036</v>
      </c>
      <c r="FX7" s="6">
        <v>42036</v>
      </c>
      <c r="FY7" s="6">
        <v>42036</v>
      </c>
      <c r="FZ7" s="6">
        <v>42036</v>
      </c>
      <c r="GA7" s="6">
        <v>42036</v>
      </c>
      <c r="GB7" s="6">
        <v>42036</v>
      </c>
      <c r="GC7" s="6">
        <v>42036</v>
      </c>
      <c r="GD7" s="6">
        <v>42036</v>
      </c>
      <c r="GE7" s="6">
        <v>42036</v>
      </c>
      <c r="GF7" s="6">
        <v>42036</v>
      </c>
      <c r="GG7" s="6">
        <v>42036</v>
      </c>
      <c r="GH7" s="6">
        <v>42036</v>
      </c>
      <c r="GI7" s="6">
        <v>42036</v>
      </c>
      <c r="GJ7" s="6">
        <v>42036</v>
      </c>
      <c r="GK7" s="6">
        <v>42036</v>
      </c>
      <c r="GL7" s="6">
        <v>42036</v>
      </c>
      <c r="GM7" s="6">
        <v>42036</v>
      </c>
      <c r="GN7" s="6">
        <v>42036</v>
      </c>
      <c r="GO7" s="6">
        <v>42036</v>
      </c>
      <c r="GP7" s="6">
        <v>42036</v>
      </c>
      <c r="GQ7" s="6">
        <v>42036</v>
      </c>
      <c r="GR7" s="6">
        <v>42036</v>
      </c>
      <c r="GS7" s="6">
        <v>42036</v>
      </c>
      <c r="GT7" s="6">
        <v>42036</v>
      </c>
      <c r="GU7" s="6">
        <v>42036</v>
      </c>
      <c r="GV7" s="6">
        <v>42036</v>
      </c>
      <c r="GW7" s="6">
        <v>42036</v>
      </c>
      <c r="GX7" s="6">
        <v>42036</v>
      </c>
      <c r="GY7" s="6">
        <v>42036</v>
      </c>
      <c r="GZ7" s="6">
        <v>42036</v>
      </c>
      <c r="HA7" s="6">
        <v>42036</v>
      </c>
      <c r="HB7" s="6">
        <v>42036</v>
      </c>
      <c r="HC7" s="6">
        <v>42036</v>
      </c>
      <c r="HD7" s="6">
        <v>42036</v>
      </c>
      <c r="HE7" s="6">
        <v>42036</v>
      </c>
      <c r="HF7" s="6">
        <v>42036</v>
      </c>
      <c r="HG7" s="6">
        <v>42036</v>
      </c>
      <c r="HH7" s="6">
        <v>42036</v>
      </c>
      <c r="HI7" s="6">
        <v>42036</v>
      </c>
      <c r="HJ7" s="6">
        <v>42036</v>
      </c>
      <c r="HK7" s="6">
        <v>42036</v>
      </c>
      <c r="HL7" s="6">
        <v>42036</v>
      </c>
      <c r="HM7" s="6">
        <v>42036</v>
      </c>
      <c r="HN7" s="6">
        <v>42036</v>
      </c>
      <c r="HO7" s="6">
        <v>42036</v>
      </c>
      <c r="HP7" s="6">
        <v>42036</v>
      </c>
      <c r="HQ7" s="6">
        <v>42036</v>
      </c>
      <c r="HR7" s="6">
        <v>42036</v>
      </c>
      <c r="HS7" s="6">
        <v>42036</v>
      </c>
      <c r="HT7" s="6">
        <v>42036</v>
      </c>
      <c r="HU7" s="6">
        <v>42036</v>
      </c>
      <c r="HV7" s="6">
        <v>42036</v>
      </c>
      <c r="HW7" s="6">
        <v>42036</v>
      </c>
      <c r="HX7" s="6">
        <v>42036</v>
      </c>
      <c r="HY7" s="6">
        <v>42036</v>
      </c>
      <c r="HZ7" s="6">
        <v>42036</v>
      </c>
      <c r="IA7" s="6">
        <v>42036</v>
      </c>
      <c r="IB7" s="6">
        <v>42036</v>
      </c>
      <c r="IC7" s="6">
        <v>42036</v>
      </c>
      <c r="ID7" s="6">
        <v>42036</v>
      </c>
      <c r="IE7" s="6">
        <v>42036</v>
      </c>
      <c r="IF7" s="6">
        <v>42036</v>
      </c>
      <c r="IG7" s="6">
        <v>42036</v>
      </c>
      <c r="IH7" s="6">
        <v>42036</v>
      </c>
      <c r="II7" s="6">
        <v>42036</v>
      </c>
      <c r="IJ7" s="6">
        <v>42036</v>
      </c>
      <c r="IK7" s="6">
        <v>42036</v>
      </c>
      <c r="IL7" s="6">
        <v>42036</v>
      </c>
      <c r="IM7" s="6">
        <v>42036</v>
      </c>
      <c r="IN7" s="6">
        <v>42036</v>
      </c>
      <c r="IO7" s="6">
        <v>42036</v>
      </c>
      <c r="IP7" s="6">
        <v>42036</v>
      </c>
      <c r="IQ7" s="6">
        <v>42036</v>
      </c>
    </row>
    <row r="8" spans="1:251" s="6" customFormat="1">
      <c r="A8" s="5" t="s">
        <v>256</v>
      </c>
      <c r="B8" s="6">
        <v>44228</v>
      </c>
      <c r="C8" s="6">
        <v>44228</v>
      </c>
      <c r="D8" s="6">
        <v>44228</v>
      </c>
      <c r="E8" s="6">
        <v>44228</v>
      </c>
      <c r="F8" s="6">
        <v>44228</v>
      </c>
      <c r="G8" s="6">
        <v>44228</v>
      </c>
      <c r="H8" s="6">
        <v>44228</v>
      </c>
      <c r="I8" s="6">
        <v>44228</v>
      </c>
      <c r="J8" s="6">
        <v>44228</v>
      </c>
      <c r="K8" s="6">
        <v>44228</v>
      </c>
      <c r="L8" s="6">
        <v>44228</v>
      </c>
      <c r="M8" s="6">
        <v>44228</v>
      </c>
      <c r="N8" s="6">
        <v>44228</v>
      </c>
      <c r="O8" s="6">
        <v>44228</v>
      </c>
      <c r="P8" s="6">
        <v>44228</v>
      </c>
      <c r="Q8" s="6">
        <v>44228</v>
      </c>
      <c r="R8" s="6">
        <v>44228</v>
      </c>
      <c r="S8" s="6">
        <v>44228</v>
      </c>
      <c r="T8" s="6">
        <v>44228</v>
      </c>
      <c r="U8" s="6">
        <v>44228</v>
      </c>
      <c r="V8" s="6">
        <v>44228</v>
      </c>
      <c r="W8" s="6">
        <v>44228</v>
      </c>
      <c r="X8" s="6">
        <v>44228</v>
      </c>
      <c r="Y8" s="6">
        <v>44228</v>
      </c>
      <c r="Z8" s="6">
        <v>44228</v>
      </c>
      <c r="AA8" s="6">
        <v>44228</v>
      </c>
      <c r="AB8" s="6">
        <v>44228</v>
      </c>
      <c r="AC8" s="6">
        <v>44228</v>
      </c>
      <c r="AD8" s="6">
        <v>44228</v>
      </c>
      <c r="AE8" s="6">
        <v>44228</v>
      </c>
      <c r="AF8" s="6">
        <v>44228</v>
      </c>
      <c r="AG8" s="6">
        <v>44228</v>
      </c>
      <c r="AH8" s="6">
        <v>44228</v>
      </c>
      <c r="AI8" s="6">
        <v>44228</v>
      </c>
      <c r="AJ8" s="6">
        <v>44228</v>
      </c>
      <c r="AK8" s="6">
        <v>44228</v>
      </c>
      <c r="AL8" s="6">
        <v>44228</v>
      </c>
      <c r="AM8" s="6">
        <v>44228</v>
      </c>
      <c r="AN8" s="6">
        <v>44228</v>
      </c>
      <c r="AO8" s="6">
        <v>44228</v>
      </c>
      <c r="AP8" s="6">
        <v>44228</v>
      </c>
      <c r="AQ8" s="6">
        <v>44228</v>
      </c>
      <c r="AR8" s="6">
        <v>44228</v>
      </c>
      <c r="AS8" s="6">
        <v>44228</v>
      </c>
      <c r="AT8" s="6">
        <v>44228</v>
      </c>
      <c r="AU8" s="6">
        <v>44228</v>
      </c>
      <c r="AV8" s="6">
        <v>44228</v>
      </c>
      <c r="AW8" s="6">
        <v>44228</v>
      </c>
      <c r="AX8" s="6">
        <v>44228</v>
      </c>
      <c r="AY8" s="6">
        <v>44228</v>
      </c>
      <c r="AZ8" s="6">
        <v>44228</v>
      </c>
      <c r="BA8" s="6">
        <v>44228</v>
      </c>
      <c r="BB8" s="6">
        <v>44228</v>
      </c>
      <c r="BC8" s="6">
        <v>44228</v>
      </c>
      <c r="BD8" s="6">
        <v>44228</v>
      </c>
      <c r="BE8" s="6">
        <v>44228</v>
      </c>
      <c r="BF8" s="6">
        <v>44228</v>
      </c>
      <c r="BG8" s="6">
        <v>44228</v>
      </c>
      <c r="BH8" s="6">
        <v>44228</v>
      </c>
      <c r="BI8" s="6">
        <v>44228</v>
      </c>
      <c r="BJ8" s="6">
        <v>44228</v>
      </c>
      <c r="BK8" s="6">
        <v>44228</v>
      </c>
      <c r="BL8" s="6">
        <v>44228</v>
      </c>
      <c r="BM8" s="6">
        <v>44228</v>
      </c>
      <c r="BN8" s="6">
        <v>44228</v>
      </c>
      <c r="BO8" s="6">
        <v>44228</v>
      </c>
      <c r="BP8" s="6">
        <v>44228</v>
      </c>
      <c r="BQ8" s="6">
        <v>44228</v>
      </c>
      <c r="BR8" s="6">
        <v>44228</v>
      </c>
      <c r="BS8" s="6">
        <v>44228</v>
      </c>
      <c r="BT8" s="6">
        <v>44228</v>
      </c>
      <c r="BU8" s="6">
        <v>44228</v>
      </c>
      <c r="BV8" s="6">
        <v>44228</v>
      </c>
      <c r="BW8" s="6">
        <v>44228</v>
      </c>
      <c r="BX8" s="6">
        <v>44228</v>
      </c>
      <c r="BY8" s="6">
        <v>44228</v>
      </c>
      <c r="BZ8" s="6">
        <v>44228</v>
      </c>
      <c r="CA8" s="6">
        <v>44228</v>
      </c>
      <c r="CB8" s="6">
        <v>44228</v>
      </c>
      <c r="CC8" s="6">
        <v>44228</v>
      </c>
      <c r="CD8" s="6">
        <v>44228</v>
      </c>
      <c r="CE8" s="6">
        <v>44228</v>
      </c>
      <c r="CF8" s="6">
        <v>44228</v>
      </c>
      <c r="CG8" s="6">
        <v>44228</v>
      </c>
      <c r="CH8" s="6">
        <v>44228</v>
      </c>
      <c r="CI8" s="6">
        <v>44228</v>
      </c>
      <c r="CJ8" s="6">
        <v>44228</v>
      </c>
      <c r="CK8" s="6">
        <v>44228</v>
      </c>
      <c r="CL8" s="6">
        <v>44228</v>
      </c>
      <c r="CM8" s="6">
        <v>44228</v>
      </c>
      <c r="CN8" s="6">
        <v>44228</v>
      </c>
      <c r="CO8" s="6">
        <v>44228</v>
      </c>
      <c r="CP8" s="6">
        <v>44228</v>
      </c>
      <c r="CQ8" s="6">
        <v>44228</v>
      </c>
      <c r="CR8" s="6">
        <v>44228</v>
      </c>
      <c r="CS8" s="6">
        <v>44228</v>
      </c>
      <c r="CT8" s="6">
        <v>44228</v>
      </c>
      <c r="CU8" s="6">
        <v>44228</v>
      </c>
      <c r="CV8" s="6">
        <v>44228</v>
      </c>
      <c r="CW8" s="6">
        <v>44228</v>
      </c>
      <c r="CX8" s="6">
        <v>44228</v>
      </c>
      <c r="CY8" s="6">
        <v>44228</v>
      </c>
      <c r="CZ8" s="6">
        <v>44228</v>
      </c>
      <c r="DA8" s="6">
        <v>44228</v>
      </c>
      <c r="DB8" s="6">
        <v>44228</v>
      </c>
      <c r="DC8" s="6">
        <v>44228</v>
      </c>
      <c r="DD8" s="6">
        <v>44228</v>
      </c>
      <c r="DE8" s="6">
        <v>44228</v>
      </c>
      <c r="DF8" s="6">
        <v>44228</v>
      </c>
      <c r="DG8" s="6">
        <v>44228</v>
      </c>
      <c r="DH8" s="6">
        <v>44228</v>
      </c>
      <c r="DI8" s="6">
        <v>44228</v>
      </c>
      <c r="DJ8" s="6">
        <v>44228</v>
      </c>
      <c r="DK8" s="6">
        <v>44228</v>
      </c>
      <c r="DL8" s="6">
        <v>44228</v>
      </c>
      <c r="DM8" s="6">
        <v>44228</v>
      </c>
      <c r="DN8" s="6">
        <v>44228</v>
      </c>
      <c r="DO8" s="6">
        <v>44228</v>
      </c>
      <c r="DP8" s="6">
        <v>44228</v>
      </c>
      <c r="DQ8" s="6">
        <v>44228</v>
      </c>
      <c r="DR8" s="6">
        <v>44228</v>
      </c>
      <c r="DS8" s="6">
        <v>44228</v>
      </c>
      <c r="DT8" s="6">
        <v>44228</v>
      </c>
      <c r="DU8" s="6">
        <v>44228</v>
      </c>
      <c r="DV8" s="6">
        <v>44228</v>
      </c>
      <c r="DW8" s="6">
        <v>44228</v>
      </c>
      <c r="DX8" s="6">
        <v>44228</v>
      </c>
      <c r="DY8" s="6">
        <v>44228</v>
      </c>
      <c r="DZ8" s="6">
        <v>44228</v>
      </c>
      <c r="EA8" s="6">
        <v>44228</v>
      </c>
      <c r="EB8" s="6">
        <v>44228</v>
      </c>
      <c r="EC8" s="6">
        <v>44228</v>
      </c>
      <c r="ED8" s="6">
        <v>44228</v>
      </c>
      <c r="EE8" s="6">
        <v>44228</v>
      </c>
      <c r="EF8" s="6">
        <v>44228</v>
      </c>
      <c r="EG8" s="6">
        <v>44228</v>
      </c>
      <c r="EH8" s="6">
        <v>44228</v>
      </c>
      <c r="EI8" s="6">
        <v>44228</v>
      </c>
      <c r="EJ8" s="6">
        <v>44228</v>
      </c>
      <c r="EK8" s="6">
        <v>44228</v>
      </c>
      <c r="EL8" s="6">
        <v>44228</v>
      </c>
      <c r="EM8" s="6">
        <v>44228</v>
      </c>
      <c r="EN8" s="6">
        <v>44228</v>
      </c>
      <c r="EO8" s="6">
        <v>44228</v>
      </c>
      <c r="EP8" s="6">
        <v>44228</v>
      </c>
      <c r="EQ8" s="6">
        <v>44228</v>
      </c>
      <c r="ER8" s="6">
        <v>44228</v>
      </c>
      <c r="ES8" s="6">
        <v>44228</v>
      </c>
      <c r="ET8" s="6">
        <v>44228</v>
      </c>
      <c r="EU8" s="6">
        <v>44228</v>
      </c>
      <c r="EV8" s="6">
        <v>44228</v>
      </c>
      <c r="EW8" s="6">
        <v>44228</v>
      </c>
      <c r="EX8" s="6">
        <v>44228</v>
      </c>
      <c r="EY8" s="6">
        <v>44228</v>
      </c>
      <c r="EZ8" s="6">
        <v>44228</v>
      </c>
      <c r="FA8" s="6">
        <v>44228</v>
      </c>
      <c r="FB8" s="6">
        <v>44228</v>
      </c>
      <c r="FC8" s="6">
        <v>44228</v>
      </c>
      <c r="FD8" s="6">
        <v>44228</v>
      </c>
      <c r="FE8" s="6">
        <v>44228</v>
      </c>
      <c r="FF8" s="6">
        <v>44228</v>
      </c>
      <c r="FG8" s="6">
        <v>44228</v>
      </c>
      <c r="FH8" s="6">
        <v>44228</v>
      </c>
      <c r="FI8" s="6">
        <v>44228</v>
      </c>
      <c r="FJ8" s="6">
        <v>44228</v>
      </c>
      <c r="FK8" s="6">
        <v>44228</v>
      </c>
      <c r="FL8" s="6">
        <v>44228</v>
      </c>
      <c r="FM8" s="6">
        <v>44228</v>
      </c>
      <c r="FN8" s="6">
        <v>44228</v>
      </c>
      <c r="FO8" s="6">
        <v>44228</v>
      </c>
      <c r="FP8" s="6">
        <v>44228</v>
      </c>
      <c r="FQ8" s="6">
        <v>44228</v>
      </c>
      <c r="FR8" s="6">
        <v>44228</v>
      </c>
      <c r="FS8" s="6">
        <v>44228</v>
      </c>
      <c r="FT8" s="6">
        <v>44228</v>
      </c>
      <c r="FU8" s="6">
        <v>44228</v>
      </c>
      <c r="FV8" s="6">
        <v>44228</v>
      </c>
      <c r="FW8" s="6">
        <v>44228</v>
      </c>
      <c r="FX8" s="6">
        <v>44228</v>
      </c>
      <c r="FY8" s="6">
        <v>44228</v>
      </c>
      <c r="FZ8" s="6">
        <v>44228</v>
      </c>
      <c r="GA8" s="6">
        <v>44228</v>
      </c>
      <c r="GB8" s="6">
        <v>44228</v>
      </c>
      <c r="GC8" s="6">
        <v>44228</v>
      </c>
      <c r="GD8" s="6">
        <v>44228</v>
      </c>
      <c r="GE8" s="6">
        <v>44228</v>
      </c>
      <c r="GF8" s="6">
        <v>44228</v>
      </c>
      <c r="GG8" s="6">
        <v>44228</v>
      </c>
      <c r="GH8" s="6">
        <v>44228</v>
      </c>
      <c r="GI8" s="6">
        <v>44228</v>
      </c>
      <c r="GJ8" s="6">
        <v>44228</v>
      </c>
      <c r="GK8" s="6">
        <v>44228</v>
      </c>
      <c r="GL8" s="6">
        <v>44228</v>
      </c>
      <c r="GM8" s="6">
        <v>44228</v>
      </c>
      <c r="GN8" s="6">
        <v>44228</v>
      </c>
      <c r="GO8" s="6">
        <v>44228</v>
      </c>
      <c r="GP8" s="6">
        <v>44228</v>
      </c>
      <c r="GQ8" s="6">
        <v>44228</v>
      </c>
      <c r="GR8" s="6">
        <v>44228</v>
      </c>
      <c r="GS8" s="6">
        <v>44228</v>
      </c>
      <c r="GT8" s="6">
        <v>44228</v>
      </c>
      <c r="GU8" s="6">
        <v>44228</v>
      </c>
      <c r="GV8" s="6">
        <v>44228</v>
      </c>
      <c r="GW8" s="6">
        <v>44228</v>
      </c>
      <c r="GX8" s="6">
        <v>44228</v>
      </c>
      <c r="GY8" s="6">
        <v>44228</v>
      </c>
      <c r="GZ8" s="6">
        <v>44228</v>
      </c>
      <c r="HA8" s="6">
        <v>44228</v>
      </c>
      <c r="HB8" s="6">
        <v>44228</v>
      </c>
      <c r="HC8" s="6">
        <v>44228</v>
      </c>
      <c r="HD8" s="6">
        <v>44228</v>
      </c>
      <c r="HE8" s="6">
        <v>44228</v>
      </c>
      <c r="HF8" s="6">
        <v>44228</v>
      </c>
      <c r="HG8" s="6">
        <v>44228</v>
      </c>
      <c r="HH8" s="6">
        <v>44228</v>
      </c>
      <c r="HI8" s="6">
        <v>44228</v>
      </c>
      <c r="HJ8" s="6">
        <v>44228</v>
      </c>
      <c r="HK8" s="6">
        <v>44228</v>
      </c>
      <c r="HL8" s="6">
        <v>44228</v>
      </c>
      <c r="HM8" s="6">
        <v>44228</v>
      </c>
      <c r="HN8" s="6">
        <v>44228</v>
      </c>
      <c r="HO8" s="6">
        <v>44228</v>
      </c>
      <c r="HP8" s="6">
        <v>44228</v>
      </c>
      <c r="HQ8" s="6">
        <v>44228</v>
      </c>
      <c r="HR8" s="6">
        <v>44228</v>
      </c>
      <c r="HS8" s="6">
        <v>44228</v>
      </c>
      <c r="HT8" s="6">
        <v>44228</v>
      </c>
      <c r="HU8" s="6">
        <v>44228</v>
      </c>
      <c r="HV8" s="6">
        <v>44228</v>
      </c>
      <c r="HW8" s="6">
        <v>44228</v>
      </c>
      <c r="HX8" s="6">
        <v>44228</v>
      </c>
      <c r="HY8" s="6">
        <v>44228</v>
      </c>
      <c r="HZ8" s="6">
        <v>44228</v>
      </c>
      <c r="IA8" s="6">
        <v>44228</v>
      </c>
      <c r="IB8" s="6">
        <v>44228</v>
      </c>
      <c r="IC8" s="6">
        <v>44228</v>
      </c>
      <c r="ID8" s="6">
        <v>44228</v>
      </c>
      <c r="IE8" s="6">
        <v>44228</v>
      </c>
      <c r="IF8" s="6">
        <v>44228</v>
      </c>
      <c r="IG8" s="6">
        <v>44228</v>
      </c>
      <c r="IH8" s="6">
        <v>44228</v>
      </c>
      <c r="II8" s="6">
        <v>44228</v>
      </c>
      <c r="IJ8" s="6">
        <v>44228</v>
      </c>
      <c r="IK8" s="6">
        <v>44228</v>
      </c>
      <c r="IL8" s="6">
        <v>44228</v>
      </c>
      <c r="IM8" s="6">
        <v>44228</v>
      </c>
      <c r="IN8" s="6">
        <v>44228</v>
      </c>
      <c r="IO8" s="6">
        <v>44228</v>
      </c>
      <c r="IP8" s="6">
        <v>44228</v>
      </c>
      <c r="IQ8" s="6">
        <v>44228</v>
      </c>
    </row>
    <row r="9" spans="1:251">
      <c r="A9" s="4" t="s">
        <v>257</v>
      </c>
      <c r="B9" s="1">
        <v>7</v>
      </c>
      <c r="C9" s="1">
        <v>7</v>
      </c>
      <c r="D9" s="1">
        <v>7</v>
      </c>
      <c r="E9" s="1">
        <v>7</v>
      </c>
      <c r="F9" s="1">
        <v>7</v>
      </c>
      <c r="G9" s="1">
        <v>7</v>
      </c>
      <c r="H9" s="1">
        <v>7</v>
      </c>
      <c r="I9" s="1">
        <v>7</v>
      </c>
      <c r="J9" s="1">
        <v>7</v>
      </c>
      <c r="K9" s="1">
        <v>7</v>
      </c>
      <c r="L9" s="1">
        <v>7</v>
      </c>
      <c r="M9" s="1">
        <v>7</v>
      </c>
      <c r="N9" s="1">
        <v>7</v>
      </c>
      <c r="O9" s="1">
        <v>7</v>
      </c>
      <c r="P9" s="1">
        <v>7</v>
      </c>
      <c r="Q9" s="1">
        <v>7</v>
      </c>
      <c r="R9" s="1">
        <v>7</v>
      </c>
      <c r="S9" s="1">
        <v>7</v>
      </c>
      <c r="T9" s="1">
        <v>7</v>
      </c>
      <c r="U9" s="1">
        <v>7</v>
      </c>
      <c r="V9" s="1">
        <v>7</v>
      </c>
      <c r="W9" s="1">
        <v>7</v>
      </c>
      <c r="X9" s="1">
        <v>7</v>
      </c>
      <c r="Y9" s="1">
        <v>7</v>
      </c>
      <c r="Z9" s="1">
        <v>7</v>
      </c>
      <c r="AA9" s="1">
        <v>7</v>
      </c>
      <c r="AB9" s="1">
        <v>7</v>
      </c>
      <c r="AC9" s="1">
        <v>7</v>
      </c>
      <c r="AD9" s="1">
        <v>7</v>
      </c>
      <c r="AE9" s="1">
        <v>7</v>
      </c>
      <c r="AF9" s="1">
        <v>7</v>
      </c>
      <c r="AG9" s="1">
        <v>7</v>
      </c>
      <c r="AH9" s="1">
        <v>7</v>
      </c>
      <c r="AI9" s="1">
        <v>7</v>
      </c>
      <c r="AJ9" s="1">
        <v>7</v>
      </c>
      <c r="AK9" s="1">
        <v>7</v>
      </c>
      <c r="AL9" s="1">
        <v>7</v>
      </c>
      <c r="AM9" s="1">
        <v>7</v>
      </c>
      <c r="AN9" s="1">
        <v>7</v>
      </c>
      <c r="AO9" s="1">
        <v>7</v>
      </c>
      <c r="AP9" s="1">
        <v>7</v>
      </c>
      <c r="AQ9" s="1">
        <v>7</v>
      </c>
      <c r="AR9" s="1">
        <v>7</v>
      </c>
      <c r="AS9" s="1">
        <v>7</v>
      </c>
      <c r="AT9" s="1">
        <v>7</v>
      </c>
      <c r="AU9" s="1">
        <v>7</v>
      </c>
      <c r="AV9" s="1">
        <v>7</v>
      </c>
      <c r="AW9" s="1">
        <v>7</v>
      </c>
      <c r="AX9" s="1">
        <v>7</v>
      </c>
      <c r="AY9" s="1">
        <v>7</v>
      </c>
      <c r="AZ9" s="1">
        <v>7</v>
      </c>
      <c r="BA9" s="1">
        <v>7</v>
      </c>
      <c r="BB9" s="1">
        <v>7</v>
      </c>
      <c r="BC9" s="1">
        <v>7</v>
      </c>
      <c r="BD9" s="1">
        <v>7</v>
      </c>
      <c r="BE9" s="1">
        <v>7</v>
      </c>
      <c r="BF9" s="1">
        <v>7</v>
      </c>
      <c r="BG9" s="1">
        <v>7</v>
      </c>
      <c r="BH9" s="1">
        <v>7</v>
      </c>
      <c r="BI9" s="1">
        <v>7</v>
      </c>
      <c r="BJ9" s="1">
        <v>7</v>
      </c>
      <c r="BK9" s="1">
        <v>7</v>
      </c>
      <c r="BL9" s="1">
        <v>7</v>
      </c>
      <c r="BM9" s="1">
        <v>7</v>
      </c>
      <c r="BN9" s="1">
        <v>7</v>
      </c>
      <c r="BO9" s="1">
        <v>7</v>
      </c>
      <c r="BP9" s="1">
        <v>7</v>
      </c>
      <c r="BQ9" s="1">
        <v>7</v>
      </c>
      <c r="BR9" s="1">
        <v>7</v>
      </c>
      <c r="BS9" s="1">
        <v>7</v>
      </c>
      <c r="BT9" s="1">
        <v>7</v>
      </c>
      <c r="BU9" s="1">
        <v>7</v>
      </c>
      <c r="BV9" s="1">
        <v>7</v>
      </c>
      <c r="BW9" s="1">
        <v>7</v>
      </c>
      <c r="BX9" s="1">
        <v>7</v>
      </c>
      <c r="BY9" s="1">
        <v>7</v>
      </c>
      <c r="BZ9" s="1">
        <v>7</v>
      </c>
      <c r="CA9" s="1">
        <v>7</v>
      </c>
      <c r="CB9" s="1">
        <v>7</v>
      </c>
      <c r="CC9" s="1">
        <v>7</v>
      </c>
      <c r="CD9" s="1">
        <v>7</v>
      </c>
      <c r="CE9" s="1">
        <v>7</v>
      </c>
      <c r="CF9" s="1">
        <v>7</v>
      </c>
      <c r="CG9" s="1">
        <v>7</v>
      </c>
      <c r="CH9" s="1">
        <v>7</v>
      </c>
      <c r="CI9" s="1">
        <v>7</v>
      </c>
      <c r="CJ9" s="1">
        <v>7</v>
      </c>
      <c r="CK9" s="1">
        <v>7</v>
      </c>
      <c r="CL9" s="1">
        <v>7</v>
      </c>
      <c r="CM9" s="1">
        <v>7</v>
      </c>
      <c r="CN9" s="1">
        <v>7</v>
      </c>
      <c r="CO9" s="1">
        <v>7</v>
      </c>
      <c r="CP9" s="1">
        <v>7</v>
      </c>
      <c r="CQ9" s="1">
        <v>7</v>
      </c>
      <c r="CR9" s="1">
        <v>7</v>
      </c>
      <c r="CS9" s="1">
        <v>7</v>
      </c>
      <c r="CT9" s="1">
        <v>7</v>
      </c>
      <c r="CU9" s="1">
        <v>7</v>
      </c>
      <c r="CV9" s="1">
        <v>7</v>
      </c>
      <c r="CW9" s="1">
        <v>7</v>
      </c>
      <c r="CX9" s="1">
        <v>7</v>
      </c>
      <c r="CY9" s="1">
        <v>7</v>
      </c>
      <c r="CZ9" s="1">
        <v>7</v>
      </c>
      <c r="DA9" s="1">
        <v>7</v>
      </c>
      <c r="DB9" s="1">
        <v>7</v>
      </c>
      <c r="DC9" s="1">
        <v>7</v>
      </c>
      <c r="DD9" s="1">
        <v>7</v>
      </c>
      <c r="DE9" s="1">
        <v>7</v>
      </c>
      <c r="DF9" s="1">
        <v>7</v>
      </c>
      <c r="DG9" s="1">
        <v>7</v>
      </c>
      <c r="DH9" s="1">
        <v>7</v>
      </c>
      <c r="DI9" s="1">
        <v>7</v>
      </c>
      <c r="DJ9" s="1">
        <v>7</v>
      </c>
      <c r="DK9" s="1">
        <v>7</v>
      </c>
      <c r="DL9" s="1">
        <v>7</v>
      </c>
      <c r="DM9" s="1">
        <v>7</v>
      </c>
      <c r="DN9" s="1">
        <v>7</v>
      </c>
      <c r="DO9" s="1">
        <v>7</v>
      </c>
      <c r="DP9" s="1">
        <v>7</v>
      </c>
      <c r="DQ9" s="1">
        <v>7</v>
      </c>
      <c r="DR9" s="1">
        <v>7</v>
      </c>
      <c r="DS9" s="1">
        <v>7</v>
      </c>
      <c r="DT9" s="1">
        <v>7</v>
      </c>
      <c r="DU9" s="1">
        <v>7</v>
      </c>
      <c r="DV9" s="1">
        <v>7</v>
      </c>
      <c r="DW9" s="1">
        <v>7</v>
      </c>
      <c r="DX9" s="1">
        <v>7</v>
      </c>
      <c r="DY9" s="1">
        <v>7</v>
      </c>
      <c r="DZ9" s="1">
        <v>7</v>
      </c>
      <c r="EA9" s="1">
        <v>7</v>
      </c>
      <c r="EB9" s="1">
        <v>7</v>
      </c>
      <c r="EC9" s="1">
        <v>7</v>
      </c>
      <c r="ED9" s="1">
        <v>7</v>
      </c>
      <c r="EE9" s="1">
        <v>7</v>
      </c>
      <c r="EF9" s="1">
        <v>7</v>
      </c>
      <c r="EG9" s="1">
        <v>7</v>
      </c>
      <c r="EH9" s="1">
        <v>7</v>
      </c>
      <c r="EI9" s="1">
        <v>7</v>
      </c>
      <c r="EJ9" s="1">
        <v>7</v>
      </c>
      <c r="EK9" s="1">
        <v>7</v>
      </c>
      <c r="EL9" s="1">
        <v>7</v>
      </c>
      <c r="EM9" s="1">
        <v>7</v>
      </c>
      <c r="EN9" s="1">
        <v>7</v>
      </c>
      <c r="EO9" s="1">
        <v>7</v>
      </c>
      <c r="EP9" s="1">
        <v>7</v>
      </c>
      <c r="EQ9" s="1">
        <v>7</v>
      </c>
      <c r="ER9" s="1">
        <v>7</v>
      </c>
      <c r="ES9" s="1">
        <v>7</v>
      </c>
      <c r="ET9" s="1">
        <v>7</v>
      </c>
      <c r="EU9" s="1">
        <v>7</v>
      </c>
      <c r="EV9" s="1">
        <v>7</v>
      </c>
      <c r="EW9" s="1">
        <v>7</v>
      </c>
      <c r="EX9" s="1">
        <v>7</v>
      </c>
      <c r="EY9" s="1">
        <v>7</v>
      </c>
      <c r="EZ9" s="1">
        <v>7</v>
      </c>
      <c r="FA9" s="1">
        <v>7</v>
      </c>
      <c r="FB9" s="1">
        <v>7</v>
      </c>
      <c r="FC9" s="1">
        <v>7</v>
      </c>
      <c r="FD9" s="1">
        <v>7</v>
      </c>
      <c r="FE9" s="1">
        <v>7</v>
      </c>
      <c r="FF9" s="1">
        <v>7</v>
      </c>
      <c r="FG9" s="1">
        <v>7</v>
      </c>
      <c r="FH9" s="1">
        <v>7</v>
      </c>
      <c r="FI9" s="1">
        <v>7</v>
      </c>
      <c r="FJ9" s="1">
        <v>7</v>
      </c>
      <c r="FK9" s="1">
        <v>7</v>
      </c>
      <c r="FL9" s="1">
        <v>7</v>
      </c>
      <c r="FM9" s="1">
        <v>7</v>
      </c>
      <c r="FN9" s="1">
        <v>7</v>
      </c>
      <c r="FO9" s="1">
        <v>7</v>
      </c>
      <c r="FP9" s="1">
        <v>7</v>
      </c>
      <c r="FQ9" s="1">
        <v>7</v>
      </c>
      <c r="FR9" s="1">
        <v>7</v>
      </c>
      <c r="FS9" s="1">
        <v>7</v>
      </c>
      <c r="FT9" s="1">
        <v>7</v>
      </c>
      <c r="FU9" s="1">
        <v>7</v>
      </c>
      <c r="FV9" s="1">
        <v>7</v>
      </c>
      <c r="FW9" s="1">
        <v>7</v>
      </c>
      <c r="FX9" s="1">
        <v>7</v>
      </c>
      <c r="FY9" s="1">
        <v>7</v>
      </c>
      <c r="FZ9" s="1">
        <v>7</v>
      </c>
      <c r="GA9" s="1">
        <v>7</v>
      </c>
      <c r="GB9" s="1">
        <v>7</v>
      </c>
      <c r="GC9" s="1">
        <v>7</v>
      </c>
      <c r="GD9" s="1">
        <v>7</v>
      </c>
      <c r="GE9" s="1">
        <v>7</v>
      </c>
      <c r="GF9" s="1">
        <v>7</v>
      </c>
      <c r="GG9" s="1">
        <v>7</v>
      </c>
      <c r="GH9" s="1">
        <v>7</v>
      </c>
      <c r="GI9" s="1">
        <v>7</v>
      </c>
      <c r="GJ9" s="1">
        <v>7</v>
      </c>
      <c r="GK9" s="1">
        <v>7</v>
      </c>
      <c r="GL9" s="1">
        <v>7</v>
      </c>
      <c r="GM9" s="1">
        <v>7</v>
      </c>
      <c r="GN9" s="1">
        <v>7</v>
      </c>
      <c r="GO9" s="1">
        <v>7</v>
      </c>
      <c r="GP9" s="1">
        <v>7</v>
      </c>
      <c r="GQ9" s="1">
        <v>7</v>
      </c>
      <c r="GR9" s="1">
        <v>7</v>
      </c>
      <c r="GS9" s="1">
        <v>7</v>
      </c>
      <c r="GT9" s="1">
        <v>7</v>
      </c>
      <c r="GU9" s="1">
        <v>7</v>
      </c>
      <c r="GV9" s="1">
        <v>7</v>
      </c>
      <c r="GW9" s="1">
        <v>7</v>
      </c>
      <c r="GX9" s="1">
        <v>7</v>
      </c>
      <c r="GY9" s="1">
        <v>7</v>
      </c>
      <c r="GZ9" s="1">
        <v>7</v>
      </c>
      <c r="HA9" s="1">
        <v>7</v>
      </c>
      <c r="HB9" s="1">
        <v>7</v>
      </c>
      <c r="HC9" s="1">
        <v>7</v>
      </c>
      <c r="HD9" s="1">
        <v>7</v>
      </c>
      <c r="HE9" s="1">
        <v>7</v>
      </c>
      <c r="HF9" s="1">
        <v>7</v>
      </c>
      <c r="HG9" s="1">
        <v>7</v>
      </c>
      <c r="HH9" s="1">
        <v>7</v>
      </c>
      <c r="HI9" s="1">
        <v>7</v>
      </c>
      <c r="HJ9" s="1">
        <v>7</v>
      </c>
      <c r="HK9" s="1">
        <v>7</v>
      </c>
      <c r="HL9" s="1">
        <v>7</v>
      </c>
      <c r="HM9" s="1">
        <v>7</v>
      </c>
      <c r="HN9" s="1">
        <v>7</v>
      </c>
      <c r="HO9" s="1">
        <v>7</v>
      </c>
      <c r="HP9" s="1">
        <v>7</v>
      </c>
      <c r="HQ9" s="1">
        <v>7</v>
      </c>
      <c r="HR9" s="1">
        <v>7</v>
      </c>
      <c r="HS9" s="1">
        <v>7</v>
      </c>
      <c r="HT9" s="1">
        <v>7</v>
      </c>
      <c r="HU9" s="1">
        <v>7</v>
      </c>
      <c r="HV9" s="1">
        <v>7</v>
      </c>
      <c r="HW9" s="1">
        <v>7</v>
      </c>
      <c r="HX9" s="1">
        <v>7</v>
      </c>
      <c r="HY9" s="1">
        <v>7</v>
      </c>
      <c r="HZ9" s="1">
        <v>7</v>
      </c>
      <c r="IA9" s="1">
        <v>7</v>
      </c>
      <c r="IB9" s="1">
        <v>7</v>
      </c>
      <c r="IC9" s="1">
        <v>7</v>
      </c>
      <c r="ID9" s="1">
        <v>7</v>
      </c>
      <c r="IE9" s="1">
        <v>7</v>
      </c>
      <c r="IF9" s="1">
        <v>7</v>
      </c>
      <c r="IG9" s="1">
        <v>7</v>
      </c>
      <c r="IH9" s="1">
        <v>7</v>
      </c>
      <c r="II9" s="1">
        <v>7</v>
      </c>
      <c r="IJ9" s="1">
        <v>7</v>
      </c>
      <c r="IK9" s="1">
        <v>7</v>
      </c>
      <c r="IL9" s="1">
        <v>7</v>
      </c>
      <c r="IM9" s="1">
        <v>7</v>
      </c>
      <c r="IN9" s="1">
        <v>7</v>
      </c>
      <c r="IO9" s="1">
        <v>7</v>
      </c>
      <c r="IP9" s="1">
        <v>7</v>
      </c>
      <c r="IQ9" s="1">
        <v>7</v>
      </c>
    </row>
    <row r="10" spans="1:251">
      <c r="A10" s="4" t="s">
        <v>258</v>
      </c>
      <c r="B10" s="8" t="s">
        <v>262</v>
      </c>
      <c r="C10" s="8" t="s">
        <v>263</v>
      </c>
      <c r="D10" s="8" t="s">
        <v>264</v>
      </c>
      <c r="E10" s="8" t="s">
        <v>265</v>
      </c>
      <c r="F10" s="8" t="s">
        <v>266</v>
      </c>
      <c r="G10" s="8" t="s">
        <v>267</v>
      </c>
      <c r="H10" s="8" t="s">
        <v>268</v>
      </c>
      <c r="I10" s="8" t="s">
        <v>269</v>
      </c>
      <c r="J10" s="8" t="s">
        <v>270</v>
      </c>
      <c r="K10" s="8" t="s">
        <v>271</v>
      </c>
      <c r="L10" s="8" t="s">
        <v>272</v>
      </c>
      <c r="M10" s="8" t="s">
        <v>273</v>
      </c>
      <c r="N10" s="8" t="s">
        <v>274</v>
      </c>
      <c r="O10" s="8" t="s">
        <v>275</v>
      </c>
      <c r="P10" s="8" t="s">
        <v>276</v>
      </c>
      <c r="Q10" s="8" t="s">
        <v>277</v>
      </c>
      <c r="R10" s="8" t="s">
        <v>278</v>
      </c>
      <c r="S10" s="8" t="s">
        <v>279</v>
      </c>
      <c r="T10" s="8" t="s">
        <v>280</v>
      </c>
      <c r="U10" s="8" t="s">
        <v>281</v>
      </c>
      <c r="V10" s="8" t="s">
        <v>282</v>
      </c>
      <c r="W10" s="8" t="s">
        <v>283</v>
      </c>
      <c r="X10" s="8" t="s">
        <v>284</v>
      </c>
      <c r="Y10" s="8" t="s">
        <v>285</v>
      </c>
      <c r="Z10" s="8" t="s">
        <v>286</v>
      </c>
      <c r="AA10" s="8" t="s">
        <v>287</v>
      </c>
      <c r="AB10" s="8" t="s">
        <v>288</v>
      </c>
      <c r="AC10" s="8" t="s">
        <v>289</v>
      </c>
      <c r="AD10" s="8" t="s">
        <v>290</v>
      </c>
      <c r="AE10" s="8" t="s">
        <v>291</v>
      </c>
      <c r="AF10" s="8" t="s">
        <v>292</v>
      </c>
      <c r="AG10" s="8" t="s">
        <v>293</v>
      </c>
      <c r="AH10" s="8" t="s">
        <v>294</v>
      </c>
      <c r="AI10" s="8" t="s">
        <v>295</v>
      </c>
      <c r="AJ10" s="8" t="s">
        <v>296</v>
      </c>
      <c r="AK10" s="8" t="s">
        <v>297</v>
      </c>
      <c r="AL10" s="8" t="s">
        <v>298</v>
      </c>
      <c r="AM10" s="8" t="s">
        <v>299</v>
      </c>
      <c r="AN10" s="8" t="s">
        <v>300</v>
      </c>
      <c r="AO10" s="8" t="s">
        <v>301</v>
      </c>
      <c r="AP10" s="8" t="s">
        <v>302</v>
      </c>
      <c r="AQ10" s="8" t="s">
        <v>303</v>
      </c>
      <c r="AR10" s="8" t="s">
        <v>304</v>
      </c>
      <c r="AS10" s="8" t="s">
        <v>305</v>
      </c>
      <c r="AT10" s="8" t="s">
        <v>306</v>
      </c>
      <c r="AU10" s="8" t="s">
        <v>307</v>
      </c>
      <c r="AV10" s="8" t="s">
        <v>308</v>
      </c>
      <c r="AW10" s="8" t="s">
        <v>309</v>
      </c>
      <c r="AX10" s="8" t="s">
        <v>310</v>
      </c>
      <c r="AY10" s="8" t="s">
        <v>311</v>
      </c>
      <c r="AZ10" s="8" t="s">
        <v>312</v>
      </c>
      <c r="BA10" s="8" t="s">
        <v>313</v>
      </c>
      <c r="BB10" s="8" t="s">
        <v>314</v>
      </c>
      <c r="BC10" s="8" t="s">
        <v>315</v>
      </c>
      <c r="BD10" s="8" t="s">
        <v>316</v>
      </c>
      <c r="BE10" s="8" t="s">
        <v>317</v>
      </c>
      <c r="BF10" s="8" t="s">
        <v>318</v>
      </c>
      <c r="BG10" s="8" t="s">
        <v>319</v>
      </c>
      <c r="BH10" s="8" t="s">
        <v>320</v>
      </c>
      <c r="BI10" s="8" t="s">
        <v>321</v>
      </c>
      <c r="BJ10" s="8" t="s">
        <v>322</v>
      </c>
      <c r="BK10" s="8" t="s">
        <v>323</v>
      </c>
      <c r="BL10" s="8" t="s">
        <v>324</v>
      </c>
      <c r="BM10" s="8" t="s">
        <v>325</v>
      </c>
      <c r="BN10" s="8" t="s">
        <v>326</v>
      </c>
      <c r="BO10" s="8" t="s">
        <v>327</v>
      </c>
      <c r="BP10" s="8" t="s">
        <v>328</v>
      </c>
      <c r="BQ10" s="8" t="s">
        <v>329</v>
      </c>
      <c r="BR10" s="8" t="s">
        <v>330</v>
      </c>
      <c r="BS10" s="8" t="s">
        <v>331</v>
      </c>
      <c r="BT10" s="8" t="s">
        <v>332</v>
      </c>
      <c r="BU10" s="8" t="s">
        <v>333</v>
      </c>
      <c r="BV10" s="8" t="s">
        <v>334</v>
      </c>
      <c r="BW10" s="8" t="s">
        <v>335</v>
      </c>
      <c r="BX10" s="8" t="s">
        <v>336</v>
      </c>
      <c r="BY10" s="8" t="s">
        <v>337</v>
      </c>
      <c r="BZ10" s="8" t="s">
        <v>338</v>
      </c>
      <c r="CA10" s="8" t="s">
        <v>339</v>
      </c>
      <c r="CB10" s="8" t="s">
        <v>340</v>
      </c>
      <c r="CC10" s="8" t="s">
        <v>341</v>
      </c>
      <c r="CD10" s="8" t="s">
        <v>342</v>
      </c>
      <c r="CE10" s="8" t="s">
        <v>343</v>
      </c>
      <c r="CF10" s="8" t="s">
        <v>344</v>
      </c>
      <c r="CG10" s="8" t="s">
        <v>345</v>
      </c>
      <c r="CH10" s="8" t="s">
        <v>346</v>
      </c>
      <c r="CI10" s="8" t="s">
        <v>347</v>
      </c>
      <c r="CJ10" s="8" t="s">
        <v>348</v>
      </c>
      <c r="CK10" s="8" t="s">
        <v>349</v>
      </c>
      <c r="CL10" s="8" t="s">
        <v>350</v>
      </c>
      <c r="CM10" s="8" t="s">
        <v>351</v>
      </c>
      <c r="CN10" s="8" t="s">
        <v>352</v>
      </c>
      <c r="CO10" s="8" t="s">
        <v>353</v>
      </c>
      <c r="CP10" s="8" t="s">
        <v>354</v>
      </c>
      <c r="CQ10" s="8" t="s">
        <v>355</v>
      </c>
      <c r="CR10" s="8" t="s">
        <v>356</v>
      </c>
      <c r="CS10" s="8" t="s">
        <v>357</v>
      </c>
      <c r="CT10" s="8" t="s">
        <v>358</v>
      </c>
      <c r="CU10" s="8" t="s">
        <v>359</v>
      </c>
      <c r="CV10" s="8" t="s">
        <v>360</v>
      </c>
      <c r="CW10" s="8" t="s">
        <v>361</v>
      </c>
      <c r="CX10" s="8" t="s">
        <v>362</v>
      </c>
      <c r="CY10" s="8" t="s">
        <v>363</v>
      </c>
      <c r="CZ10" s="8" t="s">
        <v>364</v>
      </c>
      <c r="DA10" s="8" t="s">
        <v>365</v>
      </c>
      <c r="DB10" s="8" t="s">
        <v>366</v>
      </c>
      <c r="DC10" s="8" t="s">
        <v>367</v>
      </c>
      <c r="DD10" s="8" t="s">
        <v>368</v>
      </c>
      <c r="DE10" s="8" t="s">
        <v>369</v>
      </c>
      <c r="DF10" s="8" t="s">
        <v>370</v>
      </c>
      <c r="DG10" s="8" t="s">
        <v>371</v>
      </c>
      <c r="DH10" s="8" t="s">
        <v>372</v>
      </c>
      <c r="DI10" s="8" t="s">
        <v>373</v>
      </c>
      <c r="DJ10" s="8" t="s">
        <v>374</v>
      </c>
      <c r="DK10" s="8" t="s">
        <v>375</v>
      </c>
      <c r="DL10" s="8" t="s">
        <v>376</v>
      </c>
      <c r="DM10" s="8" t="s">
        <v>377</v>
      </c>
      <c r="DN10" s="8" t="s">
        <v>378</v>
      </c>
      <c r="DO10" s="8" t="s">
        <v>379</v>
      </c>
      <c r="DP10" s="8" t="s">
        <v>380</v>
      </c>
      <c r="DQ10" s="8" t="s">
        <v>381</v>
      </c>
      <c r="DR10" s="8" t="s">
        <v>382</v>
      </c>
      <c r="DS10" s="8" t="s">
        <v>383</v>
      </c>
      <c r="DT10" s="8" t="s">
        <v>384</v>
      </c>
      <c r="DU10" s="8" t="s">
        <v>385</v>
      </c>
      <c r="DV10" s="8" t="s">
        <v>386</v>
      </c>
      <c r="DW10" s="8" t="s">
        <v>387</v>
      </c>
      <c r="DX10" s="8" t="s">
        <v>388</v>
      </c>
      <c r="DY10" s="8" t="s">
        <v>389</v>
      </c>
      <c r="DZ10" s="8" t="s">
        <v>390</v>
      </c>
      <c r="EA10" s="8" t="s">
        <v>391</v>
      </c>
      <c r="EB10" s="8" t="s">
        <v>392</v>
      </c>
      <c r="EC10" s="8" t="s">
        <v>393</v>
      </c>
      <c r="ED10" s="8" t="s">
        <v>394</v>
      </c>
      <c r="EE10" s="8" t="s">
        <v>395</v>
      </c>
      <c r="EF10" s="8" t="s">
        <v>396</v>
      </c>
      <c r="EG10" s="8" t="s">
        <v>397</v>
      </c>
      <c r="EH10" s="8" t="s">
        <v>398</v>
      </c>
      <c r="EI10" s="8" t="s">
        <v>399</v>
      </c>
      <c r="EJ10" s="8" t="s">
        <v>400</v>
      </c>
      <c r="EK10" s="8" t="s">
        <v>401</v>
      </c>
      <c r="EL10" s="8" t="s">
        <v>402</v>
      </c>
      <c r="EM10" s="8" t="s">
        <v>403</v>
      </c>
      <c r="EN10" s="8" t="s">
        <v>404</v>
      </c>
      <c r="EO10" s="8" t="s">
        <v>405</v>
      </c>
      <c r="EP10" s="8" t="s">
        <v>406</v>
      </c>
      <c r="EQ10" s="8" t="s">
        <v>407</v>
      </c>
      <c r="ER10" s="8" t="s">
        <v>408</v>
      </c>
      <c r="ES10" s="8" t="s">
        <v>409</v>
      </c>
      <c r="ET10" s="8" t="s">
        <v>410</v>
      </c>
      <c r="EU10" s="8" t="s">
        <v>411</v>
      </c>
      <c r="EV10" s="8" t="s">
        <v>412</v>
      </c>
      <c r="EW10" s="8" t="s">
        <v>413</v>
      </c>
      <c r="EX10" s="8" t="s">
        <v>414</v>
      </c>
      <c r="EY10" s="8" t="s">
        <v>415</v>
      </c>
      <c r="EZ10" s="8" t="s">
        <v>416</v>
      </c>
      <c r="FA10" s="8" t="s">
        <v>417</v>
      </c>
      <c r="FB10" s="8" t="s">
        <v>418</v>
      </c>
      <c r="FC10" s="8" t="s">
        <v>419</v>
      </c>
      <c r="FD10" s="8" t="s">
        <v>420</v>
      </c>
      <c r="FE10" s="8" t="s">
        <v>421</v>
      </c>
      <c r="FF10" s="8" t="s">
        <v>422</v>
      </c>
      <c r="FG10" s="8" t="s">
        <v>423</v>
      </c>
      <c r="FH10" s="8" t="s">
        <v>424</v>
      </c>
      <c r="FI10" s="8" t="s">
        <v>425</v>
      </c>
      <c r="FJ10" s="8" t="s">
        <v>426</v>
      </c>
      <c r="FK10" s="8" t="s">
        <v>427</v>
      </c>
      <c r="FL10" s="8" t="s">
        <v>428</v>
      </c>
      <c r="FM10" s="8" t="s">
        <v>429</v>
      </c>
      <c r="FN10" s="8" t="s">
        <v>430</v>
      </c>
      <c r="FO10" s="8" t="s">
        <v>431</v>
      </c>
      <c r="FP10" s="8" t="s">
        <v>432</v>
      </c>
      <c r="FQ10" s="8" t="s">
        <v>433</v>
      </c>
      <c r="FR10" s="8" t="s">
        <v>434</v>
      </c>
      <c r="FS10" s="8" t="s">
        <v>435</v>
      </c>
      <c r="FT10" s="8" t="s">
        <v>436</v>
      </c>
      <c r="FU10" s="8" t="s">
        <v>437</v>
      </c>
      <c r="FV10" s="8" t="s">
        <v>438</v>
      </c>
      <c r="FW10" s="8" t="s">
        <v>439</v>
      </c>
      <c r="FX10" s="8" t="s">
        <v>440</v>
      </c>
      <c r="FY10" s="8" t="s">
        <v>441</v>
      </c>
      <c r="FZ10" s="8" t="s">
        <v>442</v>
      </c>
      <c r="GA10" s="8" t="s">
        <v>443</v>
      </c>
      <c r="GB10" s="8" t="s">
        <v>444</v>
      </c>
      <c r="GC10" s="8" t="s">
        <v>445</v>
      </c>
      <c r="GD10" s="8" t="s">
        <v>446</v>
      </c>
      <c r="GE10" s="8" t="s">
        <v>447</v>
      </c>
      <c r="GF10" s="8" t="s">
        <v>448</v>
      </c>
      <c r="GG10" s="8" t="s">
        <v>449</v>
      </c>
      <c r="GH10" s="8" t="s">
        <v>450</v>
      </c>
      <c r="GI10" s="8" t="s">
        <v>451</v>
      </c>
      <c r="GJ10" s="8" t="s">
        <v>452</v>
      </c>
      <c r="GK10" s="8" t="s">
        <v>453</v>
      </c>
      <c r="GL10" s="8" t="s">
        <v>454</v>
      </c>
      <c r="GM10" s="8" t="s">
        <v>455</v>
      </c>
      <c r="GN10" s="8" t="s">
        <v>456</v>
      </c>
      <c r="GO10" s="8" t="s">
        <v>457</v>
      </c>
      <c r="GP10" s="8" t="s">
        <v>458</v>
      </c>
      <c r="GQ10" s="8" t="s">
        <v>459</v>
      </c>
      <c r="GR10" s="8" t="s">
        <v>460</v>
      </c>
      <c r="GS10" s="8" t="s">
        <v>461</v>
      </c>
      <c r="GT10" s="8" t="s">
        <v>462</v>
      </c>
      <c r="GU10" s="8" t="s">
        <v>463</v>
      </c>
      <c r="GV10" s="8" t="s">
        <v>464</v>
      </c>
      <c r="GW10" s="8" t="s">
        <v>465</v>
      </c>
      <c r="GX10" s="8" t="s">
        <v>466</v>
      </c>
      <c r="GY10" s="8" t="s">
        <v>467</v>
      </c>
      <c r="GZ10" s="8" t="s">
        <v>468</v>
      </c>
      <c r="HA10" s="8" t="s">
        <v>469</v>
      </c>
      <c r="HB10" s="8" t="s">
        <v>470</v>
      </c>
      <c r="HC10" s="8" t="s">
        <v>471</v>
      </c>
      <c r="HD10" s="8" t="s">
        <v>472</v>
      </c>
      <c r="HE10" s="8" t="s">
        <v>473</v>
      </c>
      <c r="HF10" s="8" t="s">
        <v>474</v>
      </c>
      <c r="HG10" s="8" t="s">
        <v>475</v>
      </c>
      <c r="HH10" s="8" t="s">
        <v>476</v>
      </c>
      <c r="HI10" s="8" t="s">
        <v>477</v>
      </c>
      <c r="HJ10" s="8" t="s">
        <v>478</v>
      </c>
      <c r="HK10" s="8" t="s">
        <v>479</v>
      </c>
      <c r="HL10" s="8" t="s">
        <v>480</v>
      </c>
      <c r="HM10" s="8" t="s">
        <v>481</v>
      </c>
      <c r="HN10" s="8" t="s">
        <v>482</v>
      </c>
      <c r="HO10" s="8" t="s">
        <v>483</v>
      </c>
      <c r="HP10" s="8" t="s">
        <v>484</v>
      </c>
      <c r="HQ10" s="8" t="s">
        <v>485</v>
      </c>
      <c r="HR10" s="8" t="s">
        <v>486</v>
      </c>
      <c r="HS10" s="8" t="s">
        <v>487</v>
      </c>
      <c r="HT10" s="8" t="s">
        <v>488</v>
      </c>
      <c r="HU10" s="8" t="s">
        <v>489</v>
      </c>
      <c r="HV10" s="8" t="s">
        <v>490</v>
      </c>
      <c r="HW10" s="8" t="s">
        <v>491</v>
      </c>
      <c r="HX10" s="8" t="s">
        <v>492</v>
      </c>
      <c r="HY10" s="8" t="s">
        <v>493</v>
      </c>
      <c r="HZ10" s="8" t="s">
        <v>494</v>
      </c>
      <c r="IA10" s="8" t="s">
        <v>495</v>
      </c>
      <c r="IB10" s="8" t="s">
        <v>496</v>
      </c>
      <c r="IC10" s="8" t="s">
        <v>497</v>
      </c>
      <c r="ID10" s="8" t="s">
        <v>498</v>
      </c>
      <c r="IE10" s="8" t="s">
        <v>499</v>
      </c>
      <c r="IF10" s="8" t="s">
        <v>500</v>
      </c>
      <c r="IG10" s="8" t="s">
        <v>501</v>
      </c>
      <c r="IH10" s="8" t="s">
        <v>502</v>
      </c>
      <c r="II10" s="8" t="s">
        <v>503</v>
      </c>
      <c r="IJ10" s="8" t="s">
        <v>504</v>
      </c>
      <c r="IK10" s="8" t="s">
        <v>505</v>
      </c>
      <c r="IL10" s="8" t="s">
        <v>506</v>
      </c>
      <c r="IM10" s="8" t="s">
        <v>507</v>
      </c>
      <c r="IN10" s="8" t="s">
        <v>508</v>
      </c>
      <c r="IO10" s="8" t="s">
        <v>509</v>
      </c>
      <c r="IP10" s="8" t="s">
        <v>510</v>
      </c>
      <c r="IQ10" s="8" t="s">
        <v>511</v>
      </c>
    </row>
    <row r="11" spans="1:251">
      <c r="A11" s="10">
        <v>42036</v>
      </c>
      <c r="B11" s="9">
        <v>18840.314999999999</v>
      </c>
      <c r="C11" s="9">
        <v>9318.1939999999995</v>
      </c>
      <c r="D11" s="9">
        <v>9522.1209999999992</v>
      </c>
      <c r="E11" s="9">
        <v>11661.694</v>
      </c>
      <c r="F11" s="9">
        <v>6292.223</v>
      </c>
      <c r="G11" s="9">
        <v>5369.4709999999995</v>
      </c>
      <c r="H11" s="9">
        <v>1652.1469999999999</v>
      </c>
      <c r="I11" s="9">
        <v>858.59</v>
      </c>
      <c r="J11" s="9">
        <v>793.55799999999999</v>
      </c>
      <c r="K11" s="9">
        <v>1048.818</v>
      </c>
      <c r="L11" s="9">
        <v>401.161</v>
      </c>
      <c r="M11" s="9">
        <v>647.65599999999995</v>
      </c>
      <c r="N11" s="9">
        <v>555.54899999999998</v>
      </c>
      <c r="O11" s="9">
        <v>255.042</v>
      </c>
      <c r="P11" s="9">
        <v>300.50700000000001</v>
      </c>
      <c r="Q11" s="9">
        <v>1053.2940000000001</v>
      </c>
      <c r="R11" s="9">
        <v>434.017</v>
      </c>
      <c r="S11" s="9">
        <v>619.27599999999995</v>
      </c>
      <c r="T11" s="9">
        <v>980.69299999999998</v>
      </c>
      <c r="U11" s="9">
        <v>378.30500000000001</v>
      </c>
      <c r="V11" s="9">
        <v>602.38800000000003</v>
      </c>
      <c r="W11" s="9">
        <v>2147.44</v>
      </c>
      <c r="X11" s="9">
        <v>1140.307</v>
      </c>
      <c r="Y11" s="9">
        <v>1007.133</v>
      </c>
      <c r="Z11" s="9">
        <v>9514.2540000000008</v>
      </c>
      <c r="AA11" s="9">
        <v>5151.9160000000002</v>
      </c>
      <c r="AB11" s="9">
        <v>4362.3370000000004</v>
      </c>
      <c r="AC11" s="9">
        <v>1956.8019999999999</v>
      </c>
      <c r="AD11" s="9">
        <v>1027.472</v>
      </c>
      <c r="AE11" s="9">
        <v>929.33</v>
      </c>
      <c r="AF11" s="9">
        <v>7685.7889999999998</v>
      </c>
      <c r="AG11" s="9">
        <v>3959.54</v>
      </c>
      <c r="AH11" s="9">
        <v>3726.2489999999998</v>
      </c>
      <c r="AI11" s="9">
        <v>904.31100000000004</v>
      </c>
      <c r="AJ11" s="9">
        <v>452.05200000000002</v>
      </c>
      <c r="AK11" s="9">
        <v>452.25900000000001</v>
      </c>
      <c r="AL11" s="9">
        <v>12571.217000000001</v>
      </c>
      <c r="AM11" s="9">
        <v>6725.5749999999998</v>
      </c>
      <c r="AN11" s="9">
        <v>5845.643</v>
      </c>
      <c r="AO11" s="9">
        <v>11243.749</v>
      </c>
      <c r="AP11" s="9">
        <v>6062.8389999999999</v>
      </c>
      <c r="AQ11" s="9">
        <v>5180.91</v>
      </c>
      <c r="AR11" s="9">
        <v>10481.849</v>
      </c>
      <c r="AS11" s="9">
        <v>5703.91</v>
      </c>
      <c r="AT11" s="9">
        <v>4777.9390000000003</v>
      </c>
      <c r="AU11" s="9">
        <v>2984.3939999999998</v>
      </c>
      <c r="AV11" s="9">
        <v>1515.2280000000001</v>
      </c>
      <c r="AW11" s="9">
        <v>1469.1659999999999</v>
      </c>
      <c r="AX11" s="9">
        <v>1834.8979999999999</v>
      </c>
      <c r="AY11" s="9">
        <v>962.21199999999999</v>
      </c>
      <c r="AZ11" s="9">
        <v>872.68700000000001</v>
      </c>
      <c r="BA11" s="9">
        <v>925.375</v>
      </c>
      <c r="BB11" s="9">
        <v>528.86</v>
      </c>
      <c r="BC11" s="9">
        <v>396.51499999999999</v>
      </c>
      <c r="BD11" s="9">
        <v>761.60599999999999</v>
      </c>
      <c r="BE11" s="9">
        <v>411.80700000000002</v>
      </c>
      <c r="BF11" s="9">
        <v>349.798</v>
      </c>
      <c r="BG11" s="9">
        <v>6417.0159999999996</v>
      </c>
      <c r="BH11" s="9">
        <v>2614.165</v>
      </c>
      <c r="BI11" s="9">
        <v>3802.8519999999999</v>
      </c>
      <c r="BJ11" s="9">
        <v>1353.248</v>
      </c>
      <c r="BK11" s="9">
        <v>482.64600000000002</v>
      </c>
      <c r="BL11" s="9">
        <v>870.60299999999995</v>
      </c>
      <c r="BM11" s="9">
        <v>327.87</v>
      </c>
      <c r="BN11" s="9">
        <v>140.39599999999999</v>
      </c>
      <c r="BO11" s="9">
        <v>187.47399999999999</v>
      </c>
      <c r="BP11" s="9">
        <v>1139.7550000000001</v>
      </c>
      <c r="BQ11" s="9">
        <v>403.20499999999998</v>
      </c>
      <c r="BR11" s="9">
        <v>736.55</v>
      </c>
      <c r="BS11" s="9">
        <v>167.749</v>
      </c>
      <c r="BT11" s="9">
        <v>57.149000000000001</v>
      </c>
      <c r="BU11" s="9">
        <v>110.6</v>
      </c>
      <c r="BV11" s="9">
        <v>921.06200000000001</v>
      </c>
      <c r="BW11" s="9">
        <v>323.64600000000002</v>
      </c>
      <c r="BX11" s="9">
        <v>597.41499999999996</v>
      </c>
      <c r="BY11" s="9">
        <v>106.435</v>
      </c>
      <c r="BZ11" s="9">
        <v>48.915999999999997</v>
      </c>
      <c r="CA11" s="9">
        <v>57.52</v>
      </c>
      <c r="CB11" s="9">
        <v>218.67400000000001</v>
      </c>
      <c r="CC11" s="9">
        <v>80.465999999999994</v>
      </c>
      <c r="CD11" s="9">
        <v>138.208</v>
      </c>
      <c r="CE11" s="9">
        <v>276.916</v>
      </c>
      <c r="CF11" s="9">
        <v>18.664999999999999</v>
      </c>
      <c r="CG11" s="9">
        <v>258.25099999999998</v>
      </c>
      <c r="CH11" s="9">
        <v>2679.8330000000001</v>
      </c>
      <c r="CI11" s="9">
        <v>1134.4680000000001</v>
      </c>
      <c r="CJ11" s="9">
        <v>1545.366</v>
      </c>
      <c r="CK11" s="9">
        <v>6013.5680000000002</v>
      </c>
      <c r="CL11" s="9">
        <v>2970.7640000000001</v>
      </c>
      <c r="CM11" s="9">
        <v>3042.8040000000001</v>
      </c>
      <c r="CN11" s="9">
        <v>3645.2159999999999</v>
      </c>
      <c r="CO11" s="9">
        <v>1971.1310000000001</v>
      </c>
      <c r="CP11" s="9">
        <v>1674.085</v>
      </c>
      <c r="CQ11" s="9">
        <v>473.96100000000001</v>
      </c>
      <c r="CR11" s="9">
        <v>241.679</v>
      </c>
      <c r="CS11" s="9">
        <v>232.28200000000001</v>
      </c>
      <c r="CT11" s="9">
        <v>311.41000000000003</v>
      </c>
      <c r="CU11" s="9">
        <v>116.28400000000001</v>
      </c>
      <c r="CV11" s="9">
        <v>195.126</v>
      </c>
      <c r="CW11" s="9">
        <v>170.661</v>
      </c>
      <c r="CX11" s="9">
        <v>81.272000000000006</v>
      </c>
      <c r="CY11" s="9">
        <v>89.388999999999996</v>
      </c>
      <c r="CZ11" s="9">
        <v>310.67200000000003</v>
      </c>
      <c r="DA11" s="9">
        <v>128.62100000000001</v>
      </c>
      <c r="DB11" s="9">
        <v>182.05</v>
      </c>
      <c r="DC11" s="9">
        <v>288.36900000000003</v>
      </c>
      <c r="DD11" s="9">
        <v>110.348</v>
      </c>
      <c r="DE11" s="9">
        <v>178.02099999999999</v>
      </c>
      <c r="DF11" s="9">
        <v>639.71299999999997</v>
      </c>
      <c r="DG11" s="9">
        <v>345.47199999999998</v>
      </c>
      <c r="DH11" s="9">
        <v>294.24099999999999</v>
      </c>
      <c r="DI11" s="9">
        <v>3005.5030000000002</v>
      </c>
      <c r="DJ11" s="9">
        <v>1625.6590000000001</v>
      </c>
      <c r="DK11" s="9">
        <v>1379.8440000000001</v>
      </c>
      <c r="DL11" s="9">
        <v>583.21699999999998</v>
      </c>
      <c r="DM11" s="9">
        <v>309.577</v>
      </c>
      <c r="DN11" s="9">
        <v>273.64100000000002</v>
      </c>
      <c r="DO11" s="9">
        <v>2433.9580000000001</v>
      </c>
      <c r="DP11" s="9">
        <v>1238.3109999999999</v>
      </c>
      <c r="DQ11" s="9">
        <v>1195.6469999999999</v>
      </c>
      <c r="DR11" s="9">
        <v>268.79599999999999</v>
      </c>
      <c r="DS11" s="9">
        <v>133.131</v>
      </c>
      <c r="DT11" s="9">
        <v>135.66499999999999</v>
      </c>
      <c r="DU11" s="9">
        <v>3903.6550000000002</v>
      </c>
      <c r="DV11" s="9">
        <v>2094.4749999999999</v>
      </c>
      <c r="DW11" s="9">
        <v>1809.18</v>
      </c>
      <c r="DX11" s="9">
        <v>3520.1869999999999</v>
      </c>
      <c r="DY11" s="9">
        <v>1897.4770000000001</v>
      </c>
      <c r="DZ11" s="9">
        <v>1622.71</v>
      </c>
      <c r="EA11" s="9">
        <v>3291.6909999999998</v>
      </c>
      <c r="EB11" s="9">
        <v>1792.98</v>
      </c>
      <c r="EC11" s="9">
        <v>1498.711</v>
      </c>
      <c r="ED11" s="9">
        <v>867.27099999999996</v>
      </c>
      <c r="EE11" s="9">
        <v>445.08</v>
      </c>
      <c r="EF11" s="9">
        <v>422.19099999999997</v>
      </c>
      <c r="EG11" s="9">
        <v>527.33500000000004</v>
      </c>
      <c r="EH11" s="9">
        <v>280.37900000000002</v>
      </c>
      <c r="EI11" s="9">
        <v>246.95599999999999</v>
      </c>
      <c r="EJ11" s="9">
        <v>268.89600000000002</v>
      </c>
      <c r="EK11" s="9">
        <v>157.035</v>
      </c>
      <c r="EL11" s="9">
        <v>111.861</v>
      </c>
      <c r="EM11" s="9">
        <v>240.73</v>
      </c>
      <c r="EN11" s="9">
        <v>126.729</v>
      </c>
      <c r="EO11" s="9">
        <v>114.001</v>
      </c>
      <c r="EP11" s="9">
        <v>2127.623</v>
      </c>
      <c r="EQ11" s="9">
        <v>872.904</v>
      </c>
      <c r="ER11" s="9">
        <v>1254.7190000000001</v>
      </c>
      <c r="ES11" s="9">
        <v>432.77</v>
      </c>
      <c r="ET11" s="9">
        <v>158.989</v>
      </c>
      <c r="EU11" s="9">
        <v>273.78100000000001</v>
      </c>
      <c r="EV11" s="9">
        <v>100.015</v>
      </c>
      <c r="EW11" s="9">
        <v>42.274000000000001</v>
      </c>
      <c r="EX11" s="9">
        <v>57.741</v>
      </c>
      <c r="EY11" s="9">
        <v>364.495</v>
      </c>
      <c r="EZ11" s="9">
        <v>136.01</v>
      </c>
      <c r="FA11" s="9">
        <v>228.48599999999999</v>
      </c>
      <c r="FB11" s="9">
        <v>49.273000000000003</v>
      </c>
      <c r="FC11" s="9">
        <v>19.065999999999999</v>
      </c>
      <c r="FD11" s="9">
        <v>30.207000000000001</v>
      </c>
      <c r="FE11" s="9">
        <v>297.84100000000001</v>
      </c>
      <c r="FF11" s="9">
        <v>109.142</v>
      </c>
      <c r="FG11" s="9">
        <v>188.69900000000001</v>
      </c>
      <c r="FH11" s="9">
        <v>40.140999999999998</v>
      </c>
      <c r="FI11" s="9">
        <v>19.172999999999998</v>
      </c>
      <c r="FJ11" s="9">
        <v>20.968</v>
      </c>
      <c r="FK11" s="9">
        <v>71.043000000000006</v>
      </c>
      <c r="FL11" s="9">
        <v>22.978999999999999</v>
      </c>
      <c r="FM11" s="9">
        <v>48.064</v>
      </c>
      <c r="FN11" s="9">
        <v>89.942999999999998</v>
      </c>
      <c r="FO11" s="9">
        <v>4.7990000000000004</v>
      </c>
      <c r="FP11" s="9">
        <v>85.144999999999996</v>
      </c>
      <c r="FQ11" s="9">
        <v>840.58399999999995</v>
      </c>
      <c r="FR11" s="9">
        <v>356.06299999999999</v>
      </c>
      <c r="FS11" s="9">
        <v>484.52</v>
      </c>
      <c r="FT11" s="9">
        <v>4783.8900000000003</v>
      </c>
      <c r="FU11" s="9">
        <v>2362.6080000000002</v>
      </c>
      <c r="FV11" s="9">
        <v>2421.2820000000002</v>
      </c>
      <c r="FW11" s="9">
        <v>2981.3409999999999</v>
      </c>
      <c r="FX11" s="9">
        <v>1609.9639999999999</v>
      </c>
      <c r="FY11" s="9">
        <v>1371.377</v>
      </c>
      <c r="FZ11" s="9">
        <v>458.51400000000001</v>
      </c>
      <c r="GA11" s="9">
        <v>245.839</v>
      </c>
      <c r="GB11" s="9">
        <v>212.67500000000001</v>
      </c>
      <c r="GC11" s="9">
        <v>289.59100000000001</v>
      </c>
      <c r="GD11" s="9">
        <v>114.032</v>
      </c>
      <c r="GE11" s="9">
        <v>175.559</v>
      </c>
      <c r="GF11" s="9">
        <v>135.50800000000001</v>
      </c>
      <c r="GG11" s="9">
        <v>64.616</v>
      </c>
      <c r="GH11" s="9">
        <v>70.891999999999996</v>
      </c>
      <c r="GI11" s="9">
        <v>286.32</v>
      </c>
      <c r="GJ11" s="9">
        <v>115.529</v>
      </c>
      <c r="GK11" s="9">
        <v>170.79</v>
      </c>
      <c r="GL11" s="9">
        <v>267.87400000000002</v>
      </c>
      <c r="GM11" s="9">
        <v>102.63</v>
      </c>
      <c r="GN11" s="9">
        <v>165.244</v>
      </c>
      <c r="GO11" s="9">
        <v>547.59500000000003</v>
      </c>
      <c r="GP11" s="9">
        <v>293.84800000000001</v>
      </c>
      <c r="GQ11" s="9">
        <v>253.74700000000001</v>
      </c>
      <c r="GR11" s="9">
        <v>2433.7460000000001</v>
      </c>
      <c r="GS11" s="9">
        <v>1316.117</v>
      </c>
      <c r="GT11" s="9">
        <v>1117.6300000000001</v>
      </c>
      <c r="GU11" s="9">
        <v>487.79399999999998</v>
      </c>
      <c r="GV11" s="9">
        <v>259.77</v>
      </c>
      <c r="GW11" s="9">
        <v>228.024</v>
      </c>
      <c r="GX11" s="9">
        <v>1924.8009999999999</v>
      </c>
      <c r="GY11" s="9">
        <v>979.25300000000004</v>
      </c>
      <c r="GZ11" s="9">
        <v>945.548</v>
      </c>
      <c r="HA11" s="9">
        <v>257.17399999999998</v>
      </c>
      <c r="HB11" s="9">
        <v>132.73500000000001</v>
      </c>
      <c r="HC11" s="9">
        <v>124.43899999999999</v>
      </c>
      <c r="HD11" s="9">
        <v>3226.1480000000001</v>
      </c>
      <c r="HE11" s="9">
        <v>1724.778</v>
      </c>
      <c r="HF11" s="9">
        <v>1501.37</v>
      </c>
      <c r="HG11" s="9">
        <v>2876.4749999999999</v>
      </c>
      <c r="HH11" s="9">
        <v>1547.4549999999999</v>
      </c>
      <c r="HI11" s="9">
        <v>1329.02</v>
      </c>
      <c r="HJ11" s="9">
        <v>2681.2130000000002</v>
      </c>
      <c r="HK11" s="9">
        <v>1455.405</v>
      </c>
      <c r="HL11" s="9">
        <v>1225.808</v>
      </c>
      <c r="HM11" s="9">
        <v>825.91700000000003</v>
      </c>
      <c r="HN11" s="9">
        <v>412.34100000000001</v>
      </c>
      <c r="HO11" s="9">
        <v>413.57600000000002</v>
      </c>
      <c r="HP11" s="9">
        <v>483.38499999999999</v>
      </c>
      <c r="HQ11" s="9">
        <v>249.947</v>
      </c>
      <c r="HR11" s="9">
        <v>233.43799999999999</v>
      </c>
      <c r="HS11" s="9">
        <v>238.578</v>
      </c>
      <c r="HT11" s="9">
        <v>135.13399999999999</v>
      </c>
      <c r="HU11" s="9">
        <v>103.444</v>
      </c>
      <c r="HV11" s="9">
        <v>187.804</v>
      </c>
      <c r="HW11" s="9">
        <v>99.135000000000005</v>
      </c>
      <c r="HX11" s="9">
        <v>88.668999999999997</v>
      </c>
      <c r="HY11" s="9">
        <v>1614.7449999999999</v>
      </c>
      <c r="HZ11" s="9">
        <v>653.50900000000001</v>
      </c>
      <c r="IA11" s="9">
        <v>961.23599999999999</v>
      </c>
      <c r="IB11" s="9">
        <v>359.733</v>
      </c>
      <c r="IC11" s="9">
        <v>131.66800000000001</v>
      </c>
      <c r="ID11" s="9">
        <v>228.065</v>
      </c>
      <c r="IE11" s="9">
        <v>89.747</v>
      </c>
      <c r="IF11" s="9">
        <v>38.076999999999998</v>
      </c>
      <c r="IG11" s="9">
        <v>51.670999999999999</v>
      </c>
      <c r="IH11" s="9">
        <v>299.06099999999998</v>
      </c>
      <c r="II11" s="9">
        <v>105.09099999999999</v>
      </c>
      <c r="IJ11" s="9">
        <v>193.971</v>
      </c>
      <c r="IK11" s="9">
        <v>45.201000000000001</v>
      </c>
      <c r="IL11" s="9">
        <v>17.251999999999999</v>
      </c>
      <c r="IM11" s="9">
        <v>27.949000000000002</v>
      </c>
      <c r="IN11" s="9">
        <v>239.197</v>
      </c>
      <c r="IO11" s="9">
        <v>81.078999999999994</v>
      </c>
      <c r="IP11" s="9">
        <v>158.11799999999999</v>
      </c>
      <c r="IQ11" s="9">
        <v>26.434999999999999</v>
      </c>
    </row>
    <row r="12" spans="1:251">
      <c r="A12" s="10">
        <v>42401</v>
      </c>
      <c r="B12" s="9">
        <v>19106.581999999999</v>
      </c>
      <c r="C12" s="9">
        <v>9424.0660000000007</v>
      </c>
      <c r="D12" s="9">
        <v>9682.5159999999996</v>
      </c>
      <c r="E12" s="9">
        <v>11909.587</v>
      </c>
      <c r="F12" s="9">
        <v>6373.7330000000002</v>
      </c>
      <c r="G12" s="9">
        <v>5535.8530000000001</v>
      </c>
      <c r="H12" s="9">
        <v>1614.809</v>
      </c>
      <c r="I12" s="9">
        <v>833.15</v>
      </c>
      <c r="J12" s="9">
        <v>781.65800000000002</v>
      </c>
      <c r="K12" s="9">
        <v>1041.556</v>
      </c>
      <c r="L12" s="9">
        <v>410.28399999999999</v>
      </c>
      <c r="M12" s="9">
        <v>631.27300000000002</v>
      </c>
      <c r="N12" s="9">
        <v>545.21299999999997</v>
      </c>
      <c r="O12" s="9">
        <v>250.482</v>
      </c>
      <c r="P12" s="9">
        <v>294.73200000000003</v>
      </c>
      <c r="Q12" s="9">
        <v>1051.865</v>
      </c>
      <c r="R12" s="9">
        <v>442.11900000000003</v>
      </c>
      <c r="S12" s="9">
        <v>609.74599999999998</v>
      </c>
      <c r="T12" s="9">
        <v>978.44500000000005</v>
      </c>
      <c r="U12" s="9">
        <v>388.65</v>
      </c>
      <c r="V12" s="9">
        <v>589.79399999999998</v>
      </c>
      <c r="W12" s="9">
        <v>2183.2600000000002</v>
      </c>
      <c r="X12" s="9">
        <v>1163.7850000000001</v>
      </c>
      <c r="Y12" s="9">
        <v>1019.475</v>
      </c>
      <c r="Z12" s="9">
        <v>9726.3259999999991</v>
      </c>
      <c r="AA12" s="9">
        <v>5209.9480000000003</v>
      </c>
      <c r="AB12" s="9">
        <v>4516.3789999999999</v>
      </c>
      <c r="AC12" s="9">
        <v>1987.45</v>
      </c>
      <c r="AD12" s="9">
        <v>1044.597</v>
      </c>
      <c r="AE12" s="9">
        <v>942.85299999999995</v>
      </c>
      <c r="AF12" s="9">
        <v>7833.2079999999996</v>
      </c>
      <c r="AG12" s="9">
        <v>3960.634</v>
      </c>
      <c r="AH12" s="9">
        <v>3872.5740000000001</v>
      </c>
      <c r="AI12" s="9">
        <v>909.97299999999996</v>
      </c>
      <c r="AJ12" s="9">
        <v>448.00799999999998</v>
      </c>
      <c r="AK12" s="9">
        <v>461.96499999999997</v>
      </c>
      <c r="AL12" s="9">
        <v>12819.567999999999</v>
      </c>
      <c r="AM12" s="9">
        <v>6806.4489999999996</v>
      </c>
      <c r="AN12" s="9">
        <v>6013.1189999999997</v>
      </c>
      <c r="AO12" s="9">
        <v>11415.055</v>
      </c>
      <c r="AP12" s="9">
        <v>6078.7830000000004</v>
      </c>
      <c r="AQ12" s="9">
        <v>5336.2719999999999</v>
      </c>
      <c r="AR12" s="9">
        <v>10677.775</v>
      </c>
      <c r="AS12" s="9">
        <v>5736.73</v>
      </c>
      <c r="AT12" s="9">
        <v>4941.0439999999999</v>
      </c>
      <c r="AU12" s="9">
        <v>2974.5120000000002</v>
      </c>
      <c r="AV12" s="9">
        <v>1498.0550000000001</v>
      </c>
      <c r="AW12" s="9">
        <v>1476.4570000000001</v>
      </c>
      <c r="AX12" s="9">
        <v>1861.1890000000001</v>
      </c>
      <c r="AY12" s="9">
        <v>962.68200000000002</v>
      </c>
      <c r="AZ12" s="9">
        <v>898.50699999999995</v>
      </c>
      <c r="BA12" s="9">
        <v>951.20699999999999</v>
      </c>
      <c r="BB12" s="9">
        <v>529.96500000000003</v>
      </c>
      <c r="BC12" s="9">
        <v>421.24200000000002</v>
      </c>
      <c r="BD12" s="9">
        <v>719.01400000000001</v>
      </c>
      <c r="BE12" s="9">
        <v>378.74799999999999</v>
      </c>
      <c r="BF12" s="9">
        <v>340.26600000000002</v>
      </c>
      <c r="BG12" s="9">
        <v>6477.9809999999998</v>
      </c>
      <c r="BH12" s="9">
        <v>2671.585</v>
      </c>
      <c r="BI12" s="9">
        <v>3806.3960000000002</v>
      </c>
      <c r="BJ12" s="9">
        <v>1329.028</v>
      </c>
      <c r="BK12" s="9">
        <v>493.44400000000002</v>
      </c>
      <c r="BL12" s="9">
        <v>835.58399999999995</v>
      </c>
      <c r="BM12" s="9">
        <v>368.971</v>
      </c>
      <c r="BN12" s="9">
        <v>152.70599999999999</v>
      </c>
      <c r="BO12" s="9">
        <v>216.26499999999999</v>
      </c>
      <c r="BP12" s="9">
        <v>1107.2429999999999</v>
      </c>
      <c r="BQ12" s="9">
        <v>411.39600000000002</v>
      </c>
      <c r="BR12" s="9">
        <v>695.84699999999998</v>
      </c>
      <c r="BS12" s="9">
        <v>162.60400000000001</v>
      </c>
      <c r="BT12" s="9">
        <v>60.271000000000001</v>
      </c>
      <c r="BU12" s="9">
        <v>102.33199999999999</v>
      </c>
      <c r="BV12" s="9">
        <v>886.36400000000003</v>
      </c>
      <c r="BW12" s="9">
        <v>330.12799999999999</v>
      </c>
      <c r="BX12" s="9">
        <v>556.23599999999999</v>
      </c>
      <c r="BY12" s="9">
        <v>101.199</v>
      </c>
      <c r="BZ12" s="9">
        <v>42.351999999999997</v>
      </c>
      <c r="CA12" s="9">
        <v>58.847000000000001</v>
      </c>
      <c r="CB12" s="9">
        <v>230.65899999999999</v>
      </c>
      <c r="CC12" s="9">
        <v>87.066000000000003</v>
      </c>
      <c r="CD12" s="9">
        <v>143.59299999999999</v>
      </c>
      <c r="CE12" s="9">
        <v>263.19099999999997</v>
      </c>
      <c r="CF12" s="9">
        <v>17.004999999999999</v>
      </c>
      <c r="CG12" s="9">
        <v>246.18600000000001</v>
      </c>
      <c r="CH12" s="9">
        <v>2718.69</v>
      </c>
      <c r="CI12" s="9">
        <v>1172.2</v>
      </c>
      <c r="CJ12" s="9">
        <v>1546.49</v>
      </c>
      <c r="CK12" s="9">
        <v>6139.8450000000003</v>
      </c>
      <c r="CL12" s="9">
        <v>3025.7849999999999</v>
      </c>
      <c r="CM12" s="9">
        <v>3114.0610000000001</v>
      </c>
      <c r="CN12" s="9">
        <v>3789.6880000000001</v>
      </c>
      <c r="CO12" s="9">
        <v>2014.954</v>
      </c>
      <c r="CP12" s="9">
        <v>1774.7329999999999</v>
      </c>
      <c r="CQ12" s="9">
        <v>485.94200000000001</v>
      </c>
      <c r="CR12" s="9">
        <v>249.18600000000001</v>
      </c>
      <c r="CS12" s="9">
        <v>236.756</v>
      </c>
      <c r="CT12" s="9">
        <v>311.35399999999998</v>
      </c>
      <c r="CU12" s="9">
        <v>120.88200000000001</v>
      </c>
      <c r="CV12" s="9">
        <v>190.47200000000001</v>
      </c>
      <c r="CW12" s="9">
        <v>163.96700000000001</v>
      </c>
      <c r="CX12" s="9">
        <v>71.881</v>
      </c>
      <c r="CY12" s="9">
        <v>92.085999999999999</v>
      </c>
      <c r="CZ12" s="9">
        <v>304.96499999999997</v>
      </c>
      <c r="DA12" s="9">
        <v>124.08499999999999</v>
      </c>
      <c r="DB12" s="9">
        <v>180.88</v>
      </c>
      <c r="DC12" s="9">
        <v>286.46300000000002</v>
      </c>
      <c r="DD12" s="9">
        <v>109.89</v>
      </c>
      <c r="DE12" s="9">
        <v>176.57300000000001</v>
      </c>
      <c r="DF12" s="9">
        <v>698.93299999999999</v>
      </c>
      <c r="DG12" s="9">
        <v>362.87400000000002</v>
      </c>
      <c r="DH12" s="9">
        <v>336.05900000000003</v>
      </c>
      <c r="DI12" s="9">
        <v>3090.7550000000001</v>
      </c>
      <c r="DJ12" s="9">
        <v>1652.0809999999999</v>
      </c>
      <c r="DK12" s="9">
        <v>1438.675</v>
      </c>
      <c r="DL12" s="9">
        <v>640.61300000000006</v>
      </c>
      <c r="DM12" s="9">
        <v>326.637</v>
      </c>
      <c r="DN12" s="9">
        <v>313.976</v>
      </c>
      <c r="DO12" s="9">
        <v>2492.0749999999998</v>
      </c>
      <c r="DP12" s="9">
        <v>1261.086</v>
      </c>
      <c r="DQ12" s="9">
        <v>1230.9880000000001</v>
      </c>
      <c r="DR12" s="9">
        <v>273.90600000000001</v>
      </c>
      <c r="DS12" s="9">
        <v>131.61600000000001</v>
      </c>
      <c r="DT12" s="9">
        <v>142.29</v>
      </c>
      <c r="DU12" s="9">
        <v>4070.9650000000001</v>
      </c>
      <c r="DV12" s="9">
        <v>2150.2139999999999</v>
      </c>
      <c r="DW12" s="9">
        <v>1920.751</v>
      </c>
      <c r="DX12" s="9">
        <v>3622.0450000000001</v>
      </c>
      <c r="DY12" s="9">
        <v>1919.7629999999999</v>
      </c>
      <c r="DZ12" s="9">
        <v>1702.2809999999999</v>
      </c>
      <c r="EA12" s="9">
        <v>3398.5050000000001</v>
      </c>
      <c r="EB12" s="9">
        <v>1811.8720000000001</v>
      </c>
      <c r="EC12" s="9">
        <v>1586.633</v>
      </c>
      <c r="ED12" s="9">
        <v>932.851</v>
      </c>
      <c r="EE12" s="9">
        <v>461.40300000000002</v>
      </c>
      <c r="EF12" s="9">
        <v>471.44799999999998</v>
      </c>
      <c r="EG12" s="9">
        <v>589.91</v>
      </c>
      <c r="EH12" s="9">
        <v>293.93200000000002</v>
      </c>
      <c r="EI12" s="9">
        <v>295.97800000000001</v>
      </c>
      <c r="EJ12" s="9">
        <v>308.63299999999998</v>
      </c>
      <c r="EK12" s="9">
        <v>158.673</v>
      </c>
      <c r="EL12" s="9">
        <v>149.96</v>
      </c>
      <c r="EM12" s="9">
        <v>209.49100000000001</v>
      </c>
      <c r="EN12" s="9">
        <v>106.92400000000001</v>
      </c>
      <c r="EO12" s="9">
        <v>102.56699999999999</v>
      </c>
      <c r="EP12" s="9">
        <v>2140.6660000000002</v>
      </c>
      <c r="EQ12" s="9">
        <v>903.90599999999995</v>
      </c>
      <c r="ER12" s="9">
        <v>1236.76</v>
      </c>
      <c r="ES12" s="9">
        <v>432.24099999999999</v>
      </c>
      <c r="ET12" s="9">
        <v>166.458</v>
      </c>
      <c r="EU12" s="9">
        <v>265.78399999999999</v>
      </c>
      <c r="EV12" s="9">
        <v>107.114</v>
      </c>
      <c r="EW12" s="9">
        <v>45.058999999999997</v>
      </c>
      <c r="EX12" s="9">
        <v>62.055</v>
      </c>
      <c r="EY12" s="9">
        <v>350.596</v>
      </c>
      <c r="EZ12" s="9">
        <v>129.96600000000001</v>
      </c>
      <c r="FA12" s="9">
        <v>220.63</v>
      </c>
      <c r="FB12" s="9">
        <v>49.649000000000001</v>
      </c>
      <c r="FC12" s="9">
        <v>21.256</v>
      </c>
      <c r="FD12" s="9">
        <v>28.393000000000001</v>
      </c>
      <c r="FE12" s="9">
        <v>283.11900000000003</v>
      </c>
      <c r="FF12" s="9">
        <v>100.38800000000001</v>
      </c>
      <c r="FG12" s="9">
        <v>182.73099999999999</v>
      </c>
      <c r="FH12" s="9">
        <v>38.633000000000003</v>
      </c>
      <c r="FI12" s="9">
        <v>15.534000000000001</v>
      </c>
      <c r="FJ12" s="9">
        <v>23.099</v>
      </c>
      <c r="FK12" s="9">
        <v>84.001999999999995</v>
      </c>
      <c r="FL12" s="9">
        <v>37.008000000000003</v>
      </c>
      <c r="FM12" s="9">
        <v>46.994</v>
      </c>
      <c r="FN12" s="9">
        <v>95.084999999999994</v>
      </c>
      <c r="FO12" s="9">
        <v>7.0140000000000002</v>
      </c>
      <c r="FP12" s="9">
        <v>88.070999999999998</v>
      </c>
      <c r="FQ12" s="9">
        <v>878.60199999999998</v>
      </c>
      <c r="FR12" s="9">
        <v>391.35300000000001</v>
      </c>
      <c r="FS12" s="9">
        <v>487.25</v>
      </c>
      <c r="FT12" s="9">
        <v>4906.326</v>
      </c>
      <c r="FU12" s="9">
        <v>2412.788</v>
      </c>
      <c r="FV12" s="9">
        <v>2493.538</v>
      </c>
      <c r="FW12" s="9">
        <v>3052.6120000000001</v>
      </c>
      <c r="FX12" s="9">
        <v>1657.0340000000001</v>
      </c>
      <c r="FY12" s="9">
        <v>1395.579</v>
      </c>
      <c r="FZ12" s="9">
        <v>437.767</v>
      </c>
      <c r="GA12" s="9">
        <v>230.21600000000001</v>
      </c>
      <c r="GB12" s="9">
        <v>207.55099999999999</v>
      </c>
      <c r="GC12" s="9">
        <v>292.05500000000001</v>
      </c>
      <c r="GD12" s="9">
        <v>120.239</v>
      </c>
      <c r="GE12" s="9">
        <v>171.816</v>
      </c>
      <c r="GF12" s="9">
        <v>141.35300000000001</v>
      </c>
      <c r="GG12" s="9">
        <v>68.087000000000003</v>
      </c>
      <c r="GH12" s="9">
        <v>73.266000000000005</v>
      </c>
      <c r="GI12" s="9">
        <v>288.60300000000001</v>
      </c>
      <c r="GJ12" s="9">
        <v>126.53700000000001</v>
      </c>
      <c r="GK12" s="9">
        <v>162.066</v>
      </c>
      <c r="GL12" s="9">
        <v>274.72699999999998</v>
      </c>
      <c r="GM12" s="9">
        <v>114.92</v>
      </c>
      <c r="GN12" s="9">
        <v>159.80699999999999</v>
      </c>
      <c r="GO12" s="9">
        <v>571.61800000000005</v>
      </c>
      <c r="GP12" s="9">
        <v>309.12200000000001</v>
      </c>
      <c r="GQ12" s="9">
        <v>262.49599999999998</v>
      </c>
      <c r="GR12" s="9">
        <v>2480.9940000000001</v>
      </c>
      <c r="GS12" s="9">
        <v>1347.912</v>
      </c>
      <c r="GT12" s="9">
        <v>1133.0820000000001</v>
      </c>
      <c r="GU12" s="9">
        <v>520.88499999999999</v>
      </c>
      <c r="GV12" s="9">
        <v>279.28800000000001</v>
      </c>
      <c r="GW12" s="9">
        <v>241.59700000000001</v>
      </c>
      <c r="GX12" s="9">
        <v>1947.883</v>
      </c>
      <c r="GY12" s="9">
        <v>990.06500000000005</v>
      </c>
      <c r="GZ12" s="9">
        <v>957.81799999999998</v>
      </c>
      <c r="HA12" s="9">
        <v>269.89600000000002</v>
      </c>
      <c r="HB12" s="9">
        <v>137.46799999999999</v>
      </c>
      <c r="HC12" s="9">
        <v>132.428</v>
      </c>
      <c r="HD12" s="9">
        <v>3288.913</v>
      </c>
      <c r="HE12" s="9">
        <v>1763.59</v>
      </c>
      <c r="HF12" s="9">
        <v>1525.3230000000001</v>
      </c>
      <c r="HG12" s="9">
        <v>2919.8890000000001</v>
      </c>
      <c r="HH12" s="9">
        <v>1573.587</v>
      </c>
      <c r="HI12" s="9">
        <v>1346.3019999999999</v>
      </c>
      <c r="HJ12" s="9">
        <v>2725.8679999999999</v>
      </c>
      <c r="HK12" s="9">
        <v>1487.5229999999999</v>
      </c>
      <c r="HL12" s="9">
        <v>1238.345</v>
      </c>
      <c r="HM12" s="9">
        <v>810.798</v>
      </c>
      <c r="HN12" s="9">
        <v>410.40600000000001</v>
      </c>
      <c r="HO12" s="9">
        <v>400.392</v>
      </c>
      <c r="HP12" s="9">
        <v>482.48</v>
      </c>
      <c r="HQ12" s="9">
        <v>248.97</v>
      </c>
      <c r="HR12" s="9">
        <v>233.51</v>
      </c>
      <c r="HS12" s="9">
        <v>246.18</v>
      </c>
      <c r="HT12" s="9">
        <v>142.41399999999999</v>
      </c>
      <c r="HU12" s="9">
        <v>103.76600000000001</v>
      </c>
      <c r="HV12" s="9">
        <v>189.012</v>
      </c>
      <c r="HW12" s="9">
        <v>101.276</v>
      </c>
      <c r="HX12" s="9">
        <v>87.736000000000004</v>
      </c>
      <c r="HY12" s="9">
        <v>1664.702</v>
      </c>
      <c r="HZ12" s="9">
        <v>654.47799999999995</v>
      </c>
      <c r="IA12" s="9">
        <v>1010.223</v>
      </c>
      <c r="IB12" s="9">
        <v>362.73899999999998</v>
      </c>
      <c r="IC12" s="9">
        <v>129.15700000000001</v>
      </c>
      <c r="ID12" s="9">
        <v>233.583</v>
      </c>
      <c r="IE12" s="9">
        <v>109.21</v>
      </c>
      <c r="IF12" s="9">
        <v>40.36</v>
      </c>
      <c r="IG12" s="9">
        <v>68.849999999999994</v>
      </c>
      <c r="IH12" s="9">
        <v>306.55200000000002</v>
      </c>
      <c r="II12" s="9">
        <v>112.367</v>
      </c>
      <c r="IJ12" s="9">
        <v>194.185</v>
      </c>
      <c r="IK12" s="9">
        <v>46.728999999999999</v>
      </c>
      <c r="IL12" s="9">
        <v>14.194000000000001</v>
      </c>
      <c r="IM12" s="9">
        <v>32.536000000000001</v>
      </c>
      <c r="IN12" s="9">
        <v>243.542</v>
      </c>
      <c r="IO12" s="9">
        <v>94.052999999999997</v>
      </c>
      <c r="IP12" s="9">
        <v>149.489</v>
      </c>
      <c r="IQ12" s="9">
        <v>26.015999999999998</v>
      </c>
    </row>
    <row r="13" spans="1:251">
      <c r="A13" s="10">
        <v>42767</v>
      </c>
      <c r="B13" s="9">
        <v>19507.530999999999</v>
      </c>
      <c r="C13" s="9">
        <v>9599.4629999999997</v>
      </c>
      <c r="D13" s="9">
        <v>9908.0669999999991</v>
      </c>
      <c r="E13" s="9">
        <v>12037.361000000001</v>
      </c>
      <c r="F13" s="9">
        <v>6436.5039999999999</v>
      </c>
      <c r="G13" s="9">
        <v>5600.8580000000002</v>
      </c>
      <c r="H13" s="9">
        <v>1741.5719999999999</v>
      </c>
      <c r="I13" s="9">
        <v>893.00699999999995</v>
      </c>
      <c r="J13" s="9">
        <v>848.56500000000005</v>
      </c>
      <c r="K13" s="9">
        <v>1120.241</v>
      </c>
      <c r="L13" s="9">
        <v>435.17399999999998</v>
      </c>
      <c r="M13" s="9">
        <v>685.06700000000001</v>
      </c>
      <c r="N13" s="9">
        <v>590.13</v>
      </c>
      <c r="O13" s="9">
        <v>274.48599999999999</v>
      </c>
      <c r="P13" s="9">
        <v>315.64400000000001</v>
      </c>
      <c r="Q13" s="9">
        <v>1150.3710000000001</v>
      </c>
      <c r="R13" s="9">
        <v>475.779</v>
      </c>
      <c r="S13" s="9">
        <v>674.59199999999998</v>
      </c>
      <c r="T13" s="9">
        <v>1062.4449999999999</v>
      </c>
      <c r="U13" s="9">
        <v>414.83100000000002</v>
      </c>
      <c r="V13" s="9">
        <v>647.61400000000003</v>
      </c>
      <c r="W13" s="9">
        <v>2195.25</v>
      </c>
      <c r="X13" s="9">
        <v>1175.02</v>
      </c>
      <c r="Y13" s="9">
        <v>1020.23</v>
      </c>
      <c r="Z13" s="9">
        <v>9842.1119999999992</v>
      </c>
      <c r="AA13" s="9">
        <v>5261.4840000000004</v>
      </c>
      <c r="AB13" s="9">
        <v>4580.6279999999997</v>
      </c>
      <c r="AC13" s="9">
        <v>2003.73</v>
      </c>
      <c r="AD13" s="9">
        <v>1053.0050000000001</v>
      </c>
      <c r="AE13" s="9">
        <v>950.72400000000005</v>
      </c>
      <c r="AF13" s="9">
        <v>7991.6390000000001</v>
      </c>
      <c r="AG13" s="9">
        <v>4036.402</v>
      </c>
      <c r="AH13" s="9">
        <v>3955.2370000000001</v>
      </c>
      <c r="AI13" s="9">
        <v>859.23400000000004</v>
      </c>
      <c r="AJ13" s="9">
        <v>399.17099999999999</v>
      </c>
      <c r="AK13" s="9">
        <v>460.06299999999999</v>
      </c>
      <c r="AL13" s="9">
        <v>13031.218000000001</v>
      </c>
      <c r="AM13" s="9">
        <v>6885.9979999999996</v>
      </c>
      <c r="AN13" s="9">
        <v>6145.22</v>
      </c>
      <c r="AO13" s="9">
        <v>11569.843999999999</v>
      </c>
      <c r="AP13" s="9">
        <v>6150.0129999999999</v>
      </c>
      <c r="AQ13" s="9">
        <v>5419.83</v>
      </c>
      <c r="AR13" s="9">
        <v>10743.999</v>
      </c>
      <c r="AS13" s="9">
        <v>5780.81</v>
      </c>
      <c r="AT13" s="9">
        <v>4963.1890000000003</v>
      </c>
      <c r="AU13" s="9">
        <v>2937.2570000000001</v>
      </c>
      <c r="AV13" s="9">
        <v>1453.8579999999999</v>
      </c>
      <c r="AW13" s="9">
        <v>1483.3989999999999</v>
      </c>
      <c r="AX13" s="9">
        <v>1920.7180000000001</v>
      </c>
      <c r="AY13" s="9">
        <v>982.53099999999995</v>
      </c>
      <c r="AZ13" s="9">
        <v>938.18700000000001</v>
      </c>
      <c r="BA13" s="9">
        <v>926.86199999999997</v>
      </c>
      <c r="BB13" s="9">
        <v>533.03700000000003</v>
      </c>
      <c r="BC13" s="9">
        <v>393.82499999999999</v>
      </c>
      <c r="BD13" s="9">
        <v>750.23599999999999</v>
      </c>
      <c r="BE13" s="9">
        <v>395.358</v>
      </c>
      <c r="BF13" s="9">
        <v>354.87799999999999</v>
      </c>
      <c r="BG13" s="9">
        <v>6719.9340000000002</v>
      </c>
      <c r="BH13" s="9">
        <v>2767.6019999999999</v>
      </c>
      <c r="BI13" s="9">
        <v>3952.3319999999999</v>
      </c>
      <c r="BJ13" s="9">
        <v>1345.415</v>
      </c>
      <c r="BK13" s="9">
        <v>467.91699999999997</v>
      </c>
      <c r="BL13" s="9">
        <v>877.49800000000005</v>
      </c>
      <c r="BM13" s="9">
        <v>361.11599999999999</v>
      </c>
      <c r="BN13" s="9">
        <v>149.732</v>
      </c>
      <c r="BO13" s="9">
        <v>211.38399999999999</v>
      </c>
      <c r="BP13" s="9">
        <v>1139.8989999999999</v>
      </c>
      <c r="BQ13" s="9">
        <v>405.14100000000002</v>
      </c>
      <c r="BR13" s="9">
        <v>734.75900000000001</v>
      </c>
      <c r="BS13" s="9">
        <v>195.328</v>
      </c>
      <c r="BT13" s="9">
        <v>61.807000000000002</v>
      </c>
      <c r="BU13" s="9">
        <v>133.52199999999999</v>
      </c>
      <c r="BV13" s="9">
        <v>889.46900000000005</v>
      </c>
      <c r="BW13" s="9">
        <v>325.53899999999999</v>
      </c>
      <c r="BX13" s="9">
        <v>563.92999999999995</v>
      </c>
      <c r="BY13" s="9">
        <v>100.312</v>
      </c>
      <c r="BZ13" s="9">
        <v>42.19</v>
      </c>
      <c r="CA13" s="9">
        <v>58.122</v>
      </c>
      <c r="CB13" s="9">
        <v>209.91399999999999</v>
      </c>
      <c r="CC13" s="9">
        <v>64.691000000000003</v>
      </c>
      <c r="CD13" s="9">
        <v>145.22200000000001</v>
      </c>
      <c r="CE13" s="9">
        <v>262.47000000000003</v>
      </c>
      <c r="CF13" s="9">
        <v>15.923999999999999</v>
      </c>
      <c r="CG13" s="9">
        <v>246.54599999999999</v>
      </c>
      <c r="CH13" s="9">
        <v>2553.1210000000001</v>
      </c>
      <c r="CI13" s="9">
        <v>1119.479</v>
      </c>
      <c r="CJ13" s="9">
        <v>1433.6420000000001</v>
      </c>
      <c r="CK13" s="9">
        <v>6263.7889999999998</v>
      </c>
      <c r="CL13" s="9">
        <v>3084.6260000000002</v>
      </c>
      <c r="CM13" s="9">
        <v>3179.163</v>
      </c>
      <c r="CN13" s="9">
        <v>3802.41</v>
      </c>
      <c r="CO13" s="9">
        <v>2042.8340000000001</v>
      </c>
      <c r="CP13" s="9">
        <v>1759.576</v>
      </c>
      <c r="CQ13" s="9">
        <v>502.101</v>
      </c>
      <c r="CR13" s="9">
        <v>248.006</v>
      </c>
      <c r="CS13" s="9">
        <v>254.095</v>
      </c>
      <c r="CT13" s="9">
        <v>318.56400000000002</v>
      </c>
      <c r="CU13" s="9">
        <v>114.723</v>
      </c>
      <c r="CV13" s="9">
        <v>203.84100000000001</v>
      </c>
      <c r="CW13" s="9">
        <v>173.626</v>
      </c>
      <c r="CX13" s="9">
        <v>71.748000000000005</v>
      </c>
      <c r="CY13" s="9">
        <v>101.877</v>
      </c>
      <c r="CZ13" s="9">
        <v>317.96699999999998</v>
      </c>
      <c r="DA13" s="9">
        <v>120.226</v>
      </c>
      <c r="DB13" s="9">
        <v>197.74</v>
      </c>
      <c r="DC13" s="9">
        <v>295.54000000000002</v>
      </c>
      <c r="DD13" s="9">
        <v>106.842</v>
      </c>
      <c r="DE13" s="9">
        <v>188.69900000000001</v>
      </c>
      <c r="DF13" s="9">
        <v>679.70699999999999</v>
      </c>
      <c r="DG13" s="9">
        <v>351.43200000000002</v>
      </c>
      <c r="DH13" s="9">
        <v>328.27600000000001</v>
      </c>
      <c r="DI13" s="9">
        <v>3122.7020000000002</v>
      </c>
      <c r="DJ13" s="9">
        <v>1691.402</v>
      </c>
      <c r="DK13" s="9">
        <v>1431.3</v>
      </c>
      <c r="DL13" s="9">
        <v>622.85</v>
      </c>
      <c r="DM13" s="9">
        <v>316.31</v>
      </c>
      <c r="DN13" s="9">
        <v>306.54000000000002</v>
      </c>
      <c r="DO13" s="9">
        <v>2563.7710000000002</v>
      </c>
      <c r="DP13" s="9">
        <v>1317.8589999999999</v>
      </c>
      <c r="DQ13" s="9">
        <v>1245.912</v>
      </c>
      <c r="DR13" s="9">
        <v>218.20599999999999</v>
      </c>
      <c r="DS13" s="9">
        <v>102.127</v>
      </c>
      <c r="DT13" s="9">
        <v>116.07899999999999</v>
      </c>
      <c r="DU13" s="9">
        <v>4109.6610000000001</v>
      </c>
      <c r="DV13" s="9">
        <v>2189.6610000000001</v>
      </c>
      <c r="DW13" s="9">
        <v>1920</v>
      </c>
      <c r="DX13" s="9">
        <v>3658.8850000000002</v>
      </c>
      <c r="DY13" s="9">
        <v>1965.087</v>
      </c>
      <c r="DZ13" s="9">
        <v>1693.798</v>
      </c>
      <c r="EA13" s="9">
        <v>3402.2930000000001</v>
      </c>
      <c r="EB13" s="9">
        <v>1844.598</v>
      </c>
      <c r="EC13" s="9">
        <v>1557.6949999999999</v>
      </c>
      <c r="ED13" s="9">
        <v>908.08399999999995</v>
      </c>
      <c r="EE13" s="9">
        <v>456.78199999999998</v>
      </c>
      <c r="EF13" s="9">
        <v>451.30200000000002</v>
      </c>
      <c r="EG13" s="9">
        <v>601.65099999999995</v>
      </c>
      <c r="EH13" s="9">
        <v>305.40699999999998</v>
      </c>
      <c r="EI13" s="9">
        <v>296.24400000000003</v>
      </c>
      <c r="EJ13" s="9">
        <v>294.39999999999998</v>
      </c>
      <c r="EK13" s="9">
        <v>158.58000000000001</v>
      </c>
      <c r="EL13" s="9">
        <v>135.82</v>
      </c>
      <c r="EM13" s="9">
        <v>210.17400000000001</v>
      </c>
      <c r="EN13" s="9">
        <v>114.83</v>
      </c>
      <c r="EO13" s="9">
        <v>95.343999999999994</v>
      </c>
      <c r="EP13" s="9">
        <v>2251.2049999999999</v>
      </c>
      <c r="EQ13" s="9">
        <v>926.96199999999999</v>
      </c>
      <c r="ER13" s="9">
        <v>1324.2429999999999</v>
      </c>
      <c r="ES13" s="9">
        <v>449.75299999999999</v>
      </c>
      <c r="ET13" s="9">
        <v>153.02500000000001</v>
      </c>
      <c r="EU13" s="9">
        <v>296.72800000000001</v>
      </c>
      <c r="EV13" s="9">
        <v>115.51900000000001</v>
      </c>
      <c r="EW13" s="9">
        <v>45.216000000000001</v>
      </c>
      <c r="EX13" s="9">
        <v>70.302999999999997</v>
      </c>
      <c r="EY13" s="9">
        <v>377.096</v>
      </c>
      <c r="EZ13" s="9">
        <v>129.45699999999999</v>
      </c>
      <c r="FA13" s="9">
        <v>247.63900000000001</v>
      </c>
      <c r="FB13" s="9">
        <v>67.941000000000003</v>
      </c>
      <c r="FC13" s="9">
        <v>22.248000000000001</v>
      </c>
      <c r="FD13" s="9">
        <v>45.692999999999998</v>
      </c>
      <c r="FE13" s="9">
        <v>291.21600000000001</v>
      </c>
      <c r="FF13" s="9">
        <v>102.202</v>
      </c>
      <c r="FG13" s="9">
        <v>189.01400000000001</v>
      </c>
      <c r="FH13" s="9">
        <v>31.085000000000001</v>
      </c>
      <c r="FI13" s="9">
        <v>11.287000000000001</v>
      </c>
      <c r="FJ13" s="9">
        <v>19.797999999999998</v>
      </c>
      <c r="FK13" s="9">
        <v>75.353999999999999</v>
      </c>
      <c r="FL13" s="9">
        <v>24.731999999999999</v>
      </c>
      <c r="FM13" s="9">
        <v>50.622</v>
      </c>
      <c r="FN13" s="9">
        <v>95.935000000000002</v>
      </c>
      <c r="FO13" s="9">
        <v>6.9909999999999997</v>
      </c>
      <c r="FP13" s="9">
        <v>88.942999999999998</v>
      </c>
      <c r="FQ13" s="9">
        <v>808.66300000000001</v>
      </c>
      <c r="FR13" s="9">
        <v>365.81700000000001</v>
      </c>
      <c r="FS13" s="9">
        <v>442.84699999999998</v>
      </c>
      <c r="FT13" s="9">
        <v>5055.3040000000001</v>
      </c>
      <c r="FU13" s="9">
        <v>2475.3009999999999</v>
      </c>
      <c r="FV13" s="9">
        <v>2580.0030000000002</v>
      </c>
      <c r="FW13" s="9">
        <v>3165.6849999999999</v>
      </c>
      <c r="FX13" s="9">
        <v>1699.623</v>
      </c>
      <c r="FY13" s="9">
        <v>1466.0619999999999</v>
      </c>
      <c r="FZ13" s="9">
        <v>470.15300000000002</v>
      </c>
      <c r="GA13" s="9">
        <v>244.191</v>
      </c>
      <c r="GB13" s="9">
        <v>225.96199999999999</v>
      </c>
      <c r="GC13" s="9">
        <v>303.48399999999998</v>
      </c>
      <c r="GD13" s="9">
        <v>121.65600000000001</v>
      </c>
      <c r="GE13" s="9">
        <v>181.82900000000001</v>
      </c>
      <c r="GF13" s="9">
        <v>154.75299999999999</v>
      </c>
      <c r="GG13" s="9">
        <v>69.885999999999996</v>
      </c>
      <c r="GH13" s="9">
        <v>84.867000000000004</v>
      </c>
      <c r="GI13" s="9">
        <v>303.99400000000003</v>
      </c>
      <c r="GJ13" s="9">
        <v>126.203</v>
      </c>
      <c r="GK13" s="9">
        <v>177.791</v>
      </c>
      <c r="GL13" s="9">
        <v>287.77199999999999</v>
      </c>
      <c r="GM13" s="9">
        <v>114.47199999999999</v>
      </c>
      <c r="GN13" s="9">
        <v>173.3</v>
      </c>
      <c r="GO13" s="9">
        <v>580.15499999999997</v>
      </c>
      <c r="GP13" s="9">
        <v>311.13200000000001</v>
      </c>
      <c r="GQ13" s="9">
        <v>269.02199999999999</v>
      </c>
      <c r="GR13" s="9">
        <v>2585.5300000000002</v>
      </c>
      <c r="GS13" s="9">
        <v>1388.491</v>
      </c>
      <c r="GT13" s="9">
        <v>1197.039</v>
      </c>
      <c r="GU13" s="9">
        <v>522.95399999999995</v>
      </c>
      <c r="GV13" s="9">
        <v>273.99900000000002</v>
      </c>
      <c r="GW13" s="9">
        <v>248.95500000000001</v>
      </c>
      <c r="GX13" s="9">
        <v>2054.1619999999998</v>
      </c>
      <c r="GY13" s="9">
        <v>1026.8489999999999</v>
      </c>
      <c r="GZ13" s="9">
        <v>1027.3130000000001</v>
      </c>
      <c r="HA13" s="9">
        <v>261.58800000000002</v>
      </c>
      <c r="HB13" s="9">
        <v>119.908</v>
      </c>
      <c r="HC13" s="9">
        <v>141.68</v>
      </c>
      <c r="HD13" s="9">
        <v>3431.3150000000001</v>
      </c>
      <c r="HE13" s="9">
        <v>1814.22</v>
      </c>
      <c r="HF13" s="9">
        <v>1617.095</v>
      </c>
      <c r="HG13" s="9">
        <v>3038.288</v>
      </c>
      <c r="HH13" s="9">
        <v>1612.739</v>
      </c>
      <c r="HI13" s="9">
        <v>1425.549</v>
      </c>
      <c r="HJ13" s="9">
        <v>2825.57</v>
      </c>
      <c r="HK13" s="9">
        <v>1527.213</v>
      </c>
      <c r="HL13" s="9">
        <v>1298.357</v>
      </c>
      <c r="HM13" s="9">
        <v>813.96299999999997</v>
      </c>
      <c r="HN13" s="9">
        <v>394.05099999999999</v>
      </c>
      <c r="HO13" s="9">
        <v>419.91199999999998</v>
      </c>
      <c r="HP13" s="9">
        <v>512.44899999999996</v>
      </c>
      <c r="HQ13" s="9">
        <v>259.19299999999998</v>
      </c>
      <c r="HR13" s="9">
        <v>253.256</v>
      </c>
      <c r="HS13" s="9">
        <v>246.81899999999999</v>
      </c>
      <c r="HT13" s="9">
        <v>144.596</v>
      </c>
      <c r="HU13" s="9">
        <v>102.223</v>
      </c>
      <c r="HV13" s="9">
        <v>201.01900000000001</v>
      </c>
      <c r="HW13" s="9">
        <v>99.563999999999993</v>
      </c>
      <c r="HX13" s="9">
        <v>101.456</v>
      </c>
      <c r="HY13" s="9">
        <v>1688.6</v>
      </c>
      <c r="HZ13" s="9">
        <v>676.11400000000003</v>
      </c>
      <c r="IA13" s="9">
        <v>1012.485</v>
      </c>
      <c r="IB13" s="9">
        <v>342.79</v>
      </c>
      <c r="IC13" s="9">
        <v>125.961</v>
      </c>
      <c r="ID13" s="9">
        <v>216.82900000000001</v>
      </c>
      <c r="IE13" s="9">
        <v>84.042000000000002</v>
      </c>
      <c r="IF13" s="9">
        <v>35.305999999999997</v>
      </c>
      <c r="IG13" s="9">
        <v>48.735999999999997</v>
      </c>
      <c r="IH13" s="9">
        <v>288.83999999999997</v>
      </c>
      <c r="II13" s="9">
        <v>110.846</v>
      </c>
      <c r="IJ13" s="9">
        <v>177.994</v>
      </c>
      <c r="IK13" s="9">
        <v>47.607999999999997</v>
      </c>
      <c r="IL13" s="9">
        <v>14.881</v>
      </c>
      <c r="IM13" s="9">
        <v>32.726999999999997</v>
      </c>
      <c r="IN13" s="9">
        <v>230.429</v>
      </c>
      <c r="IO13" s="9">
        <v>92.585999999999999</v>
      </c>
      <c r="IP13" s="9">
        <v>137.84299999999999</v>
      </c>
      <c r="IQ13" s="9">
        <v>24.082000000000001</v>
      </c>
    </row>
    <row r="14" spans="1:251">
      <c r="A14" s="10">
        <v>43132</v>
      </c>
      <c r="B14" s="9">
        <v>19854.566999999999</v>
      </c>
      <c r="C14" s="9">
        <v>9761.2119999999995</v>
      </c>
      <c r="D14" s="9">
        <v>10093.355</v>
      </c>
      <c r="E14" s="9">
        <v>12457.397999999999</v>
      </c>
      <c r="F14" s="9">
        <v>6612.6490000000003</v>
      </c>
      <c r="G14" s="9">
        <v>5844.7489999999998</v>
      </c>
      <c r="H14" s="9">
        <v>1713.954</v>
      </c>
      <c r="I14" s="9">
        <v>869.01499999999999</v>
      </c>
      <c r="J14" s="9">
        <v>844.93899999999996</v>
      </c>
      <c r="K14" s="9">
        <v>1111.818</v>
      </c>
      <c r="L14" s="9">
        <v>428.97300000000001</v>
      </c>
      <c r="M14" s="9">
        <v>682.84400000000005</v>
      </c>
      <c r="N14" s="9">
        <v>581.19600000000003</v>
      </c>
      <c r="O14" s="9">
        <v>256.12700000000001</v>
      </c>
      <c r="P14" s="9">
        <v>325.06900000000002</v>
      </c>
      <c r="Q14" s="9">
        <v>1122.491</v>
      </c>
      <c r="R14" s="9">
        <v>470.625</v>
      </c>
      <c r="S14" s="9">
        <v>651.86599999999999</v>
      </c>
      <c r="T14" s="9">
        <v>1040.913</v>
      </c>
      <c r="U14" s="9">
        <v>406.13099999999997</v>
      </c>
      <c r="V14" s="9">
        <v>634.78200000000004</v>
      </c>
      <c r="W14" s="9">
        <v>2399.5819999999999</v>
      </c>
      <c r="X14" s="9">
        <v>1260.595</v>
      </c>
      <c r="Y14" s="9">
        <v>1138.9870000000001</v>
      </c>
      <c r="Z14" s="9">
        <v>10057.816000000001</v>
      </c>
      <c r="AA14" s="9">
        <v>5352.0540000000001</v>
      </c>
      <c r="AB14" s="9">
        <v>4705.7619999999997</v>
      </c>
      <c r="AC14" s="9">
        <v>2197.4789999999998</v>
      </c>
      <c r="AD14" s="9">
        <v>1135.2239999999999</v>
      </c>
      <c r="AE14" s="9">
        <v>1062.2550000000001</v>
      </c>
      <c r="AF14" s="9">
        <v>8165.9260000000004</v>
      </c>
      <c r="AG14" s="9">
        <v>4083.9250000000002</v>
      </c>
      <c r="AH14" s="9">
        <v>4082.0010000000002</v>
      </c>
      <c r="AI14" s="9">
        <v>940.423</v>
      </c>
      <c r="AJ14" s="9">
        <v>447.983</v>
      </c>
      <c r="AK14" s="9">
        <v>492.44</v>
      </c>
      <c r="AL14" s="9">
        <v>13336.174000000001</v>
      </c>
      <c r="AM14" s="9">
        <v>7015.5619999999999</v>
      </c>
      <c r="AN14" s="9">
        <v>6320.6120000000001</v>
      </c>
      <c r="AO14" s="9">
        <v>11758.499</v>
      </c>
      <c r="AP14" s="9">
        <v>6220.0360000000001</v>
      </c>
      <c r="AQ14" s="9">
        <v>5538.4629999999997</v>
      </c>
      <c r="AR14" s="9">
        <v>11042.89</v>
      </c>
      <c r="AS14" s="9">
        <v>5897.5780000000004</v>
      </c>
      <c r="AT14" s="9">
        <v>5145.3119999999999</v>
      </c>
      <c r="AU14" s="9">
        <v>2997.127</v>
      </c>
      <c r="AV14" s="9">
        <v>1495.9179999999999</v>
      </c>
      <c r="AW14" s="9">
        <v>1501.2090000000001</v>
      </c>
      <c r="AX14" s="9">
        <v>1886.355</v>
      </c>
      <c r="AY14" s="9">
        <v>973.26800000000003</v>
      </c>
      <c r="AZ14" s="9">
        <v>913.08699999999999</v>
      </c>
      <c r="BA14" s="9">
        <v>1007.579</v>
      </c>
      <c r="BB14" s="9">
        <v>570.35500000000002</v>
      </c>
      <c r="BC14" s="9">
        <v>437.22399999999999</v>
      </c>
      <c r="BD14" s="9">
        <v>736.41600000000005</v>
      </c>
      <c r="BE14" s="9">
        <v>385.959</v>
      </c>
      <c r="BF14" s="9">
        <v>350.45699999999999</v>
      </c>
      <c r="BG14" s="9">
        <v>6660.7529999999997</v>
      </c>
      <c r="BH14" s="9">
        <v>2762.605</v>
      </c>
      <c r="BI14" s="9">
        <v>3898.1489999999999</v>
      </c>
      <c r="BJ14" s="9">
        <v>1350.2049999999999</v>
      </c>
      <c r="BK14" s="9">
        <v>505.38</v>
      </c>
      <c r="BL14" s="9">
        <v>844.82500000000005</v>
      </c>
      <c r="BM14" s="9">
        <v>386.95800000000003</v>
      </c>
      <c r="BN14" s="9">
        <v>180.29300000000001</v>
      </c>
      <c r="BO14" s="9">
        <v>206.66399999999999</v>
      </c>
      <c r="BP14" s="9">
        <v>1124.4390000000001</v>
      </c>
      <c r="BQ14" s="9">
        <v>414.29</v>
      </c>
      <c r="BR14" s="9">
        <v>710.149</v>
      </c>
      <c r="BS14" s="9">
        <v>186.30699999999999</v>
      </c>
      <c r="BT14" s="9">
        <v>61.460999999999999</v>
      </c>
      <c r="BU14" s="9">
        <v>124.846</v>
      </c>
      <c r="BV14" s="9">
        <v>884.00099999999998</v>
      </c>
      <c r="BW14" s="9">
        <v>332.55200000000002</v>
      </c>
      <c r="BX14" s="9">
        <v>551.44899999999996</v>
      </c>
      <c r="BY14" s="9">
        <v>101.492</v>
      </c>
      <c r="BZ14" s="9">
        <v>42.86</v>
      </c>
      <c r="CA14" s="9">
        <v>58.631999999999998</v>
      </c>
      <c r="CB14" s="9">
        <v>232.24199999999999</v>
      </c>
      <c r="CC14" s="9">
        <v>93.778000000000006</v>
      </c>
      <c r="CD14" s="9">
        <v>138.464</v>
      </c>
      <c r="CE14" s="9">
        <v>268.12599999999998</v>
      </c>
      <c r="CF14" s="9">
        <v>20.530999999999999</v>
      </c>
      <c r="CG14" s="9">
        <v>247.595</v>
      </c>
      <c r="CH14" s="9">
        <v>2712.614</v>
      </c>
      <c r="CI14" s="9">
        <v>1184.97</v>
      </c>
      <c r="CJ14" s="9">
        <v>1527.644</v>
      </c>
      <c r="CK14" s="9">
        <v>6381.1409999999996</v>
      </c>
      <c r="CL14" s="9">
        <v>3140.491</v>
      </c>
      <c r="CM14" s="9">
        <v>3240.65</v>
      </c>
      <c r="CN14" s="9">
        <v>3967.5619999999999</v>
      </c>
      <c r="CO14" s="9">
        <v>2113.0219999999999</v>
      </c>
      <c r="CP14" s="9">
        <v>1854.539</v>
      </c>
      <c r="CQ14" s="9">
        <v>525.78399999999999</v>
      </c>
      <c r="CR14" s="9">
        <v>259.94299999999998</v>
      </c>
      <c r="CS14" s="9">
        <v>265.83999999999997</v>
      </c>
      <c r="CT14" s="9">
        <v>347.13</v>
      </c>
      <c r="CU14" s="9">
        <v>130.11699999999999</v>
      </c>
      <c r="CV14" s="9">
        <v>217.012</v>
      </c>
      <c r="CW14" s="9">
        <v>182.36500000000001</v>
      </c>
      <c r="CX14" s="9">
        <v>76.293999999999997</v>
      </c>
      <c r="CY14" s="9">
        <v>106.072</v>
      </c>
      <c r="CZ14" s="9">
        <v>341.94</v>
      </c>
      <c r="DA14" s="9">
        <v>137.58099999999999</v>
      </c>
      <c r="DB14" s="9">
        <v>204.35900000000001</v>
      </c>
      <c r="DC14" s="9">
        <v>323.76299999999998</v>
      </c>
      <c r="DD14" s="9">
        <v>123.325</v>
      </c>
      <c r="DE14" s="9">
        <v>200.43799999999999</v>
      </c>
      <c r="DF14" s="9">
        <v>768.78300000000002</v>
      </c>
      <c r="DG14" s="9">
        <v>406.70100000000002</v>
      </c>
      <c r="DH14" s="9">
        <v>362.08199999999999</v>
      </c>
      <c r="DI14" s="9">
        <v>3198.779</v>
      </c>
      <c r="DJ14" s="9">
        <v>1706.3219999999999</v>
      </c>
      <c r="DK14" s="9">
        <v>1492.4570000000001</v>
      </c>
      <c r="DL14" s="9">
        <v>714.57799999999997</v>
      </c>
      <c r="DM14" s="9">
        <v>370.39699999999999</v>
      </c>
      <c r="DN14" s="9">
        <v>344.18200000000002</v>
      </c>
      <c r="DO14" s="9">
        <v>2604.17</v>
      </c>
      <c r="DP14" s="9">
        <v>1315.5139999999999</v>
      </c>
      <c r="DQ14" s="9">
        <v>1288.6559999999999</v>
      </c>
      <c r="DR14" s="9">
        <v>262.91399999999999</v>
      </c>
      <c r="DS14" s="9">
        <v>118.042</v>
      </c>
      <c r="DT14" s="9">
        <v>144.87200000000001</v>
      </c>
      <c r="DU14" s="9">
        <v>4219.9229999999998</v>
      </c>
      <c r="DV14" s="9">
        <v>2227.44</v>
      </c>
      <c r="DW14" s="9">
        <v>1992.4829999999999</v>
      </c>
      <c r="DX14" s="9">
        <v>3725.971</v>
      </c>
      <c r="DY14" s="9">
        <v>1972.627</v>
      </c>
      <c r="DZ14" s="9">
        <v>1753.3440000000001</v>
      </c>
      <c r="EA14" s="9">
        <v>3512.4290000000001</v>
      </c>
      <c r="EB14" s="9">
        <v>1873.816</v>
      </c>
      <c r="EC14" s="9">
        <v>1638.6130000000001</v>
      </c>
      <c r="ED14" s="9">
        <v>910.048</v>
      </c>
      <c r="EE14" s="9">
        <v>449.53100000000001</v>
      </c>
      <c r="EF14" s="9">
        <v>460.517</v>
      </c>
      <c r="EG14" s="9">
        <v>566.52</v>
      </c>
      <c r="EH14" s="9">
        <v>288.19200000000001</v>
      </c>
      <c r="EI14" s="9">
        <v>278.32799999999997</v>
      </c>
      <c r="EJ14" s="9">
        <v>314.15899999999999</v>
      </c>
      <c r="EK14" s="9">
        <v>173.77500000000001</v>
      </c>
      <c r="EL14" s="9">
        <v>140.38399999999999</v>
      </c>
      <c r="EM14" s="9">
        <v>203.50299999999999</v>
      </c>
      <c r="EN14" s="9">
        <v>110.721</v>
      </c>
      <c r="EO14" s="9">
        <v>92.781999999999996</v>
      </c>
      <c r="EP14" s="9">
        <v>2210.076</v>
      </c>
      <c r="EQ14" s="9">
        <v>916.74800000000005</v>
      </c>
      <c r="ER14" s="9">
        <v>1293.328</v>
      </c>
      <c r="ES14" s="9">
        <v>431.25299999999999</v>
      </c>
      <c r="ET14" s="9">
        <v>168.333</v>
      </c>
      <c r="EU14" s="9">
        <v>262.92</v>
      </c>
      <c r="EV14" s="9">
        <v>122.093</v>
      </c>
      <c r="EW14" s="9">
        <v>55.854999999999997</v>
      </c>
      <c r="EX14" s="9">
        <v>66.238</v>
      </c>
      <c r="EY14" s="9">
        <v>349.36500000000001</v>
      </c>
      <c r="EZ14" s="9">
        <v>138.99</v>
      </c>
      <c r="FA14" s="9">
        <v>210.376</v>
      </c>
      <c r="FB14" s="9">
        <v>52.713000000000001</v>
      </c>
      <c r="FC14" s="9">
        <v>18.504999999999999</v>
      </c>
      <c r="FD14" s="9">
        <v>34.207000000000001</v>
      </c>
      <c r="FE14" s="9">
        <v>275.62299999999999</v>
      </c>
      <c r="FF14" s="9">
        <v>113.58499999999999</v>
      </c>
      <c r="FG14" s="9">
        <v>162.03800000000001</v>
      </c>
      <c r="FH14" s="9">
        <v>30.638999999999999</v>
      </c>
      <c r="FI14" s="9">
        <v>12.654</v>
      </c>
      <c r="FJ14" s="9">
        <v>17.984999999999999</v>
      </c>
      <c r="FK14" s="9">
        <v>83.828000000000003</v>
      </c>
      <c r="FL14" s="9">
        <v>30.481000000000002</v>
      </c>
      <c r="FM14" s="9">
        <v>53.347000000000001</v>
      </c>
      <c r="FN14" s="9">
        <v>93.26</v>
      </c>
      <c r="FO14" s="9">
        <v>9.3070000000000004</v>
      </c>
      <c r="FP14" s="9">
        <v>83.953999999999994</v>
      </c>
      <c r="FQ14" s="9">
        <v>847.99</v>
      </c>
      <c r="FR14" s="9">
        <v>384.86599999999999</v>
      </c>
      <c r="FS14" s="9">
        <v>463.12400000000002</v>
      </c>
      <c r="FT14" s="9">
        <v>5169.2659999999996</v>
      </c>
      <c r="FU14" s="9">
        <v>2532.4639999999999</v>
      </c>
      <c r="FV14" s="9">
        <v>2636.8020000000001</v>
      </c>
      <c r="FW14" s="9">
        <v>3233.6619999999998</v>
      </c>
      <c r="FX14" s="9">
        <v>1729.184</v>
      </c>
      <c r="FY14" s="9">
        <v>1504.479</v>
      </c>
      <c r="FZ14" s="9">
        <v>444.74</v>
      </c>
      <c r="GA14" s="9">
        <v>238.43199999999999</v>
      </c>
      <c r="GB14" s="9">
        <v>206.30799999999999</v>
      </c>
      <c r="GC14" s="9">
        <v>284.30500000000001</v>
      </c>
      <c r="GD14" s="9">
        <v>112.746</v>
      </c>
      <c r="GE14" s="9">
        <v>171.559</v>
      </c>
      <c r="GF14" s="9">
        <v>144.37200000000001</v>
      </c>
      <c r="GG14" s="9">
        <v>65.873999999999995</v>
      </c>
      <c r="GH14" s="9">
        <v>78.498000000000005</v>
      </c>
      <c r="GI14" s="9">
        <v>279.96899999999999</v>
      </c>
      <c r="GJ14" s="9">
        <v>118.82599999999999</v>
      </c>
      <c r="GK14" s="9">
        <v>161.143</v>
      </c>
      <c r="GL14" s="9">
        <v>261.952</v>
      </c>
      <c r="GM14" s="9">
        <v>105.098</v>
      </c>
      <c r="GN14" s="9">
        <v>156.85400000000001</v>
      </c>
      <c r="GO14" s="9">
        <v>633.83900000000006</v>
      </c>
      <c r="GP14" s="9">
        <v>311.72800000000001</v>
      </c>
      <c r="GQ14" s="9">
        <v>322.11099999999999</v>
      </c>
      <c r="GR14" s="9">
        <v>2599.8229999999999</v>
      </c>
      <c r="GS14" s="9">
        <v>1417.4559999999999</v>
      </c>
      <c r="GT14" s="9">
        <v>1182.3679999999999</v>
      </c>
      <c r="GU14" s="9">
        <v>572.803</v>
      </c>
      <c r="GV14" s="9">
        <v>271.02600000000001</v>
      </c>
      <c r="GW14" s="9">
        <v>301.77699999999999</v>
      </c>
      <c r="GX14" s="9">
        <v>2081.739</v>
      </c>
      <c r="GY14" s="9">
        <v>1048.789</v>
      </c>
      <c r="GZ14" s="9">
        <v>1032.95</v>
      </c>
      <c r="HA14" s="9">
        <v>247.63900000000001</v>
      </c>
      <c r="HB14" s="9">
        <v>118.607</v>
      </c>
      <c r="HC14" s="9">
        <v>129.03200000000001</v>
      </c>
      <c r="HD14" s="9">
        <v>3471.9409999999998</v>
      </c>
      <c r="HE14" s="9">
        <v>1835.924</v>
      </c>
      <c r="HF14" s="9">
        <v>1636.018</v>
      </c>
      <c r="HG14" s="9">
        <v>3052.768</v>
      </c>
      <c r="HH14" s="9">
        <v>1641.1130000000001</v>
      </c>
      <c r="HI14" s="9">
        <v>1411.655</v>
      </c>
      <c r="HJ14" s="9">
        <v>2867.7080000000001</v>
      </c>
      <c r="HK14" s="9">
        <v>1560.173</v>
      </c>
      <c r="HL14" s="9">
        <v>1307.5360000000001</v>
      </c>
      <c r="HM14" s="9">
        <v>816.59900000000005</v>
      </c>
      <c r="HN14" s="9">
        <v>394.94900000000001</v>
      </c>
      <c r="HO14" s="9">
        <v>421.65</v>
      </c>
      <c r="HP14" s="9">
        <v>517.95899999999995</v>
      </c>
      <c r="HQ14" s="9">
        <v>254.584</v>
      </c>
      <c r="HR14" s="9">
        <v>263.375</v>
      </c>
      <c r="HS14" s="9">
        <v>279.68</v>
      </c>
      <c r="HT14" s="9">
        <v>147.84399999999999</v>
      </c>
      <c r="HU14" s="9">
        <v>131.83600000000001</v>
      </c>
      <c r="HV14" s="9">
        <v>193.869</v>
      </c>
      <c r="HW14" s="9">
        <v>97.093000000000004</v>
      </c>
      <c r="HX14" s="9">
        <v>96.775999999999996</v>
      </c>
      <c r="HY14" s="9">
        <v>1741.7349999999999</v>
      </c>
      <c r="HZ14" s="9">
        <v>706.18799999999999</v>
      </c>
      <c r="IA14" s="9">
        <v>1035.547</v>
      </c>
      <c r="IB14" s="9">
        <v>364.44099999999997</v>
      </c>
      <c r="IC14" s="9">
        <v>124.22</v>
      </c>
      <c r="ID14" s="9">
        <v>240.22</v>
      </c>
      <c r="IE14" s="9">
        <v>97.846000000000004</v>
      </c>
      <c r="IF14" s="9">
        <v>44.54</v>
      </c>
      <c r="IG14" s="9">
        <v>53.307000000000002</v>
      </c>
      <c r="IH14" s="9">
        <v>302.16500000000002</v>
      </c>
      <c r="II14" s="9">
        <v>97.596999999999994</v>
      </c>
      <c r="IJ14" s="9">
        <v>204.56800000000001</v>
      </c>
      <c r="IK14" s="9">
        <v>59.621000000000002</v>
      </c>
      <c r="IL14" s="9">
        <v>20.202000000000002</v>
      </c>
      <c r="IM14" s="9">
        <v>39.418999999999997</v>
      </c>
      <c r="IN14" s="9">
        <v>230.48099999999999</v>
      </c>
      <c r="IO14" s="9">
        <v>72.620999999999995</v>
      </c>
      <c r="IP14" s="9">
        <v>157.86000000000001</v>
      </c>
      <c r="IQ14" s="9">
        <v>22.806000000000001</v>
      </c>
    </row>
    <row r="15" spans="1:251">
      <c r="A15" s="10">
        <v>43497</v>
      </c>
      <c r="B15" s="9">
        <v>20101.898000000001</v>
      </c>
      <c r="C15" s="9">
        <v>9867.4989999999998</v>
      </c>
      <c r="D15" s="9">
        <v>10234.398999999999</v>
      </c>
      <c r="E15" s="9">
        <v>12729.348</v>
      </c>
      <c r="F15" s="9">
        <v>6741.9849999999997</v>
      </c>
      <c r="G15" s="9">
        <v>5987.3630000000003</v>
      </c>
      <c r="H15" s="9">
        <v>1680.085</v>
      </c>
      <c r="I15" s="9">
        <v>851.89599999999996</v>
      </c>
      <c r="J15" s="9">
        <v>828.18899999999996</v>
      </c>
      <c r="K15" s="9">
        <v>1073.0029999999999</v>
      </c>
      <c r="L15" s="9">
        <v>411.06700000000001</v>
      </c>
      <c r="M15" s="9">
        <v>661.93499999999995</v>
      </c>
      <c r="N15" s="9">
        <v>559.827</v>
      </c>
      <c r="O15" s="9">
        <v>249.244</v>
      </c>
      <c r="P15" s="9">
        <v>310.58300000000003</v>
      </c>
      <c r="Q15" s="9">
        <v>1078.9590000000001</v>
      </c>
      <c r="R15" s="9">
        <v>446.54700000000003</v>
      </c>
      <c r="S15" s="9">
        <v>632.41099999999994</v>
      </c>
      <c r="T15" s="9">
        <v>997.19</v>
      </c>
      <c r="U15" s="9">
        <v>388.27699999999999</v>
      </c>
      <c r="V15" s="9">
        <v>608.91300000000001</v>
      </c>
      <c r="W15" s="9">
        <v>2423.3029999999999</v>
      </c>
      <c r="X15" s="9">
        <v>1248.375</v>
      </c>
      <c r="Y15" s="9">
        <v>1174.9280000000001</v>
      </c>
      <c r="Z15" s="9">
        <v>10306.044</v>
      </c>
      <c r="AA15" s="9">
        <v>5493.6090000000004</v>
      </c>
      <c r="AB15" s="9">
        <v>4812.4350000000004</v>
      </c>
      <c r="AC15" s="9">
        <v>2245.5</v>
      </c>
      <c r="AD15" s="9">
        <v>1142.394</v>
      </c>
      <c r="AE15" s="9">
        <v>1103.106</v>
      </c>
      <c r="AF15" s="9">
        <v>8346.5220000000008</v>
      </c>
      <c r="AG15" s="9">
        <v>4211.0360000000001</v>
      </c>
      <c r="AH15" s="9">
        <v>4135.4859999999999</v>
      </c>
      <c r="AI15" s="9">
        <v>922.33100000000002</v>
      </c>
      <c r="AJ15" s="9">
        <v>438.54399999999998</v>
      </c>
      <c r="AK15" s="9">
        <v>483.78699999999998</v>
      </c>
      <c r="AL15" s="9">
        <v>13633.15</v>
      </c>
      <c r="AM15" s="9">
        <v>7154.5940000000001</v>
      </c>
      <c r="AN15" s="9">
        <v>6478.5559999999996</v>
      </c>
      <c r="AO15" s="9">
        <v>12153.732</v>
      </c>
      <c r="AP15" s="9">
        <v>6424.3149999999996</v>
      </c>
      <c r="AQ15" s="9">
        <v>5729.4170000000004</v>
      </c>
      <c r="AR15" s="9">
        <v>11371.406000000001</v>
      </c>
      <c r="AS15" s="9">
        <v>6072.9</v>
      </c>
      <c r="AT15" s="9">
        <v>5298.5060000000003</v>
      </c>
      <c r="AU15" s="9">
        <v>3162.6610000000001</v>
      </c>
      <c r="AV15" s="9">
        <v>1560.0350000000001</v>
      </c>
      <c r="AW15" s="9">
        <v>1602.626</v>
      </c>
      <c r="AX15" s="9">
        <v>1979.7909999999999</v>
      </c>
      <c r="AY15" s="9">
        <v>1001.426</v>
      </c>
      <c r="AZ15" s="9">
        <v>978.36500000000001</v>
      </c>
      <c r="BA15" s="9">
        <v>1075.9880000000001</v>
      </c>
      <c r="BB15" s="9">
        <v>588.81600000000003</v>
      </c>
      <c r="BC15" s="9">
        <v>487.17200000000003</v>
      </c>
      <c r="BD15" s="9">
        <v>671.76099999999997</v>
      </c>
      <c r="BE15" s="9">
        <v>355.41300000000001</v>
      </c>
      <c r="BF15" s="9">
        <v>316.34800000000001</v>
      </c>
      <c r="BG15" s="9">
        <v>6700.7889999999998</v>
      </c>
      <c r="BH15" s="9">
        <v>2770.1019999999999</v>
      </c>
      <c r="BI15" s="9">
        <v>3930.6880000000001</v>
      </c>
      <c r="BJ15" s="9">
        <v>1302.981</v>
      </c>
      <c r="BK15" s="9">
        <v>493.95800000000003</v>
      </c>
      <c r="BL15" s="9">
        <v>809.02300000000002</v>
      </c>
      <c r="BM15" s="9">
        <v>378.93799999999999</v>
      </c>
      <c r="BN15" s="9">
        <v>170.90899999999999</v>
      </c>
      <c r="BO15" s="9">
        <v>208.03</v>
      </c>
      <c r="BP15" s="9">
        <v>1111.923</v>
      </c>
      <c r="BQ15" s="9">
        <v>430.91399999999999</v>
      </c>
      <c r="BR15" s="9">
        <v>681.00900000000001</v>
      </c>
      <c r="BS15" s="9">
        <v>194.49199999999999</v>
      </c>
      <c r="BT15" s="9">
        <v>69.605000000000004</v>
      </c>
      <c r="BU15" s="9">
        <v>124.887</v>
      </c>
      <c r="BV15" s="9">
        <v>853.18499999999995</v>
      </c>
      <c r="BW15" s="9">
        <v>333.80700000000002</v>
      </c>
      <c r="BX15" s="9">
        <v>519.37800000000004</v>
      </c>
      <c r="BY15" s="9">
        <v>90.13</v>
      </c>
      <c r="BZ15" s="9">
        <v>40.530999999999999</v>
      </c>
      <c r="CA15" s="9">
        <v>49.598999999999997</v>
      </c>
      <c r="CB15" s="9">
        <v>201.41499999999999</v>
      </c>
      <c r="CC15" s="9">
        <v>68.122</v>
      </c>
      <c r="CD15" s="9">
        <v>133.29300000000001</v>
      </c>
      <c r="CE15" s="9">
        <v>244.196</v>
      </c>
      <c r="CF15" s="9">
        <v>18.332000000000001</v>
      </c>
      <c r="CG15" s="9">
        <v>225.864</v>
      </c>
      <c r="CH15" s="9">
        <v>2799.5140000000001</v>
      </c>
      <c r="CI15" s="9">
        <v>1227.5440000000001</v>
      </c>
      <c r="CJ15" s="9">
        <v>1571.97</v>
      </c>
      <c r="CK15" s="9">
        <v>6474.16</v>
      </c>
      <c r="CL15" s="9">
        <v>3178.6120000000001</v>
      </c>
      <c r="CM15" s="9">
        <v>3295.5479999999998</v>
      </c>
      <c r="CN15" s="9">
        <v>4090.89</v>
      </c>
      <c r="CO15" s="9">
        <v>2166.2150000000001</v>
      </c>
      <c r="CP15" s="9">
        <v>1924.675</v>
      </c>
      <c r="CQ15" s="9">
        <v>511.53899999999999</v>
      </c>
      <c r="CR15" s="9">
        <v>257.55099999999999</v>
      </c>
      <c r="CS15" s="9">
        <v>253.988</v>
      </c>
      <c r="CT15" s="9">
        <v>329.947</v>
      </c>
      <c r="CU15" s="9">
        <v>128.09700000000001</v>
      </c>
      <c r="CV15" s="9">
        <v>201.85</v>
      </c>
      <c r="CW15" s="9">
        <v>171.54599999999999</v>
      </c>
      <c r="CX15" s="9">
        <v>77.349000000000004</v>
      </c>
      <c r="CY15" s="9">
        <v>94.197000000000003</v>
      </c>
      <c r="CZ15" s="9">
        <v>325.71699999999998</v>
      </c>
      <c r="DA15" s="9">
        <v>138.149</v>
      </c>
      <c r="DB15" s="9">
        <v>187.56899999999999</v>
      </c>
      <c r="DC15" s="9">
        <v>296.44799999999998</v>
      </c>
      <c r="DD15" s="9">
        <v>119.116</v>
      </c>
      <c r="DE15" s="9">
        <v>177.333</v>
      </c>
      <c r="DF15" s="9">
        <v>755.20699999999999</v>
      </c>
      <c r="DG15" s="9">
        <v>379.14</v>
      </c>
      <c r="DH15" s="9">
        <v>376.06700000000001</v>
      </c>
      <c r="DI15" s="9">
        <v>3335.683</v>
      </c>
      <c r="DJ15" s="9">
        <v>1787.075</v>
      </c>
      <c r="DK15" s="9">
        <v>1548.607</v>
      </c>
      <c r="DL15" s="9">
        <v>698.71799999999996</v>
      </c>
      <c r="DM15" s="9">
        <v>348.923</v>
      </c>
      <c r="DN15" s="9">
        <v>349.79500000000002</v>
      </c>
      <c r="DO15" s="9">
        <v>2677.241</v>
      </c>
      <c r="DP15" s="9">
        <v>1349.402</v>
      </c>
      <c r="DQ15" s="9">
        <v>1327.8389999999999</v>
      </c>
      <c r="DR15" s="9">
        <v>257.50599999999997</v>
      </c>
      <c r="DS15" s="9">
        <v>123.762</v>
      </c>
      <c r="DT15" s="9">
        <v>133.744</v>
      </c>
      <c r="DU15" s="9">
        <v>4361.598</v>
      </c>
      <c r="DV15" s="9">
        <v>2297.6660000000002</v>
      </c>
      <c r="DW15" s="9">
        <v>2063.9319999999998</v>
      </c>
      <c r="DX15" s="9">
        <v>3924.8380000000002</v>
      </c>
      <c r="DY15" s="9">
        <v>2075.5140000000001</v>
      </c>
      <c r="DZ15" s="9">
        <v>1849.3240000000001</v>
      </c>
      <c r="EA15" s="9">
        <v>3673.47</v>
      </c>
      <c r="EB15" s="9">
        <v>1958.65</v>
      </c>
      <c r="EC15" s="9">
        <v>1714.8209999999999</v>
      </c>
      <c r="ED15" s="9">
        <v>987.75099999999998</v>
      </c>
      <c r="EE15" s="9">
        <v>482.27499999999998</v>
      </c>
      <c r="EF15" s="9">
        <v>505.47699999999998</v>
      </c>
      <c r="EG15" s="9">
        <v>611.24400000000003</v>
      </c>
      <c r="EH15" s="9">
        <v>301.00599999999997</v>
      </c>
      <c r="EI15" s="9">
        <v>310.238</v>
      </c>
      <c r="EJ15" s="9">
        <v>340.536</v>
      </c>
      <c r="EK15" s="9">
        <v>169.55500000000001</v>
      </c>
      <c r="EL15" s="9">
        <v>170.98099999999999</v>
      </c>
      <c r="EM15" s="9">
        <v>185.87700000000001</v>
      </c>
      <c r="EN15" s="9">
        <v>100.03400000000001</v>
      </c>
      <c r="EO15" s="9">
        <v>85.843000000000004</v>
      </c>
      <c r="EP15" s="9">
        <v>2197.393</v>
      </c>
      <c r="EQ15" s="9">
        <v>912.36300000000006</v>
      </c>
      <c r="ER15" s="9">
        <v>1285.03</v>
      </c>
      <c r="ES15" s="9">
        <v>416.71699999999998</v>
      </c>
      <c r="ET15" s="9">
        <v>165.124</v>
      </c>
      <c r="EU15" s="9">
        <v>251.59299999999999</v>
      </c>
      <c r="EV15" s="9">
        <v>120.67400000000001</v>
      </c>
      <c r="EW15" s="9">
        <v>57.125</v>
      </c>
      <c r="EX15" s="9">
        <v>63.548999999999999</v>
      </c>
      <c r="EY15" s="9">
        <v>355.71</v>
      </c>
      <c r="EZ15" s="9">
        <v>141.76499999999999</v>
      </c>
      <c r="FA15" s="9">
        <v>213.946</v>
      </c>
      <c r="FB15" s="9">
        <v>64.576999999999998</v>
      </c>
      <c r="FC15" s="9">
        <v>25.574999999999999</v>
      </c>
      <c r="FD15" s="9">
        <v>39.000999999999998</v>
      </c>
      <c r="FE15" s="9">
        <v>271.21199999999999</v>
      </c>
      <c r="FF15" s="9">
        <v>105.93600000000001</v>
      </c>
      <c r="FG15" s="9">
        <v>165.27699999999999</v>
      </c>
      <c r="FH15" s="9">
        <v>24.099</v>
      </c>
      <c r="FI15" s="9">
        <v>11.598000000000001</v>
      </c>
      <c r="FJ15" s="9">
        <v>12.500999999999999</v>
      </c>
      <c r="FK15" s="9">
        <v>65.444999999999993</v>
      </c>
      <c r="FL15" s="9">
        <v>25.507000000000001</v>
      </c>
      <c r="FM15" s="9">
        <v>39.938000000000002</v>
      </c>
      <c r="FN15" s="9">
        <v>80.272000000000006</v>
      </c>
      <c r="FO15" s="9">
        <v>5.23</v>
      </c>
      <c r="FP15" s="9">
        <v>75.042000000000002</v>
      </c>
      <c r="FQ15" s="9">
        <v>874.47199999999998</v>
      </c>
      <c r="FR15" s="9">
        <v>396.15499999999997</v>
      </c>
      <c r="FS15" s="9">
        <v>478.31599999999997</v>
      </c>
      <c r="FT15" s="9">
        <v>5266.0749999999998</v>
      </c>
      <c r="FU15" s="9">
        <v>2581.5140000000001</v>
      </c>
      <c r="FV15" s="9">
        <v>2684.5610000000001</v>
      </c>
      <c r="FW15" s="9">
        <v>3367.4189999999999</v>
      </c>
      <c r="FX15" s="9">
        <v>1796.9390000000001</v>
      </c>
      <c r="FY15" s="9">
        <v>1570.48</v>
      </c>
      <c r="FZ15" s="9">
        <v>460.65300000000002</v>
      </c>
      <c r="GA15" s="9">
        <v>238.066</v>
      </c>
      <c r="GB15" s="9">
        <v>222.58699999999999</v>
      </c>
      <c r="GC15" s="9">
        <v>294.77600000000001</v>
      </c>
      <c r="GD15" s="9">
        <v>112.145</v>
      </c>
      <c r="GE15" s="9">
        <v>182.63200000000001</v>
      </c>
      <c r="GF15" s="9">
        <v>143.67400000000001</v>
      </c>
      <c r="GG15" s="9">
        <v>64.125</v>
      </c>
      <c r="GH15" s="9">
        <v>79.548000000000002</v>
      </c>
      <c r="GI15" s="9">
        <v>292.54199999999997</v>
      </c>
      <c r="GJ15" s="9">
        <v>115.881</v>
      </c>
      <c r="GK15" s="9">
        <v>176.66</v>
      </c>
      <c r="GL15" s="9">
        <v>277.62</v>
      </c>
      <c r="GM15" s="9">
        <v>104.786</v>
      </c>
      <c r="GN15" s="9">
        <v>172.834</v>
      </c>
      <c r="GO15" s="9">
        <v>677.48500000000001</v>
      </c>
      <c r="GP15" s="9">
        <v>346.596</v>
      </c>
      <c r="GQ15" s="9">
        <v>330.88900000000001</v>
      </c>
      <c r="GR15" s="9">
        <v>2689.9349999999999</v>
      </c>
      <c r="GS15" s="9">
        <v>1450.3430000000001</v>
      </c>
      <c r="GT15" s="9">
        <v>1239.5909999999999</v>
      </c>
      <c r="GU15" s="9">
        <v>635.154</v>
      </c>
      <c r="GV15" s="9">
        <v>316.86799999999999</v>
      </c>
      <c r="GW15" s="9">
        <v>318.286</v>
      </c>
      <c r="GX15" s="9">
        <v>2173.9</v>
      </c>
      <c r="GY15" s="9">
        <v>1108.6559999999999</v>
      </c>
      <c r="GZ15" s="9">
        <v>1065.2439999999999</v>
      </c>
      <c r="HA15" s="9">
        <v>253.678</v>
      </c>
      <c r="HB15" s="9">
        <v>120.79300000000001</v>
      </c>
      <c r="HC15" s="9">
        <v>132.88499999999999</v>
      </c>
      <c r="HD15" s="9">
        <v>3615.0239999999999</v>
      </c>
      <c r="HE15" s="9">
        <v>1902.605</v>
      </c>
      <c r="HF15" s="9">
        <v>1712.4190000000001</v>
      </c>
      <c r="HG15" s="9">
        <v>3178.1770000000001</v>
      </c>
      <c r="HH15" s="9">
        <v>1687.2909999999999</v>
      </c>
      <c r="HI15" s="9">
        <v>1490.8869999999999</v>
      </c>
      <c r="HJ15" s="9">
        <v>2977.0410000000002</v>
      </c>
      <c r="HK15" s="9">
        <v>1600.875</v>
      </c>
      <c r="HL15" s="9">
        <v>1376.1659999999999</v>
      </c>
      <c r="HM15" s="9">
        <v>879.27</v>
      </c>
      <c r="HN15" s="9">
        <v>410.601</v>
      </c>
      <c r="HO15" s="9">
        <v>468.67</v>
      </c>
      <c r="HP15" s="9">
        <v>547.35900000000004</v>
      </c>
      <c r="HQ15" s="9">
        <v>265.18099999999998</v>
      </c>
      <c r="HR15" s="9">
        <v>282.178</v>
      </c>
      <c r="HS15" s="9">
        <v>299.75400000000002</v>
      </c>
      <c r="HT15" s="9">
        <v>159.51499999999999</v>
      </c>
      <c r="HU15" s="9">
        <v>140.239</v>
      </c>
      <c r="HV15" s="9">
        <v>169.774</v>
      </c>
      <c r="HW15" s="9">
        <v>88.603999999999999</v>
      </c>
      <c r="HX15" s="9">
        <v>81.17</v>
      </c>
      <c r="HY15" s="9">
        <v>1728.8820000000001</v>
      </c>
      <c r="HZ15" s="9">
        <v>695.97</v>
      </c>
      <c r="IA15" s="9">
        <v>1032.9110000000001</v>
      </c>
      <c r="IB15" s="9">
        <v>350.40600000000001</v>
      </c>
      <c r="IC15" s="9">
        <v>129.31700000000001</v>
      </c>
      <c r="ID15" s="9">
        <v>221.089</v>
      </c>
      <c r="IE15" s="9">
        <v>84.064999999999998</v>
      </c>
      <c r="IF15" s="9">
        <v>37.372999999999998</v>
      </c>
      <c r="IG15" s="9">
        <v>46.692</v>
      </c>
      <c r="IH15" s="9">
        <v>299.52300000000002</v>
      </c>
      <c r="II15" s="9">
        <v>115.07599999999999</v>
      </c>
      <c r="IJ15" s="9">
        <v>184.446</v>
      </c>
      <c r="IK15" s="9">
        <v>50.738</v>
      </c>
      <c r="IL15" s="9">
        <v>12.923999999999999</v>
      </c>
      <c r="IM15" s="9">
        <v>37.814</v>
      </c>
      <c r="IN15" s="9">
        <v>233.821</v>
      </c>
      <c r="IO15" s="9">
        <v>95.584000000000003</v>
      </c>
      <c r="IP15" s="9">
        <v>138.23699999999999</v>
      </c>
      <c r="IQ15" s="9">
        <v>29.643000000000001</v>
      </c>
    </row>
    <row r="16" spans="1:251">
      <c r="A16" s="10">
        <v>43862</v>
      </c>
      <c r="B16" s="9">
        <v>20504.441999999999</v>
      </c>
      <c r="C16" s="9">
        <v>10097.280000000001</v>
      </c>
      <c r="D16" s="9">
        <v>10407.162</v>
      </c>
      <c r="E16" s="9">
        <v>12979.869000000001</v>
      </c>
      <c r="F16" s="9">
        <v>6826.8249999999998</v>
      </c>
      <c r="G16" s="9">
        <v>6153.0429999999997</v>
      </c>
      <c r="H16" s="9">
        <v>1830.6079999999999</v>
      </c>
      <c r="I16" s="9">
        <v>924.78599999999994</v>
      </c>
      <c r="J16" s="9">
        <v>905.822</v>
      </c>
      <c r="K16" s="9">
        <v>1151.5550000000001</v>
      </c>
      <c r="L16" s="9">
        <v>428.57</v>
      </c>
      <c r="M16" s="9">
        <v>722.98500000000001</v>
      </c>
      <c r="N16" s="9">
        <v>593.96100000000001</v>
      </c>
      <c r="O16" s="9">
        <v>258.18900000000002</v>
      </c>
      <c r="P16" s="9">
        <v>335.77199999999999</v>
      </c>
      <c r="Q16" s="9">
        <v>1179.5139999999999</v>
      </c>
      <c r="R16" s="9">
        <v>481.81099999999998</v>
      </c>
      <c r="S16" s="9">
        <v>697.70299999999997</v>
      </c>
      <c r="T16" s="9">
        <v>1086.3130000000001</v>
      </c>
      <c r="U16" s="9">
        <v>407.47300000000001</v>
      </c>
      <c r="V16" s="9">
        <v>678.84</v>
      </c>
      <c r="W16" s="9">
        <v>2398.3490000000002</v>
      </c>
      <c r="X16" s="9">
        <v>1224.652</v>
      </c>
      <c r="Y16" s="9">
        <v>1173.6969999999999</v>
      </c>
      <c r="Z16" s="9">
        <v>10581.52</v>
      </c>
      <c r="AA16" s="9">
        <v>5602.1729999999998</v>
      </c>
      <c r="AB16" s="9">
        <v>4979.3469999999998</v>
      </c>
      <c r="AC16" s="9">
        <v>2208.1309999999999</v>
      </c>
      <c r="AD16" s="9">
        <v>1115.0830000000001</v>
      </c>
      <c r="AE16" s="9">
        <v>1093.047</v>
      </c>
      <c r="AF16" s="9">
        <v>8611.6080000000002</v>
      </c>
      <c r="AG16" s="9">
        <v>4315.098</v>
      </c>
      <c r="AH16" s="9">
        <v>4296.5110000000004</v>
      </c>
      <c r="AI16" s="9">
        <v>1064.018</v>
      </c>
      <c r="AJ16" s="9">
        <v>530.59699999999998</v>
      </c>
      <c r="AK16" s="9">
        <v>533.42100000000005</v>
      </c>
      <c r="AL16" s="9">
        <v>13898.725</v>
      </c>
      <c r="AM16" s="9">
        <v>7256.6930000000002</v>
      </c>
      <c r="AN16" s="9">
        <v>6642.0320000000002</v>
      </c>
      <c r="AO16" s="9">
        <v>12427.246999999999</v>
      </c>
      <c r="AP16" s="9">
        <v>6535.3119999999999</v>
      </c>
      <c r="AQ16" s="9">
        <v>5891.9350000000004</v>
      </c>
      <c r="AR16" s="9">
        <v>11633.124</v>
      </c>
      <c r="AS16" s="9">
        <v>6170.8429999999998</v>
      </c>
      <c r="AT16" s="9">
        <v>5462.2809999999999</v>
      </c>
      <c r="AU16" s="9">
        <v>3256.1320000000001</v>
      </c>
      <c r="AV16" s="9">
        <v>1632.8779999999999</v>
      </c>
      <c r="AW16" s="9">
        <v>1623.2539999999999</v>
      </c>
      <c r="AX16" s="9">
        <v>1975.396</v>
      </c>
      <c r="AY16" s="9">
        <v>1005.734</v>
      </c>
      <c r="AZ16" s="9">
        <v>969.66200000000003</v>
      </c>
      <c r="BA16" s="9">
        <v>1056.539</v>
      </c>
      <c r="BB16" s="9">
        <v>575.86599999999999</v>
      </c>
      <c r="BC16" s="9">
        <v>480.673</v>
      </c>
      <c r="BD16" s="9">
        <v>703.94600000000003</v>
      </c>
      <c r="BE16" s="9">
        <v>381.75200000000001</v>
      </c>
      <c r="BF16" s="9">
        <v>322.19499999999999</v>
      </c>
      <c r="BG16" s="9">
        <v>6820.6270000000004</v>
      </c>
      <c r="BH16" s="9">
        <v>2888.703</v>
      </c>
      <c r="BI16" s="9">
        <v>3931.924</v>
      </c>
      <c r="BJ16" s="9">
        <v>1364.9849999999999</v>
      </c>
      <c r="BK16" s="9">
        <v>513.34699999999998</v>
      </c>
      <c r="BL16" s="9">
        <v>851.63800000000003</v>
      </c>
      <c r="BM16" s="9">
        <v>388.101</v>
      </c>
      <c r="BN16" s="9">
        <v>163.03100000000001</v>
      </c>
      <c r="BO16" s="9">
        <v>225.07</v>
      </c>
      <c r="BP16" s="9">
        <v>1161.174</v>
      </c>
      <c r="BQ16" s="9">
        <v>441.12900000000002</v>
      </c>
      <c r="BR16" s="9">
        <v>720.04499999999996</v>
      </c>
      <c r="BS16" s="9">
        <v>218.30600000000001</v>
      </c>
      <c r="BT16" s="9">
        <v>88.453000000000003</v>
      </c>
      <c r="BU16" s="9">
        <v>129.85300000000001</v>
      </c>
      <c r="BV16" s="9">
        <v>879.63699999999994</v>
      </c>
      <c r="BW16" s="9">
        <v>326.55099999999999</v>
      </c>
      <c r="BX16" s="9">
        <v>553.08600000000001</v>
      </c>
      <c r="BY16" s="9">
        <v>102.95</v>
      </c>
      <c r="BZ16" s="9">
        <v>45.798000000000002</v>
      </c>
      <c r="CA16" s="9">
        <v>57.152999999999999</v>
      </c>
      <c r="CB16" s="9">
        <v>213.328</v>
      </c>
      <c r="CC16" s="9">
        <v>76.173000000000002</v>
      </c>
      <c r="CD16" s="9">
        <v>137.155</v>
      </c>
      <c r="CE16" s="9">
        <v>256.048</v>
      </c>
      <c r="CF16" s="9">
        <v>18.975000000000001</v>
      </c>
      <c r="CG16" s="9">
        <v>237.07300000000001</v>
      </c>
      <c r="CH16" s="9">
        <v>2883.1329999999998</v>
      </c>
      <c r="CI16" s="9">
        <v>1272.866</v>
      </c>
      <c r="CJ16" s="9">
        <v>1610.2670000000001</v>
      </c>
      <c r="CK16" s="9">
        <v>6558.8339999999998</v>
      </c>
      <c r="CL16" s="9">
        <v>3236.7460000000001</v>
      </c>
      <c r="CM16" s="9">
        <v>3322.0880000000002</v>
      </c>
      <c r="CN16" s="9">
        <v>4127.741</v>
      </c>
      <c r="CO16" s="9">
        <v>2190.0070000000001</v>
      </c>
      <c r="CP16" s="9">
        <v>1937.7339999999999</v>
      </c>
      <c r="CQ16" s="9">
        <v>577.70699999999999</v>
      </c>
      <c r="CR16" s="9">
        <v>293.18900000000002</v>
      </c>
      <c r="CS16" s="9">
        <v>284.51799999999997</v>
      </c>
      <c r="CT16" s="9">
        <v>347.78300000000002</v>
      </c>
      <c r="CU16" s="9">
        <v>127.292</v>
      </c>
      <c r="CV16" s="9">
        <v>220.49</v>
      </c>
      <c r="CW16" s="9">
        <v>191.905</v>
      </c>
      <c r="CX16" s="9">
        <v>86.042000000000002</v>
      </c>
      <c r="CY16" s="9">
        <v>105.863</v>
      </c>
      <c r="CZ16" s="9">
        <v>371.16399999999999</v>
      </c>
      <c r="DA16" s="9">
        <v>152.49199999999999</v>
      </c>
      <c r="DB16" s="9">
        <v>218.672</v>
      </c>
      <c r="DC16" s="9">
        <v>331.42</v>
      </c>
      <c r="DD16" s="9">
        <v>121.833</v>
      </c>
      <c r="DE16" s="9">
        <v>209.58699999999999</v>
      </c>
      <c r="DF16" s="9">
        <v>737.85799999999995</v>
      </c>
      <c r="DG16" s="9">
        <v>363.38799999999998</v>
      </c>
      <c r="DH16" s="9">
        <v>374.47</v>
      </c>
      <c r="DI16" s="9">
        <v>3389.8829999999998</v>
      </c>
      <c r="DJ16" s="9">
        <v>1826.6189999999999</v>
      </c>
      <c r="DK16" s="9">
        <v>1563.2639999999999</v>
      </c>
      <c r="DL16" s="9">
        <v>682.66099999999994</v>
      </c>
      <c r="DM16" s="9">
        <v>333.35300000000001</v>
      </c>
      <c r="DN16" s="9">
        <v>349.30799999999999</v>
      </c>
      <c r="DO16" s="9">
        <v>2765.0349999999999</v>
      </c>
      <c r="DP16" s="9">
        <v>1408.5830000000001</v>
      </c>
      <c r="DQ16" s="9">
        <v>1356.452</v>
      </c>
      <c r="DR16" s="9">
        <v>317.64</v>
      </c>
      <c r="DS16" s="9">
        <v>160.416</v>
      </c>
      <c r="DT16" s="9">
        <v>157.22399999999999</v>
      </c>
      <c r="DU16" s="9">
        <v>4407.0619999999999</v>
      </c>
      <c r="DV16" s="9">
        <v>2324.8890000000001</v>
      </c>
      <c r="DW16" s="9">
        <v>2082.1729999999998</v>
      </c>
      <c r="DX16" s="9">
        <v>3945.4479999999999</v>
      </c>
      <c r="DY16" s="9">
        <v>2098.6439999999998</v>
      </c>
      <c r="DZ16" s="9">
        <v>1846.8040000000001</v>
      </c>
      <c r="EA16" s="9">
        <v>3705.75</v>
      </c>
      <c r="EB16" s="9">
        <v>1987.8520000000001</v>
      </c>
      <c r="EC16" s="9">
        <v>1717.8979999999999</v>
      </c>
      <c r="ED16" s="9">
        <v>981.93700000000001</v>
      </c>
      <c r="EE16" s="9">
        <v>500.21699999999998</v>
      </c>
      <c r="EF16" s="9">
        <v>481.71899999999999</v>
      </c>
      <c r="EG16" s="9">
        <v>602.649</v>
      </c>
      <c r="EH16" s="9">
        <v>301.995</v>
      </c>
      <c r="EI16" s="9">
        <v>300.654</v>
      </c>
      <c r="EJ16" s="9">
        <v>323.32799999999997</v>
      </c>
      <c r="EK16" s="9">
        <v>167.113</v>
      </c>
      <c r="EL16" s="9">
        <v>156.214</v>
      </c>
      <c r="EM16" s="9">
        <v>200.73699999999999</v>
      </c>
      <c r="EN16" s="9">
        <v>107.042</v>
      </c>
      <c r="EO16" s="9">
        <v>93.694999999999993</v>
      </c>
      <c r="EP16" s="9">
        <v>2230.357</v>
      </c>
      <c r="EQ16" s="9">
        <v>939.697</v>
      </c>
      <c r="ER16" s="9">
        <v>1290.6590000000001</v>
      </c>
      <c r="ES16" s="9">
        <v>429.90199999999999</v>
      </c>
      <c r="ET16" s="9">
        <v>157.12899999999999</v>
      </c>
      <c r="EU16" s="9">
        <v>272.77199999999999</v>
      </c>
      <c r="EV16" s="9">
        <v>108.917</v>
      </c>
      <c r="EW16" s="9">
        <v>52.258000000000003</v>
      </c>
      <c r="EX16" s="9">
        <v>56.658999999999999</v>
      </c>
      <c r="EY16" s="9">
        <v>361.42700000000002</v>
      </c>
      <c r="EZ16" s="9">
        <v>135.53399999999999</v>
      </c>
      <c r="FA16" s="9">
        <v>225.893</v>
      </c>
      <c r="FB16" s="9">
        <v>66.489999999999995</v>
      </c>
      <c r="FC16" s="9">
        <v>29.169</v>
      </c>
      <c r="FD16" s="9">
        <v>37.320999999999998</v>
      </c>
      <c r="FE16" s="9">
        <v>277.28699999999998</v>
      </c>
      <c r="FF16" s="9">
        <v>98.436000000000007</v>
      </c>
      <c r="FG16" s="9">
        <v>178.851</v>
      </c>
      <c r="FH16" s="9">
        <v>35.47</v>
      </c>
      <c r="FI16" s="9">
        <v>15.718</v>
      </c>
      <c r="FJ16" s="9">
        <v>19.753</v>
      </c>
      <c r="FK16" s="9">
        <v>71.614000000000004</v>
      </c>
      <c r="FL16" s="9">
        <v>23.190999999999999</v>
      </c>
      <c r="FM16" s="9">
        <v>48.423000000000002</v>
      </c>
      <c r="FN16" s="9">
        <v>85.308999999999997</v>
      </c>
      <c r="FO16" s="9">
        <v>6.4720000000000004</v>
      </c>
      <c r="FP16" s="9">
        <v>78.837000000000003</v>
      </c>
      <c r="FQ16" s="9">
        <v>882.66499999999996</v>
      </c>
      <c r="FR16" s="9">
        <v>393.65899999999999</v>
      </c>
      <c r="FS16" s="9">
        <v>489.00599999999997</v>
      </c>
      <c r="FT16" s="9">
        <v>5378.1310000000003</v>
      </c>
      <c r="FU16" s="9">
        <v>2645.2849999999999</v>
      </c>
      <c r="FV16" s="9">
        <v>2732.846</v>
      </c>
      <c r="FW16" s="9">
        <v>3428.0160000000001</v>
      </c>
      <c r="FX16" s="9">
        <v>1809.4</v>
      </c>
      <c r="FY16" s="9">
        <v>1618.616</v>
      </c>
      <c r="FZ16" s="9">
        <v>479.262</v>
      </c>
      <c r="GA16" s="9">
        <v>254.16399999999999</v>
      </c>
      <c r="GB16" s="9">
        <v>225.09800000000001</v>
      </c>
      <c r="GC16" s="9">
        <v>297.24400000000003</v>
      </c>
      <c r="GD16" s="9">
        <v>113.514</v>
      </c>
      <c r="GE16" s="9">
        <v>183.73</v>
      </c>
      <c r="GF16" s="9">
        <v>144.07499999999999</v>
      </c>
      <c r="GG16" s="9">
        <v>62.884</v>
      </c>
      <c r="GH16" s="9">
        <v>81.191000000000003</v>
      </c>
      <c r="GI16" s="9">
        <v>297.42599999999999</v>
      </c>
      <c r="GJ16" s="9">
        <v>122.88500000000001</v>
      </c>
      <c r="GK16" s="9">
        <v>174.541</v>
      </c>
      <c r="GL16" s="9">
        <v>277.26900000000001</v>
      </c>
      <c r="GM16" s="9">
        <v>106.285</v>
      </c>
      <c r="GN16" s="9">
        <v>170.98400000000001</v>
      </c>
      <c r="GO16" s="9">
        <v>670.822</v>
      </c>
      <c r="GP16" s="9">
        <v>347.88200000000001</v>
      </c>
      <c r="GQ16" s="9">
        <v>322.94099999999997</v>
      </c>
      <c r="GR16" s="9">
        <v>2757.1930000000002</v>
      </c>
      <c r="GS16" s="9">
        <v>1461.518</v>
      </c>
      <c r="GT16" s="9">
        <v>1295.6759999999999</v>
      </c>
      <c r="GU16" s="9">
        <v>614.971</v>
      </c>
      <c r="GV16" s="9">
        <v>312.44600000000003</v>
      </c>
      <c r="GW16" s="9">
        <v>302.524</v>
      </c>
      <c r="GX16" s="9">
        <v>2224.4960000000001</v>
      </c>
      <c r="GY16" s="9">
        <v>1113.9690000000001</v>
      </c>
      <c r="GZ16" s="9">
        <v>1110.527</v>
      </c>
      <c r="HA16" s="9">
        <v>314.24</v>
      </c>
      <c r="HB16" s="9">
        <v>157.78</v>
      </c>
      <c r="HC16" s="9">
        <v>156.46</v>
      </c>
      <c r="HD16" s="9">
        <v>3691.2939999999999</v>
      </c>
      <c r="HE16" s="9">
        <v>1930.6990000000001</v>
      </c>
      <c r="HF16" s="9">
        <v>1760.596</v>
      </c>
      <c r="HG16" s="9">
        <v>3292.1379999999999</v>
      </c>
      <c r="HH16" s="9">
        <v>1745.808</v>
      </c>
      <c r="HI16" s="9">
        <v>1546.33</v>
      </c>
      <c r="HJ16" s="9">
        <v>3058.0929999999998</v>
      </c>
      <c r="HK16" s="9">
        <v>1636.1759999999999</v>
      </c>
      <c r="HL16" s="9">
        <v>1421.9179999999999</v>
      </c>
      <c r="HM16" s="9">
        <v>937.61900000000003</v>
      </c>
      <c r="HN16" s="9">
        <v>478.84899999999999</v>
      </c>
      <c r="HO16" s="9">
        <v>458.77</v>
      </c>
      <c r="HP16" s="9">
        <v>566.07500000000005</v>
      </c>
      <c r="HQ16" s="9">
        <v>297.36</v>
      </c>
      <c r="HR16" s="9">
        <v>268.71499999999997</v>
      </c>
      <c r="HS16" s="9">
        <v>302.79599999999999</v>
      </c>
      <c r="HT16" s="9">
        <v>176.06100000000001</v>
      </c>
      <c r="HU16" s="9">
        <v>126.736</v>
      </c>
      <c r="HV16" s="9">
        <v>193.51400000000001</v>
      </c>
      <c r="HW16" s="9">
        <v>101.31100000000001</v>
      </c>
      <c r="HX16" s="9">
        <v>92.203000000000003</v>
      </c>
      <c r="HY16" s="9">
        <v>1756.6010000000001</v>
      </c>
      <c r="HZ16" s="9">
        <v>734.57500000000005</v>
      </c>
      <c r="IA16" s="9">
        <v>1022.026</v>
      </c>
      <c r="IB16" s="9">
        <v>388.27199999999999</v>
      </c>
      <c r="IC16" s="9">
        <v>154.53399999999999</v>
      </c>
      <c r="ID16" s="9">
        <v>233.738</v>
      </c>
      <c r="IE16" s="9">
        <v>112.676</v>
      </c>
      <c r="IF16" s="9">
        <v>45.597000000000001</v>
      </c>
      <c r="IG16" s="9">
        <v>67.078999999999994</v>
      </c>
      <c r="IH16" s="9">
        <v>335.95100000000002</v>
      </c>
      <c r="II16" s="9">
        <v>136.01599999999999</v>
      </c>
      <c r="IJ16" s="9">
        <v>199.935</v>
      </c>
      <c r="IK16" s="9">
        <v>72.034000000000006</v>
      </c>
      <c r="IL16" s="9">
        <v>27.204000000000001</v>
      </c>
      <c r="IM16" s="9">
        <v>44.83</v>
      </c>
      <c r="IN16" s="9">
        <v>242.62200000000001</v>
      </c>
      <c r="IO16" s="9">
        <v>99.399000000000001</v>
      </c>
      <c r="IP16" s="9">
        <v>143.22200000000001</v>
      </c>
      <c r="IQ16" s="9">
        <v>29.173999999999999</v>
      </c>
    </row>
    <row r="17" spans="1:251">
      <c r="A17" s="10">
        <v>44228</v>
      </c>
      <c r="B17" s="9">
        <v>20660.544999999998</v>
      </c>
      <c r="C17" s="9">
        <v>10137.379000000001</v>
      </c>
      <c r="D17" s="9">
        <v>10523.166999999999</v>
      </c>
      <c r="E17" s="9">
        <v>12964.626</v>
      </c>
      <c r="F17" s="9">
        <v>6806.9579999999996</v>
      </c>
      <c r="G17" s="9">
        <v>6157.6670000000004</v>
      </c>
      <c r="H17" s="9">
        <v>1669.4010000000001</v>
      </c>
      <c r="I17" s="9">
        <v>893.11900000000003</v>
      </c>
      <c r="J17" s="9">
        <v>776.28200000000004</v>
      </c>
      <c r="K17" s="9">
        <v>1066.499</v>
      </c>
      <c r="L17" s="9">
        <v>437.06900000000002</v>
      </c>
      <c r="M17" s="9">
        <v>629.42999999999995</v>
      </c>
      <c r="N17" s="9">
        <v>573.61099999999999</v>
      </c>
      <c r="O17" s="9">
        <v>286.95999999999998</v>
      </c>
      <c r="P17" s="9">
        <v>286.65199999999999</v>
      </c>
      <c r="Q17" s="9">
        <v>1169.6120000000001</v>
      </c>
      <c r="R17" s="9">
        <v>534.99900000000002</v>
      </c>
      <c r="S17" s="9">
        <v>634.61199999999997</v>
      </c>
      <c r="T17" s="9">
        <v>1012.251</v>
      </c>
      <c r="U17" s="9">
        <v>422.17099999999999</v>
      </c>
      <c r="V17" s="9">
        <v>590.07899999999995</v>
      </c>
      <c r="W17" s="9">
        <v>2280.9</v>
      </c>
      <c r="X17" s="9">
        <v>1147.461</v>
      </c>
      <c r="Y17" s="9">
        <v>1133.4390000000001</v>
      </c>
      <c r="Z17" s="9">
        <v>10683.726000000001</v>
      </c>
      <c r="AA17" s="9">
        <v>5659.4970000000003</v>
      </c>
      <c r="AB17" s="9">
        <v>5024.2290000000003</v>
      </c>
      <c r="AC17" s="9">
        <v>2100.826</v>
      </c>
      <c r="AD17" s="9">
        <v>1045.001</v>
      </c>
      <c r="AE17" s="9">
        <v>1055.8240000000001</v>
      </c>
      <c r="AF17" s="9">
        <v>8672.5939999999991</v>
      </c>
      <c r="AG17" s="9">
        <v>4365.893</v>
      </c>
      <c r="AH17" s="9">
        <v>4306.7</v>
      </c>
      <c r="AI17" s="9">
        <v>1032.297</v>
      </c>
      <c r="AJ17" s="9">
        <v>504.18599999999998</v>
      </c>
      <c r="AK17" s="9">
        <v>528.11099999999999</v>
      </c>
      <c r="AL17" s="9">
        <v>13802.084999999999</v>
      </c>
      <c r="AM17" s="9">
        <v>7183.7030000000004</v>
      </c>
      <c r="AN17" s="9">
        <v>6618.3819999999996</v>
      </c>
      <c r="AO17" s="9">
        <v>12483.263999999999</v>
      </c>
      <c r="AP17" s="9">
        <v>6534.6930000000002</v>
      </c>
      <c r="AQ17" s="9">
        <v>5948.5709999999999</v>
      </c>
      <c r="AR17" s="9">
        <v>11671.885</v>
      </c>
      <c r="AS17" s="9">
        <v>6158.43</v>
      </c>
      <c r="AT17" s="9">
        <v>5513.4549999999999</v>
      </c>
      <c r="AU17" s="9">
        <v>3093.1060000000002</v>
      </c>
      <c r="AV17" s="9">
        <v>1478.5609999999999</v>
      </c>
      <c r="AW17" s="9">
        <v>1614.5450000000001</v>
      </c>
      <c r="AX17" s="9">
        <v>1812.1279999999999</v>
      </c>
      <c r="AY17" s="9">
        <v>885.84799999999996</v>
      </c>
      <c r="AZ17" s="9">
        <v>926.28</v>
      </c>
      <c r="BA17" s="9">
        <v>974.66899999999998</v>
      </c>
      <c r="BB17" s="9">
        <v>509.10399999999998</v>
      </c>
      <c r="BC17" s="9">
        <v>465.565</v>
      </c>
      <c r="BD17" s="9">
        <v>807.64200000000005</v>
      </c>
      <c r="BE17" s="9">
        <v>442.45600000000002</v>
      </c>
      <c r="BF17" s="9">
        <v>365.18700000000001</v>
      </c>
      <c r="BG17" s="9">
        <v>6888.277</v>
      </c>
      <c r="BH17" s="9">
        <v>2887.9650000000001</v>
      </c>
      <c r="BI17" s="9">
        <v>4000.3130000000001</v>
      </c>
      <c r="BJ17" s="9">
        <v>1367.768</v>
      </c>
      <c r="BK17" s="9">
        <v>515.97799999999995</v>
      </c>
      <c r="BL17" s="9">
        <v>851.79</v>
      </c>
      <c r="BM17" s="9">
        <v>405.88799999999998</v>
      </c>
      <c r="BN17" s="9">
        <v>172.00200000000001</v>
      </c>
      <c r="BO17" s="9">
        <v>233.886</v>
      </c>
      <c r="BP17" s="9">
        <v>1157.3710000000001</v>
      </c>
      <c r="BQ17" s="9">
        <v>445.589</v>
      </c>
      <c r="BR17" s="9">
        <v>711.78300000000002</v>
      </c>
      <c r="BS17" s="9">
        <v>220.357</v>
      </c>
      <c r="BT17" s="9">
        <v>83.373999999999995</v>
      </c>
      <c r="BU17" s="9">
        <v>136.983</v>
      </c>
      <c r="BV17" s="9">
        <v>862.23199999999997</v>
      </c>
      <c r="BW17" s="9">
        <v>337.149</v>
      </c>
      <c r="BX17" s="9">
        <v>525.08299999999997</v>
      </c>
      <c r="BY17" s="9">
        <v>113.006</v>
      </c>
      <c r="BZ17" s="9">
        <v>52.136000000000003</v>
      </c>
      <c r="CA17" s="9">
        <v>60.87</v>
      </c>
      <c r="CB17" s="9">
        <v>218.649</v>
      </c>
      <c r="CC17" s="9">
        <v>74.563000000000002</v>
      </c>
      <c r="CD17" s="9">
        <v>144.08500000000001</v>
      </c>
      <c r="CE17" s="9">
        <v>240.86699999999999</v>
      </c>
      <c r="CF17" s="9">
        <v>21.971</v>
      </c>
      <c r="CG17" s="9">
        <v>218.89599999999999</v>
      </c>
      <c r="CH17" s="9">
        <v>2891.732</v>
      </c>
      <c r="CI17" s="9">
        <v>1275.4380000000001</v>
      </c>
      <c r="CJ17" s="9">
        <v>1616.2929999999999</v>
      </c>
      <c r="CK17" s="9">
        <v>6566.9629999999997</v>
      </c>
      <c r="CL17" s="9">
        <v>3224.0880000000002</v>
      </c>
      <c r="CM17" s="9">
        <v>3342.875</v>
      </c>
      <c r="CN17" s="9">
        <v>4112.3609999999999</v>
      </c>
      <c r="CO17" s="9">
        <v>2163.1060000000002</v>
      </c>
      <c r="CP17" s="9">
        <v>1949.2550000000001</v>
      </c>
      <c r="CQ17" s="9">
        <v>529.20299999999997</v>
      </c>
      <c r="CR17" s="9">
        <v>290.35000000000002</v>
      </c>
      <c r="CS17" s="9">
        <v>238.85300000000001</v>
      </c>
      <c r="CT17" s="9">
        <v>330.04599999999999</v>
      </c>
      <c r="CU17" s="9">
        <v>138.61199999999999</v>
      </c>
      <c r="CV17" s="9">
        <v>191.434</v>
      </c>
      <c r="CW17" s="9">
        <v>180.79</v>
      </c>
      <c r="CX17" s="9">
        <v>94.725999999999999</v>
      </c>
      <c r="CY17" s="9">
        <v>86.063999999999993</v>
      </c>
      <c r="CZ17" s="9">
        <v>358.16</v>
      </c>
      <c r="DA17" s="9">
        <v>172.578</v>
      </c>
      <c r="DB17" s="9">
        <v>185.58199999999999</v>
      </c>
      <c r="DC17" s="9">
        <v>311.351</v>
      </c>
      <c r="DD17" s="9">
        <v>135.11799999999999</v>
      </c>
      <c r="DE17" s="9">
        <v>176.233</v>
      </c>
      <c r="DF17" s="9">
        <v>708.22400000000005</v>
      </c>
      <c r="DG17" s="9">
        <v>364.75</v>
      </c>
      <c r="DH17" s="9">
        <v>343.47399999999999</v>
      </c>
      <c r="DI17" s="9">
        <v>3404.1370000000002</v>
      </c>
      <c r="DJ17" s="9">
        <v>1798.356</v>
      </c>
      <c r="DK17" s="9">
        <v>1605.7809999999999</v>
      </c>
      <c r="DL17" s="9">
        <v>649.65899999999999</v>
      </c>
      <c r="DM17" s="9">
        <v>333.12299999999999</v>
      </c>
      <c r="DN17" s="9">
        <v>316.53500000000003</v>
      </c>
      <c r="DO17" s="9">
        <v>2757.6509999999998</v>
      </c>
      <c r="DP17" s="9">
        <v>1375.6120000000001</v>
      </c>
      <c r="DQ17" s="9">
        <v>1382.039</v>
      </c>
      <c r="DR17" s="9">
        <v>305.69600000000003</v>
      </c>
      <c r="DS17" s="9">
        <v>151.398</v>
      </c>
      <c r="DT17" s="9">
        <v>154.298</v>
      </c>
      <c r="DU17" s="9">
        <v>4360.8620000000001</v>
      </c>
      <c r="DV17" s="9">
        <v>2271.4839999999999</v>
      </c>
      <c r="DW17" s="9">
        <v>2089.3780000000002</v>
      </c>
      <c r="DX17" s="9">
        <v>3942.1709999999998</v>
      </c>
      <c r="DY17" s="9">
        <v>2069.002</v>
      </c>
      <c r="DZ17" s="9">
        <v>1873.1690000000001</v>
      </c>
      <c r="EA17" s="9">
        <v>3693.0369999999998</v>
      </c>
      <c r="EB17" s="9">
        <v>1952.8720000000001</v>
      </c>
      <c r="EC17" s="9">
        <v>1740.165</v>
      </c>
      <c r="ED17" s="9">
        <v>938.19799999999998</v>
      </c>
      <c r="EE17" s="9">
        <v>455.74900000000002</v>
      </c>
      <c r="EF17" s="9">
        <v>482.44799999999998</v>
      </c>
      <c r="EG17" s="9">
        <v>532.32399999999996</v>
      </c>
      <c r="EH17" s="9">
        <v>262.94299999999998</v>
      </c>
      <c r="EI17" s="9">
        <v>269.38099999999997</v>
      </c>
      <c r="EJ17" s="9">
        <v>283.82400000000001</v>
      </c>
      <c r="EK17" s="9">
        <v>154.565</v>
      </c>
      <c r="EL17" s="9">
        <v>129.25800000000001</v>
      </c>
      <c r="EM17" s="9">
        <v>246.18100000000001</v>
      </c>
      <c r="EN17" s="9">
        <v>138.88</v>
      </c>
      <c r="EO17" s="9">
        <v>107.301</v>
      </c>
      <c r="EP17" s="9">
        <v>2208.42</v>
      </c>
      <c r="EQ17" s="9">
        <v>922.101</v>
      </c>
      <c r="ER17" s="9">
        <v>1286.319</v>
      </c>
      <c r="ES17" s="9">
        <v>438.62</v>
      </c>
      <c r="ET17" s="9">
        <v>169.071</v>
      </c>
      <c r="EU17" s="9">
        <v>269.54899999999998</v>
      </c>
      <c r="EV17" s="9">
        <v>133.94300000000001</v>
      </c>
      <c r="EW17" s="9">
        <v>58.354999999999997</v>
      </c>
      <c r="EX17" s="9">
        <v>75.587999999999994</v>
      </c>
      <c r="EY17" s="9">
        <v>369.74</v>
      </c>
      <c r="EZ17" s="9">
        <v>145.999</v>
      </c>
      <c r="FA17" s="9">
        <v>223.74100000000001</v>
      </c>
      <c r="FB17" s="9">
        <v>75.006</v>
      </c>
      <c r="FC17" s="9">
        <v>27.097999999999999</v>
      </c>
      <c r="FD17" s="9">
        <v>47.908000000000001</v>
      </c>
      <c r="FE17" s="9">
        <v>265.82499999999999</v>
      </c>
      <c r="FF17" s="9">
        <v>107.15900000000001</v>
      </c>
      <c r="FG17" s="9">
        <v>158.66499999999999</v>
      </c>
      <c r="FH17" s="9">
        <v>35.701000000000001</v>
      </c>
      <c r="FI17" s="9">
        <v>15.249000000000001</v>
      </c>
      <c r="FJ17" s="9">
        <v>20.452000000000002</v>
      </c>
      <c r="FK17" s="9">
        <v>70.555999999999997</v>
      </c>
      <c r="FL17" s="9">
        <v>24.172000000000001</v>
      </c>
      <c r="FM17" s="9">
        <v>46.384</v>
      </c>
      <c r="FN17" s="9">
        <v>76.992000000000004</v>
      </c>
      <c r="FO17" s="9">
        <v>9.8320000000000007</v>
      </c>
      <c r="FP17" s="9">
        <v>67.16</v>
      </c>
      <c r="FQ17" s="9">
        <v>891.74800000000005</v>
      </c>
      <c r="FR17" s="9">
        <v>408.733</v>
      </c>
      <c r="FS17" s="9">
        <v>483.01499999999999</v>
      </c>
      <c r="FT17" s="9">
        <v>5437.5630000000001</v>
      </c>
      <c r="FU17" s="9">
        <v>2669.7620000000002</v>
      </c>
      <c r="FV17" s="9">
        <v>2767.8020000000001</v>
      </c>
      <c r="FW17" s="9">
        <v>3433.134</v>
      </c>
      <c r="FX17" s="9">
        <v>1813.91</v>
      </c>
      <c r="FY17" s="9">
        <v>1619.2239999999999</v>
      </c>
      <c r="FZ17" s="9">
        <v>462.423</v>
      </c>
      <c r="GA17" s="9">
        <v>260.19600000000003</v>
      </c>
      <c r="GB17" s="9">
        <v>202.227</v>
      </c>
      <c r="GC17" s="9">
        <v>286.09300000000002</v>
      </c>
      <c r="GD17" s="9">
        <v>122.96</v>
      </c>
      <c r="GE17" s="9">
        <v>163.13300000000001</v>
      </c>
      <c r="GF17" s="9">
        <v>154.91900000000001</v>
      </c>
      <c r="GG17" s="9">
        <v>75.908000000000001</v>
      </c>
      <c r="GH17" s="9">
        <v>79.010999999999996</v>
      </c>
      <c r="GI17" s="9">
        <v>330.30200000000002</v>
      </c>
      <c r="GJ17" s="9">
        <v>160.45599999999999</v>
      </c>
      <c r="GK17" s="9">
        <v>169.846</v>
      </c>
      <c r="GL17" s="9">
        <v>271.29899999999998</v>
      </c>
      <c r="GM17" s="9">
        <v>120.262</v>
      </c>
      <c r="GN17" s="9">
        <v>151.03700000000001</v>
      </c>
      <c r="GO17" s="9">
        <v>573.31399999999996</v>
      </c>
      <c r="GP17" s="9">
        <v>281.06200000000001</v>
      </c>
      <c r="GQ17" s="9">
        <v>292.25200000000001</v>
      </c>
      <c r="GR17" s="9">
        <v>2859.82</v>
      </c>
      <c r="GS17" s="9">
        <v>1532.848</v>
      </c>
      <c r="GT17" s="9">
        <v>1326.972</v>
      </c>
      <c r="GU17" s="9">
        <v>530.72400000000005</v>
      </c>
      <c r="GV17" s="9">
        <v>256.95600000000002</v>
      </c>
      <c r="GW17" s="9">
        <v>273.76900000000001</v>
      </c>
      <c r="GX17" s="9">
        <v>2310.6590000000001</v>
      </c>
      <c r="GY17" s="9">
        <v>1176.241</v>
      </c>
      <c r="GZ17" s="9">
        <v>1134.4179999999999</v>
      </c>
      <c r="HA17" s="9">
        <v>316.10899999999998</v>
      </c>
      <c r="HB17" s="9">
        <v>159.614</v>
      </c>
      <c r="HC17" s="9">
        <v>156.495</v>
      </c>
      <c r="HD17" s="9">
        <v>3654.7669999999998</v>
      </c>
      <c r="HE17" s="9">
        <v>1914.252</v>
      </c>
      <c r="HF17" s="9">
        <v>1740.5160000000001</v>
      </c>
      <c r="HG17" s="9">
        <v>3346.7809999999999</v>
      </c>
      <c r="HH17" s="9">
        <v>1766.548</v>
      </c>
      <c r="HI17" s="9">
        <v>1580.2329999999999</v>
      </c>
      <c r="HJ17" s="9">
        <v>3119.277</v>
      </c>
      <c r="HK17" s="9">
        <v>1659.5630000000001</v>
      </c>
      <c r="HL17" s="9">
        <v>1459.7149999999999</v>
      </c>
      <c r="HM17" s="9">
        <v>828.48199999999997</v>
      </c>
      <c r="HN17" s="9">
        <v>390.27300000000002</v>
      </c>
      <c r="HO17" s="9">
        <v>438.209</v>
      </c>
      <c r="HP17" s="9">
        <v>468.71600000000001</v>
      </c>
      <c r="HQ17" s="9">
        <v>230.761</v>
      </c>
      <c r="HR17" s="9">
        <v>237.95500000000001</v>
      </c>
      <c r="HS17" s="9">
        <v>247.083</v>
      </c>
      <c r="HT17" s="9">
        <v>130.41999999999999</v>
      </c>
      <c r="HU17" s="9">
        <v>116.664</v>
      </c>
      <c r="HV17" s="9">
        <v>209.38200000000001</v>
      </c>
      <c r="HW17" s="9">
        <v>107.874</v>
      </c>
      <c r="HX17" s="9">
        <v>101.508</v>
      </c>
      <c r="HY17" s="9">
        <v>1795.047</v>
      </c>
      <c r="HZ17" s="9">
        <v>747.97799999999995</v>
      </c>
      <c r="IA17" s="9">
        <v>1047.069</v>
      </c>
      <c r="IB17" s="9">
        <v>384.56</v>
      </c>
      <c r="IC17" s="9">
        <v>146.75399999999999</v>
      </c>
      <c r="ID17" s="9">
        <v>237.80600000000001</v>
      </c>
      <c r="IE17" s="9">
        <v>108.935</v>
      </c>
      <c r="IF17" s="9">
        <v>45.338999999999999</v>
      </c>
      <c r="IG17" s="9">
        <v>63.595999999999997</v>
      </c>
      <c r="IH17" s="9">
        <v>317.45299999999997</v>
      </c>
      <c r="II17" s="9">
        <v>121.093</v>
      </c>
      <c r="IJ17" s="9">
        <v>196.36</v>
      </c>
      <c r="IK17" s="9">
        <v>55.052</v>
      </c>
      <c r="IL17" s="9">
        <v>21.038</v>
      </c>
      <c r="IM17" s="9">
        <v>34.014000000000003</v>
      </c>
      <c r="IN17" s="9">
        <v>241.761</v>
      </c>
      <c r="IO17" s="9">
        <v>92.801000000000002</v>
      </c>
      <c r="IP17" s="9">
        <v>148.96</v>
      </c>
      <c r="IQ17" s="9">
        <v>34.167999999999999</v>
      </c>
    </row>
  </sheetData>
  <pageMargins left="0.7" right="0.7" top="0.75" bottom="0.75" header="0.3" footer="0.3"/>
  <pageSetup paperSize="0" orientation="portrait" horizontalDpi="0" verticalDpi="0" copie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17"/>
  <sheetViews>
    <sheetView workbookViewId="0">
      <pane xSplit="1" ySplit="10" topLeftCell="B11" activePane="bottomRight" state="frozen"/>
      <selection pane="topRight" activeCell="B1" sqref="B1"/>
      <selection pane="bottomLeft" activeCell="A11" sqref="A11"/>
      <selection pane="bottomRight" activeCell="B11" sqref="B11"/>
    </sheetView>
  </sheetViews>
  <sheetFormatPr defaultColWidth="14.7109375" defaultRowHeight="11.25"/>
  <cols>
    <col min="1" max="16384" width="14.7109375" style="1"/>
  </cols>
  <sheetData>
    <row r="1" spans="1:251" s="2" customFormat="1" ht="99.95" customHeight="1">
      <c r="B1" s="3" t="s">
        <v>512</v>
      </c>
      <c r="C1" s="3" t="s">
        <v>513</v>
      </c>
      <c r="D1" s="3" t="s">
        <v>514</v>
      </c>
      <c r="E1" s="3" t="s">
        <v>515</v>
      </c>
      <c r="F1" s="3" t="s">
        <v>516</v>
      </c>
      <c r="G1" s="3" t="s">
        <v>517</v>
      </c>
      <c r="H1" s="3" t="s">
        <v>518</v>
      </c>
      <c r="I1" s="3" t="s">
        <v>519</v>
      </c>
      <c r="J1" s="3" t="s">
        <v>520</v>
      </c>
      <c r="K1" s="3" t="s">
        <v>521</v>
      </c>
      <c r="L1" s="3" t="s">
        <v>522</v>
      </c>
      <c r="M1" s="3" t="s">
        <v>523</v>
      </c>
      <c r="N1" s="3" t="s">
        <v>524</v>
      </c>
      <c r="O1" s="3" t="s">
        <v>525</v>
      </c>
      <c r="P1" s="3" t="s">
        <v>526</v>
      </c>
      <c r="Q1" s="3" t="s">
        <v>527</v>
      </c>
      <c r="R1" s="3" t="s">
        <v>528</v>
      </c>
      <c r="S1" s="3" t="s">
        <v>529</v>
      </c>
      <c r="T1" s="3" t="s">
        <v>530</v>
      </c>
      <c r="U1" s="3" t="s">
        <v>531</v>
      </c>
      <c r="V1" s="3" t="s">
        <v>532</v>
      </c>
      <c r="W1" s="3" t="s">
        <v>533</v>
      </c>
      <c r="X1" s="3" t="s">
        <v>534</v>
      </c>
      <c r="Y1" s="3" t="s">
        <v>535</v>
      </c>
      <c r="Z1" s="3" t="s">
        <v>536</v>
      </c>
      <c r="AA1" s="3" t="s">
        <v>537</v>
      </c>
      <c r="AB1" s="3" t="s">
        <v>538</v>
      </c>
      <c r="AC1" s="3" t="s">
        <v>539</v>
      </c>
      <c r="AD1" s="3" t="s">
        <v>540</v>
      </c>
      <c r="AE1" s="3" t="s">
        <v>541</v>
      </c>
      <c r="AF1" s="3" t="s">
        <v>542</v>
      </c>
      <c r="AG1" s="3" t="s">
        <v>543</v>
      </c>
      <c r="AH1" s="3" t="s">
        <v>544</v>
      </c>
      <c r="AI1" s="3" t="s">
        <v>545</v>
      </c>
      <c r="AJ1" s="3" t="s">
        <v>546</v>
      </c>
      <c r="AK1" s="3" t="s">
        <v>547</v>
      </c>
      <c r="AL1" s="3" t="s">
        <v>548</v>
      </c>
      <c r="AM1" s="3" t="s">
        <v>549</v>
      </c>
      <c r="AN1" s="3" t="s">
        <v>550</v>
      </c>
      <c r="AO1" s="3" t="s">
        <v>551</v>
      </c>
      <c r="AP1" s="3" t="s">
        <v>552</v>
      </c>
      <c r="AQ1" s="3" t="s">
        <v>553</v>
      </c>
      <c r="AR1" s="3" t="s">
        <v>554</v>
      </c>
      <c r="AS1" s="3" t="s">
        <v>555</v>
      </c>
      <c r="AT1" s="3" t="s">
        <v>556</v>
      </c>
      <c r="AU1" s="3" t="s">
        <v>557</v>
      </c>
      <c r="AV1" s="3" t="s">
        <v>558</v>
      </c>
      <c r="AW1" s="3" t="s">
        <v>559</v>
      </c>
      <c r="AX1" s="3" t="s">
        <v>560</v>
      </c>
      <c r="AY1" s="3" t="s">
        <v>561</v>
      </c>
      <c r="AZ1" s="3" t="s">
        <v>562</v>
      </c>
      <c r="BA1" s="3" t="s">
        <v>563</v>
      </c>
      <c r="BB1" s="3" t="s">
        <v>564</v>
      </c>
      <c r="BC1" s="3" t="s">
        <v>565</v>
      </c>
      <c r="BD1" s="3" t="s">
        <v>566</v>
      </c>
      <c r="BE1" s="3" t="s">
        <v>567</v>
      </c>
      <c r="BF1" s="3" t="s">
        <v>568</v>
      </c>
      <c r="BG1" s="3" t="s">
        <v>569</v>
      </c>
      <c r="BH1" s="3" t="s">
        <v>570</v>
      </c>
      <c r="BI1" s="3" t="s">
        <v>571</v>
      </c>
      <c r="BJ1" s="3" t="s">
        <v>572</v>
      </c>
      <c r="BK1" s="3" t="s">
        <v>573</v>
      </c>
      <c r="BL1" s="3" t="s">
        <v>574</v>
      </c>
      <c r="BM1" s="3" t="s">
        <v>575</v>
      </c>
      <c r="BN1" s="3" t="s">
        <v>576</v>
      </c>
      <c r="BO1" s="3" t="s">
        <v>577</v>
      </c>
      <c r="BP1" s="3" t="s">
        <v>578</v>
      </c>
      <c r="BQ1" s="3" t="s">
        <v>579</v>
      </c>
      <c r="BR1" s="3" t="s">
        <v>580</v>
      </c>
      <c r="BS1" s="3" t="s">
        <v>581</v>
      </c>
      <c r="BT1" s="3" t="s">
        <v>582</v>
      </c>
      <c r="BU1" s="3" t="s">
        <v>583</v>
      </c>
      <c r="BV1" s="3" t="s">
        <v>584</v>
      </c>
      <c r="BW1" s="3" t="s">
        <v>585</v>
      </c>
      <c r="BX1" s="3" t="s">
        <v>586</v>
      </c>
      <c r="BY1" s="3" t="s">
        <v>587</v>
      </c>
      <c r="BZ1" s="3" t="s">
        <v>588</v>
      </c>
      <c r="CA1" s="3" t="s">
        <v>589</v>
      </c>
      <c r="CB1" s="3" t="s">
        <v>590</v>
      </c>
      <c r="CC1" s="3" t="s">
        <v>591</v>
      </c>
      <c r="CD1" s="3" t="s">
        <v>592</v>
      </c>
      <c r="CE1" s="3" t="s">
        <v>593</v>
      </c>
      <c r="CF1" s="3" t="s">
        <v>594</v>
      </c>
      <c r="CG1" s="3" t="s">
        <v>595</v>
      </c>
      <c r="CH1" s="3" t="s">
        <v>596</v>
      </c>
      <c r="CI1" s="3" t="s">
        <v>597</v>
      </c>
      <c r="CJ1" s="3" t="s">
        <v>598</v>
      </c>
      <c r="CK1" s="3" t="s">
        <v>599</v>
      </c>
      <c r="CL1" s="3" t="s">
        <v>600</v>
      </c>
      <c r="CM1" s="3" t="s">
        <v>601</v>
      </c>
      <c r="CN1" s="3" t="s">
        <v>602</v>
      </c>
      <c r="CO1" s="3" t="s">
        <v>603</v>
      </c>
      <c r="CP1" s="3" t="s">
        <v>604</v>
      </c>
      <c r="CQ1" s="3" t="s">
        <v>605</v>
      </c>
      <c r="CR1" s="3" t="s">
        <v>606</v>
      </c>
      <c r="CS1" s="3" t="s">
        <v>607</v>
      </c>
      <c r="CT1" s="3" t="s">
        <v>608</v>
      </c>
      <c r="CU1" s="3" t="s">
        <v>609</v>
      </c>
      <c r="CV1" s="3" t="s">
        <v>610</v>
      </c>
      <c r="CW1" s="3" t="s">
        <v>611</v>
      </c>
      <c r="CX1" s="3" t="s">
        <v>612</v>
      </c>
      <c r="CY1" s="3" t="s">
        <v>613</v>
      </c>
      <c r="CZ1" s="3" t="s">
        <v>614</v>
      </c>
      <c r="DA1" s="3" t="s">
        <v>615</v>
      </c>
      <c r="DB1" s="3" t="s">
        <v>616</v>
      </c>
      <c r="DC1" s="3" t="s">
        <v>617</v>
      </c>
      <c r="DD1" s="3" t="s">
        <v>618</v>
      </c>
      <c r="DE1" s="3" t="s">
        <v>619</v>
      </c>
      <c r="DF1" s="3" t="s">
        <v>620</v>
      </c>
      <c r="DG1" s="3" t="s">
        <v>621</v>
      </c>
      <c r="DH1" s="3" t="s">
        <v>622</v>
      </c>
      <c r="DI1" s="3" t="s">
        <v>623</v>
      </c>
      <c r="DJ1" s="3" t="s">
        <v>624</v>
      </c>
      <c r="DK1" s="3" t="s">
        <v>625</v>
      </c>
      <c r="DL1" s="3" t="s">
        <v>626</v>
      </c>
      <c r="DM1" s="3" t="s">
        <v>627</v>
      </c>
      <c r="DN1" s="3" t="s">
        <v>628</v>
      </c>
      <c r="DO1" s="3" t="s">
        <v>629</v>
      </c>
      <c r="DP1" s="3" t="s">
        <v>630</v>
      </c>
      <c r="DQ1" s="3" t="s">
        <v>631</v>
      </c>
      <c r="DR1" s="3" t="s">
        <v>632</v>
      </c>
      <c r="DS1" s="3" t="s">
        <v>633</v>
      </c>
      <c r="DT1" s="3" t="s">
        <v>634</v>
      </c>
      <c r="DU1" s="3" t="s">
        <v>635</v>
      </c>
      <c r="DV1" s="3" t="s">
        <v>636</v>
      </c>
      <c r="DW1" s="3" t="s">
        <v>637</v>
      </c>
      <c r="DX1" s="3" t="s">
        <v>638</v>
      </c>
      <c r="DY1" s="3" t="s">
        <v>639</v>
      </c>
      <c r="DZ1" s="3" t="s">
        <v>640</v>
      </c>
      <c r="EA1" s="3" t="s">
        <v>641</v>
      </c>
      <c r="EB1" s="3" t="s">
        <v>642</v>
      </c>
      <c r="EC1" s="3" t="s">
        <v>643</v>
      </c>
      <c r="ED1" s="3" t="s">
        <v>644</v>
      </c>
      <c r="EE1" s="3" t="s">
        <v>645</v>
      </c>
      <c r="EF1" s="3" t="s">
        <v>646</v>
      </c>
      <c r="EG1" s="3" t="s">
        <v>647</v>
      </c>
      <c r="EH1" s="3" t="s">
        <v>648</v>
      </c>
      <c r="EI1" s="3" t="s">
        <v>649</v>
      </c>
      <c r="EJ1" s="3" t="s">
        <v>650</v>
      </c>
      <c r="EK1" s="3" t="s">
        <v>651</v>
      </c>
      <c r="EL1" s="3" t="s">
        <v>652</v>
      </c>
      <c r="EM1" s="3" t="s">
        <v>653</v>
      </c>
      <c r="EN1" s="3" t="s">
        <v>654</v>
      </c>
      <c r="EO1" s="3" t="s">
        <v>655</v>
      </c>
      <c r="EP1" s="3" t="s">
        <v>656</v>
      </c>
      <c r="EQ1" s="3" t="s">
        <v>657</v>
      </c>
      <c r="ER1" s="3" t="s">
        <v>658</v>
      </c>
      <c r="ES1" s="3" t="s">
        <v>659</v>
      </c>
      <c r="ET1" s="3" t="s">
        <v>660</v>
      </c>
      <c r="EU1" s="3" t="s">
        <v>661</v>
      </c>
      <c r="EV1" s="3" t="s">
        <v>662</v>
      </c>
      <c r="EW1" s="3" t="s">
        <v>663</v>
      </c>
      <c r="EX1" s="3" t="s">
        <v>664</v>
      </c>
      <c r="EY1" s="3" t="s">
        <v>665</v>
      </c>
      <c r="EZ1" s="3" t="s">
        <v>666</v>
      </c>
      <c r="FA1" s="3" t="s">
        <v>667</v>
      </c>
      <c r="FB1" s="3" t="s">
        <v>668</v>
      </c>
      <c r="FC1" s="3" t="s">
        <v>669</v>
      </c>
      <c r="FD1" s="3" t="s">
        <v>670</v>
      </c>
      <c r="FE1" s="3" t="s">
        <v>671</v>
      </c>
      <c r="FF1" s="3" t="s">
        <v>672</v>
      </c>
      <c r="FG1" s="3" t="s">
        <v>673</v>
      </c>
      <c r="FH1" s="3" t="s">
        <v>674</v>
      </c>
      <c r="FI1" s="3" t="s">
        <v>675</v>
      </c>
      <c r="FJ1" s="3" t="s">
        <v>676</v>
      </c>
      <c r="FK1" s="3" t="s">
        <v>677</v>
      </c>
      <c r="FL1" s="3" t="s">
        <v>678</v>
      </c>
      <c r="FM1" s="3" t="s">
        <v>679</v>
      </c>
      <c r="FN1" s="3" t="s">
        <v>680</v>
      </c>
      <c r="FO1" s="3" t="s">
        <v>681</v>
      </c>
      <c r="FP1" s="3" t="s">
        <v>682</v>
      </c>
      <c r="FQ1" s="3" t="s">
        <v>683</v>
      </c>
      <c r="FR1" s="3" t="s">
        <v>684</v>
      </c>
      <c r="FS1" s="3" t="s">
        <v>685</v>
      </c>
      <c r="FT1" s="3" t="s">
        <v>686</v>
      </c>
      <c r="FU1" s="3" t="s">
        <v>687</v>
      </c>
      <c r="FV1" s="3" t="s">
        <v>688</v>
      </c>
      <c r="FW1" s="3" t="s">
        <v>689</v>
      </c>
      <c r="FX1" s="3" t="s">
        <v>690</v>
      </c>
      <c r="FY1" s="3" t="s">
        <v>691</v>
      </c>
      <c r="FZ1" s="3" t="s">
        <v>692</v>
      </c>
      <c r="GA1" s="3" t="s">
        <v>693</v>
      </c>
      <c r="GB1" s="3" t="s">
        <v>694</v>
      </c>
      <c r="GC1" s="3" t="s">
        <v>695</v>
      </c>
      <c r="GD1" s="3" t="s">
        <v>696</v>
      </c>
      <c r="GE1" s="3" t="s">
        <v>697</v>
      </c>
      <c r="GF1" s="3" t="s">
        <v>698</v>
      </c>
      <c r="GG1" s="3" t="s">
        <v>699</v>
      </c>
      <c r="GH1" s="3" t="s">
        <v>700</v>
      </c>
      <c r="GI1" s="3" t="s">
        <v>701</v>
      </c>
      <c r="GJ1" s="3" t="s">
        <v>702</v>
      </c>
      <c r="GK1" s="3" t="s">
        <v>703</v>
      </c>
      <c r="GL1" s="3" t="s">
        <v>704</v>
      </c>
      <c r="GM1" s="3" t="s">
        <v>705</v>
      </c>
      <c r="GN1" s="3" t="s">
        <v>706</v>
      </c>
      <c r="GO1" s="3" t="s">
        <v>707</v>
      </c>
      <c r="GP1" s="3" t="s">
        <v>708</v>
      </c>
      <c r="GQ1" s="3" t="s">
        <v>709</v>
      </c>
      <c r="GR1" s="3" t="s">
        <v>710</v>
      </c>
      <c r="GS1" s="3" t="s">
        <v>711</v>
      </c>
      <c r="GT1" s="3" t="s">
        <v>712</v>
      </c>
      <c r="GU1" s="3" t="s">
        <v>713</v>
      </c>
      <c r="GV1" s="3" t="s">
        <v>714</v>
      </c>
      <c r="GW1" s="3" t="s">
        <v>715</v>
      </c>
      <c r="GX1" s="3" t="s">
        <v>716</v>
      </c>
      <c r="GY1" s="3" t="s">
        <v>717</v>
      </c>
      <c r="GZ1" s="3" t="s">
        <v>718</v>
      </c>
      <c r="HA1" s="3" t="s">
        <v>719</v>
      </c>
      <c r="HB1" s="3" t="s">
        <v>720</v>
      </c>
      <c r="HC1" s="3" t="s">
        <v>721</v>
      </c>
      <c r="HD1" s="3" t="s">
        <v>722</v>
      </c>
      <c r="HE1" s="3" t="s">
        <v>723</v>
      </c>
      <c r="HF1" s="3" t="s">
        <v>724</v>
      </c>
      <c r="HG1" s="3" t="s">
        <v>725</v>
      </c>
      <c r="HH1" s="3" t="s">
        <v>726</v>
      </c>
      <c r="HI1" s="3" t="s">
        <v>727</v>
      </c>
      <c r="HJ1" s="3" t="s">
        <v>728</v>
      </c>
      <c r="HK1" s="3" t="s">
        <v>729</v>
      </c>
      <c r="HL1" s="3" t="s">
        <v>730</v>
      </c>
      <c r="HM1" s="3" t="s">
        <v>731</v>
      </c>
      <c r="HN1" s="3" t="s">
        <v>732</v>
      </c>
      <c r="HO1" s="3" t="s">
        <v>733</v>
      </c>
      <c r="HP1" s="3" t="s">
        <v>734</v>
      </c>
      <c r="HQ1" s="3" t="s">
        <v>735</v>
      </c>
      <c r="HR1" s="3" t="s">
        <v>736</v>
      </c>
      <c r="HS1" s="3" t="s">
        <v>737</v>
      </c>
      <c r="HT1" s="3" t="s">
        <v>738</v>
      </c>
      <c r="HU1" s="3" t="s">
        <v>739</v>
      </c>
      <c r="HV1" s="3" t="s">
        <v>740</v>
      </c>
      <c r="HW1" s="3" t="s">
        <v>741</v>
      </c>
      <c r="HX1" s="3" t="s">
        <v>742</v>
      </c>
      <c r="HY1" s="3" t="s">
        <v>743</v>
      </c>
      <c r="HZ1" s="3" t="s">
        <v>744</v>
      </c>
      <c r="IA1" s="3" t="s">
        <v>745</v>
      </c>
      <c r="IB1" s="3" t="s">
        <v>746</v>
      </c>
      <c r="IC1" s="3" t="s">
        <v>747</v>
      </c>
      <c r="ID1" s="3" t="s">
        <v>748</v>
      </c>
      <c r="IE1" s="3" t="s">
        <v>749</v>
      </c>
      <c r="IF1" s="3" t="s">
        <v>750</v>
      </c>
      <c r="IG1" s="3" t="s">
        <v>751</v>
      </c>
      <c r="IH1" s="3" t="s">
        <v>752</v>
      </c>
      <c r="II1" s="3" t="s">
        <v>753</v>
      </c>
      <c r="IJ1" s="3" t="s">
        <v>754</v>
      </c>
      <c r="IK1" s="3" t="s">
        <v>755</v>
      </c>
      <c r="IL1" s="3" t="s">
        <v>756</v>
      </c>
      <c r="IM1" s="3" t="s">
        <v>757</v>
      </c>
      <c r="IN1" s="3" t="s">
        <v>758</v>
      </c>
      <c r="IO1" s="3" t="s">
        <v>759</v>
      </c>
      <c r="IP1" s="3" t="s">
        <v>760</v>
      </c>
      <c r="IQ1" s="3" t="s">
        <v>761</v>
      </c>
    </row>
    <row r="2" spans="1:251">
      <c r="A2" s="4" t="s">
        <v>250</v>
      </c>
      <c r="B2" s="7" t="s">
        <v>259</v>
      </c>
      <c r="C2" s="7" t="s">
        <v>259</v>
      </c>
      <c r="D2" s="7" t="s">
        <v>259</v>
      </c>
      <c r="E2" s="7" t="s">
        <v>259</v>
      </c>
      <c r="F2" s="7" t="s">
        <v>259</v>
      </c>
      <c r="G2" s="7" t="s">
        <v>259</v>
      </c>
      <c r="H2" s="7" t="s">
        <v>259</v>
      </c>
      <c r="I2" s="7" t="s">
        <v>259</v>
      </c>
      <c r="J2" s="7" t="s">
        <v>259</v>
      </c>
      <c r="K2" s="7" t="s">
        <v>259</v>
      </c>
      <c r="L2" s="7" t="s">
        <v>259</v>
      </c>
      <c r="M2" s="7" t="s">
        <v>259</v>
      </c>
      <c r="N2" s="7" t="s">
        <v>259</v>
      </c>
      <c r="O2" s="7" t="s">
        <v>259</v>
      </c>
      <c r="P2" s="7" t="s">
        <v>259</v>
      </c>
      <c r="Q2" s="7" t="s">
        <v>259</v>
      </c>
      <c r="R2" s="7" t="s">
        <v>259</v>
      </c>
      <c r="S2" s="7" t="s">
        <v>259</v>
      </c>
      <c r="T2" s="7" t="s">
        <v>259</v>
      </c>
      <c r="U2" s="7" t="s">
        <v>259</v>
      </c>
      <c r="V2" s="7" t="s">
        <v>259</v>
      </c>
      <c r="W2" s="7" t="s">
        <v>259</v>
      </c>
      <c r="X2" s="7" t="s">
        <v>259</v>
      </c>
      <c r="Y2" s="7" t="s">
        <v>259</v>
      </c>
      <c r="Z2" s="7" t="s">
        <v>259</v>
      </c>
      <c r="AA2" s="7" t="s">
        <v>259</v>
      </c>
      <c r="AB2" s="7" t="s">
        <v>259</v>
      </c>
      <c r="AC2" s="7" t="s">
        <v>259</v>
      </c>
      <c r="AD2" s="7" t="s">
        <v>259</v>
      </c>
      <c r="AE2" s="7" t="s">
        <v>259</v>
      </c>
      <c r="AF2" s="7" t="s">
        <v>259</v>
      </c>
      <c r="AG2" s="7" t="s">
        <v>259</v>
      </c>
      <c r="AH2" s="7" t="s">
        <v>259</v>
      </c>
      <c r="AI2" s="7" t="s">
        <v>259</v>
      </c>
      <c r="AJ2" s="7" t="s">
        <v>259</v>
      </c>
      <c r="AK2" s="7" t="s">
        <v>259</v>
      </c>
      <c r="AL2" s="7" t="s">
        <v>259</v>
      </c>
      <c r="AM2" s="7" t="s">
        <v>259</v>
      </c>
      <c r="AN2" s="7" t="s">
        <v>259</v>
      </c>
      <c r="AO2" s="7" t="s">
        <v>259</v>
      </c>
      <c r="AP2" s="7" t="s">
        <v>259</v>
      </c>
      <c r="AQ2" s="7" t="s">
        <v>259</v>
      </c>
      <c r="AR2" s="7" t="s">
        <v>259</v>
      </c>
      <c r="AS2" s="7" t="s">
        <v>259</v>
      </c>
      <c r="AT2" s="7" t="s">
        <v>259</v>
      </c>
      <c r="AU2" s="7" t="s">
        <v>259</v>
      </c>
      <c r="AV2" s="7" t="s">
        <v>259</v>
      </c>
      <c r="AW2" s="7" t="s">
        <v>259</v>
      </c>
      <c r="AX2" s="7" t="s">
        <v>259</v>
      </c>
      <c r="AY2" s="7" t="s">
        <v>259</v>
      </c>
      <c r="AZ2" s="7" t="s">
        <v>259</v>
      </c>
      <c r="BA2" s="7" t="s">
        <v>259</v>
      </c>
      <c r="BB2" s="7" t="s">
        <v>259</v>
      </c>
      <c r="BC2" s="7" t="s">
        <v>259</v>
      </c>
      <c r="BD2" s="7" t="s">
        <v>259</v>
      </c>
      <c r="BE2" s="7" t="s">
        <v>259</v>
      </c>
      <c r="BF2" s="7" t="s">
        <v>259</v>
      </c>
      <c r="BG2" s="7" t="s">
        <v>259</v>
      </c>
      <c r="BH2" s="7" t="s">
        <v>259</v>
      </c>
      <c r="BI2" s="7" t="s">
        <v>259</v>
      </c>
      <c r="BJ2" s="7" t="s">
        <v>259</v>
      </c>
      <c r="BK2" s="7" t="s">
        <v>259</v>
      </c>
      <c r="BL2" s="7" t="s">
        <v>259</v>
      </c>
      <c r="BM2" s="7" t="s">
        <v>259</v>
      </c>
      <c r="BN2" s="7" t="s">
        <v>259</v>
      </c>
      <c r="BO2" s="7" t="s">
        <v>259</v>
      </c>
      <c r="BP2" s="7" t="s">
        <v>259</v>
      </c>
      <c r="BQ2" s="7" t="s">
        <v>259</v>
      </c>
      <c r="BR2" s="7" t="s">
        <v>259</v>
      </c>
      <c r="BS2" s="7" t="s">
        <v>259</v>
      </c>
      <c r="BT2" s="7" t="s">
        <v>259</v>
      </c>
      <c r="BU2" s="7" t="s">
        <v>259</v>
      </c>
      <c r="BV2" s="7" t="s">
        <v>259</v>
      </c>
      <c r="BW2" s="7" t="s">
        <v>259</v>
      </c>
      <c r="BX2" s="7" t="s">
        <v>259</v>
      </c>
      <c r="BY2" s="7" t="s">
        <v>259</v>
      </c>
      <c r="BZ2" s="7" t="s">
        <v>259</v>
      </c>
      <c r="CA2" s="7" t="s">
        <v>259</v>
      </c>
      <c r="CB2" s="7" t="s">
        <v>259</v>
      </c>
      <c r="CC2" s="7" t="s">
        <v>259</v>
      </c>
      <c r="CD2" s="7" t="s">
        <v>259</v>
      </c>
      <c r="CE2" s="7" t="s">
        <v>259</v>
      </c>
      <c r="CF2" s="7" t="s">
        <v>259</v>
      </c>
      <c r="CG2" s="7" t="s">
        <v>259</v>
      </c>
      <c r="CH2" s="7" t="s">
        <v>259</v>
      </c>
      <c r="CI2" s="7" t="s">
        <v>259</v>
      </c>
      <c r="CJ2" s="7" t="s">
        <v>259</v>
      </c>
      <c r="CK2" s="7" t="s">
        <v>259</v>
      </c>
      <c r="CL2" s="7" t="s">
        <v>259</v>
      </c>
      <c r="CM2" s="7" t="s">
        <v>259</v>
      </c>
      <c r="CN2" s="7" t="s">
        <v>259</v>
      </c>
      <c r="CO2" s="7" t="s">
        <v>259</v>
      </c>
      <c r="CP2" s="7" t="s">
        <v>259</v>
      </c>
      <c r="CQ2" s="7" t="s">
        <v>259</v>
      </c>
      <c r="CR2" s="7" t="s">
        <v>259</v>
      </c>
      <c r="CS2" s="7" t="s">
        <v>259</v>
      </c>
      <c r="CT2" s="7" t="s">
        <v>259</v>
      </c>
      <c r="CU2" s="7" t="s">
        <v>259</v>
      </c>
      <c r="CV2" s="7" t="s">
        <v>259</v>
      </c>
      <c r="CW2" s="7" t="s">
        <v>259</v>
      </c>
      <c r="CX2" s="7" t="s">
        <v>259</v>
      </c>
      <c r="CY2" s="7" t="s">
        <v>259</v>
      </c>
      <c r="CZ2" s="7" t="s">
        <v>259</v>
      </c>
      <c r="DA2" s="7" t="s">
        <v>259</v>
      </c>
      <c r="DB2" s="7" t="s">
        <v>259</v>
      </c>
      <c r="DC2" s="7" t="s">
        <v>259</v>
      </c>
      <c r="DD2" s="7" t="s">
        <v>259</v>
      </c>
      <c r="DE2" s="7" t="s">
        <v>259</v>
      </c>
      <c r="DF2" s="7" t="s">
        <v>259</v>
      </c>
      <c r="DG2" s="7" t="s">
        <v>259</v>
      </c>
      <c r="DH2" s="7" t="s">
        <v>259</v>
      </c>
      <c r="DI2" s="7" t="s">
        <v>259</v>
      </c>
      <c r="DJ2" s="7" t="s">
        <v>259</v>
      </c>
      <c r="DK2" s="7" t="s">
        <v>259</v>
      </c>
      <c r="DL2" s="7" t="s">
        <v>259</v>
      </c>
      <c r="DM2" s="7" t="s">
        <v>259</v>
      </c>
      <c r="DN2" s="7" t="s">
        <v>259</v>
      </c>
      <c r="DO2" s="7" t="s">
        <v>259</v>
      </c>
      <c r="DP2" s="7" t="s">
        <v>259</v>
      </c>
      <c r="DQ2" s="7" t="s">
        <v>259</v>
      </c>
      <c r="DR2" s="7" t="s">
        <v>259</v>
      </c>
      <c r="DS2" s="7" t="s">
        <v>259</v>
      </c>
      <c r="DT2" s="7" t="s">
        <v>259</v>
      </c>
      <c r="DU2" s="7" t="s">
        <v>259</v>
      </c>
      <c r="DV2" s="7" t="s">
        <v>259</v>
      </c>
      <c r="DW2" s="7" t="s">
        <v>259</v>
      </c>
      <c r="DX2" s="7" t="s">
        <v>259</v>
      </c>
      <c r="DY2" s="7" t="s">
        <v>259</v>
      </c>
      <c r="DZ2" s="7" t="s">
        <v>259</v>
      </c>
      <c r="EA2" s="7" t="s">
        <v>259</v>
      </c>
      <c r="EB2" s="7" t="s">
        <v>259</v>
      </c>
      <c r="EC2" s="7" t="s">
        <v>259</v>
      </c>
      <c r="ED2" s="7" t="s">
        <v>259</v>
      </c>
      <c r="EE2" s="7" t="s">
        <v>259</v>
      </c>
      <c r="EF2" s="7" t="s">
        <v>259</v>
      </c>
      <c r="EG2" s="7" t="s">
        <v>259</v>
      </c>
      <c r="EH2" s="7" t="s">
        <v>259</v>
      </c>
      <c r="EI2" s="7" t="s">
        <v>259</v>
      </c>
      <c r="EJ2" s="7" t="s">
        <v>259</v>
      </c>
      <c r="EK2" s="7" t="s">
        <v>259</v>
      </c>
      <c r="EL2" s="7" t="s">
        <v>259</v>
      </c>
      <c r="EM2" s="7" t="s">
        <v>259</v>
      </c>
      <c r="EN2" s="7" t="s">
        <v>259</v>
      </c>
      <c r="EO2" s="7" t="s">
        <v>259</v>
      </c>
      <c r="EP2" s="7" t="s">
        <v>259</v>
      </c>
      <c r="EQ2" s="7" t="s">
        <v>259</v>
      </c>
      <c r="ER2" s="7" t="s">
        <v>259</v>
      </c>
      <c r="ES2" s="7" t="s">
        <v>259</v>
      </c>
      <c r="ET2" s="7" t="s">
        <v>259</v>
      </c>
      <c r="EU2" s="7" t="s">
        <v>259</v>
      </c>
      <c r="EV2" s="7" t="s">
        <v>259</v>
      </c>
      <c r="EW2" s="7" t="s">
        <v>259</v>
      </c>
      <c r="EX2" s="7" t="s">
        <v>259</v>
      </c>
      <c r="EY2" s="7" t="s">
        <v>259</v>
      </c>
      <c r="EZ2" s="7" t="s">
        <v>259</v>
      </c>
      <c r="FA2" s="7" t="s">
        <v>259</v>
      </c>
      <c r="FB2" s="7" t="s">
        <v>259</v>
      </c>
      <c r="FC2" s="7" t="s">
        <v>259</v>
      </c>
      <c r="FD2" s="7" t="s">
        <v>259</v>
      </c>
      <c r="FE2" s="7" t="s">
        <v>259</v>
      </c>
      <c r="FF2" s="7" t="s">
        <v>259</v>
      </c>
      <c r="FG2" s="7" t="s">
        <v>259</v>
      </c>
      <c r="FH2" s="7" t="s">
        <v>259</v>
      </c>
      <c r="FI2" s="7" t="s">
        <v>259</v>
      </c>
      <c r="FJ2" s="7" t="s">
        <v>259</v>
      </c>
      <c r="FK2" s="7" t="s">
        <v>259</v>
      </c>
      <c r="FL2" s="7" t="s">
        <v>259</v>
      </c>
      <c r="FM2" s="7" t="s">
        <v>259</v>
      </c>
      <c r="FN2" s="7" t="s">
        <v>259</v>
      </c>
      <c r="FO2" s="7" t="s">
        <v>259</v>
      </c>
      <c r="FP2" s="7" t="s">
        <v>259</v>
      </c>
      <c r="FQ2" s="7" t="s">
        <v>259</v>
      </c>
      <c r="FR2" s="7" t="s">
        <v>259</v>
      </c>
      <c r="FS2" s="7" t="s">
        <v>259</v>
      </c>
      <c r="FT2" s="7" t="s">
        <v>259</v>
      </c>
      <c r="FU2" s="7" t="s">
        <v>259</v>
      </c>
      <c r="FV2" s="7" t="s">
        <v>259</v>
      </c>
      <c r="FW2" s="7" t="s">
        <v>259</v>
      </c>
      <c r="FX2" s="7" t="s">
        <v>259</v>
      </c>
      <c r="FY2" s="7" t="s">
        <v>259</v>
      </c>
      <c r="FZ2" s="7" t="s">
        <v>259</v>
      </c>
      <c r="GA2" s="7" t="s">
        <v>259</v>
      </c>
      <c r="GB2" s="7" t="s">
        <v>259</v>
      </c>
      <c r="GC2" s="7" t="s">
        <v>259</v>
      </c>
      <c r="GD2" s="7" t="s">
        <v>259</v>
      </c>
      <c r="GE2" s="7" t="s">
        <v>259</v>
      </c>
      <c r="GF2" s="7" t="s">
        <v>259</v>
      </c>
      <c r="GG2" s="7" t="s">
        <v>259</v>
      </c>
      <c r="GH2" s="7" t="s">
        <v>259</v>
      </c>
      <c r="GI2" s="7" t="s">
        <v>259</v>
      </c>
      <c r="GJ2" s="7" t="s">
        <v>259</v>
      </c>
      <c r="GK2" s="7" t="s">
        <v>259</v>
      </c>
      <c r="GL2" s="7" t="s">
        <v>259</v>
      </c>
      <c r="GM2" s="7" t="s">
        <v>259</v>
      </c>
      <c r="GN2" s="7" t="s">
        <v>259</v>
      </c>
      <c r="GO2" s="7" t="s">
        <v>259</v>
      </c>
      <c r="GP2" s="7" t="s">
        <v>259</v>
      </c>
      <c r="GQ2" s="7" t="s">
        <v>259</v>
      </c>
      <c r="GR2" s="7" t="s">
        <v>259</v>
      </c>
      <c r="GS2" s="7" t="s">
        <v>259</v>
      </c>
      <c r="GT2" s="7" t="s">
        <v>259</v>
      </c>
      <c r="GU2" s="7" t="s">
        <v>259</v>
      </c>
      <c r="GV2" s="7" t="s">
        <v>259</v>
      </c>
      <c r="GW2" s="7" t="s">
        <v>259</v>
      </c>
      <c r="GX2" s="7" t="s">
        <v>259</v>
      </c>
      <c r="GY2" s="7" t="s">
        <v>259</v>
      </c>
      <c r="GZ2" s="7" t="s">
        <v>259</v>
      </c>
      <c r="HA2" s="7" t="s">
        <v>259</v>
      </c>
      <c r="HB2" s="7" t="s">
        <v>259</v>
      </c>
      <c r="HC2" s="7" t="s">
        <v>259</v>
      </c>
      <c r="HD2" s="7" t="s">
        <v>259</v>
      </c>
      <c r="HE2" s="7" t="s">
        <v>259</v>
      </c>
      <c r="HF2" s="7" t="s">
        <v>259</v>
      </c>
      <c r="HG2" s="7" t="s">
        <v>259</v>
      </c>
      <c r="HH2" s="7" t="s">
        <v>259</v>
      </c>
      <c r="HI2" s="7" t="s">
        <v>259</v>
      </c>
      <c r="HJ2" s="7" t="s">
        <v>259</v>
      </c>
      <c r="HK2" s="7" t="s">
        <v>259</v>
      </c>
      <c r="HL2" s="7" t="s">
        <v>259</v>
      </c>
      <c r="HM2" s="7" t="s">
        <v>259</v>
      </c>
      <c r="HN2" s="7" t="s">
        <v>259</v>
      </c>
      <c r="HO2" s="7" t="s">
        <v>259</v>
      </c>
      <c r="HP2" s="7" t="s">
        <v>259</v>
      </c>
      <c r="HQ2" s="7" t="s">
        <v>259</v>
      </c>
      <c r="HR2" s="7" t="s">
        <v>259</v>
      </c>
      <c r="HS2" s="7" t="s">
        <v>259</v>
      </c>
      <c r="HT2" s="7" t="s">
        <v>259</v>
      </c>
      <c r="HU2" s="7" t="s">
        <v>259</v>
      </c>
      <c r="HV2" s="7" t="s">
        <v>259</v>
      </c>
      <c r="HW2" s="7" t="s">
        <v>259</v>
      </c>
      <c r="HX2" s="7" t="s">
        <v>259</v>
      </c>
      <c r="HY2" s="7" t="s">
        <v>259</v>
      </c>
      <c r="HZ2" s="7" t="s">
        <v>259</v>
      </c>
      <c r="IA2" s="7" t="s">
        <v>259</v>
      </c>
      <c r="IB2" s="7" t="s">
        <v>259</v>
      </c>
      <c r="IC2" s="7" t="s">
        <v>259</v>
      </c>
      <c r="ID2" s="7" t="s">
        <v>259</v>
      </c>
      <c r="IE2" s="7" t="s">
        <v>259</v>
      </c>
      <c r="IF2" s="7" t="s">
        <v>259</v>
      </c>
      <c r="IG2" s="7" t="s">
        <v>259</v>
      </c>
      <c r="IH2" s="7" t="s">
        <v>259</v>
      </c>
      <c r="II2" s="7" t="s">
        <v>259</v>
      </c>
      <c r="IJ2" s="7" t="s">
        <v>259</v>
      </c>
      <c r="IK2" s="7" t="s">
        <v>259</v>
      </c>
      <c r="IL2" s="7" t="s">
        <v>259</v>
      </c>
      <c r="IM2" s="7" t="s">
        <v>259</v>
      </c>
      <c r="IN2" s="7" t="s">
        <v>259</v>
      </c>
      <c r="IO2" s="7" t="s">
        <v>259</v>
      </c>
      <c r="IP2" s="7" t="s">
        <v>259</v>
      </c>
      <c r="IQ2" s="7" t="s">
        <v>259</v>
      </c>
    </row>
    <row r="3" spans="1:251">
      <c r="A3" s="4" t="s">
        <v>251</v>
      </c>
      <c r="B3" s="8" t="s">
        <v>260</v>
      </c>
      <c r="C3" s="8" t="s">
        <v>260</v>
      </c>
      <c r="D3" s="8" t="s">
        <v>260</v>
      </c>
      <c r="E3" s="8" t="s">
        <v>260</v>
      </c>
      <c r="F3" s="8" t="s">
        <v>260</v>
      </c>
      <c r="G3" s="8" t="s">
        <v>260</v>
      </c>
      <c r="H3" s="8" t="s">
        <v>260</v>
      </c>
      <c r="I3" s="8" t="s">
        <v>260</v>
      </c>
      <c r="J3" s="8" t="s">
        <v>260</v>
      </c>
      <c r="K3" s="8" t="s">
        <v>260</v>
      </c>
      <c r="L3" s="8" t="s">
        <v>260</v>
      </c>
      <c r="M3" s="8" t="s">
        <v>260</v>
      </c>
      <c r="N3" s="8" t="s">
        <v>260</v>
      </c>
      <c r="O3" s="8" t="s">
        <v>260</v>
      </c>
      <c r="P3" s="8" t="s">
        <v>260</v>
      </c>
      <c r="Q3" s="8" t="s">
        <v>260</v>
      </c>
      <c r="R3" s="8" t="s">
        <v>260</v>
      </c>
      <c r="S3" s="8" t="s">
        <v>260</v>
      </c>
      <c r="T3" s="8" t="s">
        <v>260</v>
      </c>
      <c r="U3" s="8" t="s">
        <v>260</v>
      </c>
      <c r="V3" s="8" t="s">
        <v>260</v>
      </c>
      <c r="W3" s="8" t="s">
        <v>260</v>
      </c>
      <c r="X3" s="8" t="s">
        <v>260</v>
      </c>
      <c r="Y3" s="8" t="s">
        <v>260</v>
      </c>
      <c r="Z3" s="8" t="s">
        <v>260</v>
      </c>
      <c r="AA3" s="8" t="s">
        <v>260</v>
      </c>
      <c r="AB3" s="8" t="s">
        <v>260</v>
      </c>
      <c r="AC3" s="8" t="s">
        <v>260</v>
      </c>
      <c r="AD3" s="8" t="s">
        <v>260</v>
      </c>
      <c r="AE3" s="8" t="s">
        <v>260</v>
      </c>
      <c r="AF3" s="8" t="s">
        <v>260</v>
      </c>
      <c r="AG3" s="8" t="s">
        <v>260</v>
      </c>
      <c r="AH3" s="8" t="s">
        <v>260</v>
      </c>
      <c r="AI3" s="8" t="s">
        <v>260</v>
      </c>
      <c r="AJ3" s="8" t="s">
        <v>260</v>
      </c>
      <c r="AK3" s="8" t="s">
        <v>260</v>
      </c>
      <c r="AL3" s="8" t="s">
        <v>260</v>
      </c>
      <c r="AM3" s="8" t="s">
        <v>260</v>
      </c>
      <c r="AN3" s="8" t="s">
        <v>260</v>
      </c>
      <c r="AO3" s="8" t="s">
        <v>260</v>
      </c>
      <c r="AP3" s="8" t="s">
        <v>260</v>
      </c>
      <c r="AQ3" s="8" t="s">
        <v>260</v>
      </c>
      <c r="AR3" s="8" t="s">
        <v>260</v>
      </c>
      <c r="AS3" s="8" t="s">
        <v>260</v>
      </c>
      <c r="AT3" s="8" t="s">
        <v>260</v>
      </c>
      <c r="AU3" s="8" t="s">
        <v>260</v>
      </c>
      <c r="AV3" s="8" t="s">
        <v>260</v>
      </c>
      <c r="AW3" s="8" t="s">
        <v>260</v>
      </c>
      <c r="AX3" s="8" t="s">
        <v>260</v>
      </c>
      <c r="AY3" s="8" t="s">
        <v>260</v>
      </c>
      <c r="AZ3" s="8" t="s">
        <v>260</v>
      </c>
      <c r="BA3" s="8" t="s">
        <v>260</v>
      </c>
      <c r="BB3" s="8" t="s">
        <v>260</v>
      </c>
      <c r="BC3" s="8" t="s">
        <v>260</v>
      </c>
      <c r="BD3" s="8" t="s">
        <v>260</v>
      </c>
      <c r="BE3" s="8" t="s">
        <v>260</v>
      </c>
      <c r="BF3" s="8" t="s">
        <v>260</v>
      </c>
      <c r="BG3" s="8" t="s">
        <v>260</v>
      </c>
      <c r="BH3" s="8" t="s">
        <v>260</v>
      </c>
      <c r="BI3" s="8" t="s">
        <v>260</v>
      </c>
      <c r="BJ3" s="8" t="s">
        <v>260</v>
      </c>
      <c r="BK3" s="8" t="s">
        <v>260</v>
      </c>
      <c r="BL3" s="8" t="s">
        <v>260</v>
      </c>
      <c r="BM3" s="8" t="s">
        <v>260</v>
      </c>
      <c r="BN3" s="8" t="s">
        <v>260</v>
      </c>
      <c r="BO3" s="8" t="s">
        <v>260</v>
      </c>
      <c r="BP3" s="8" t="s">
        <v>260</v>
      </c>
      <c r="BQ3" s="8" t="s">
        <v>260</v>
      </c>
      <c r="BR3" s="8" t="s">
        <v>260</v>
      </c>
      <c r="BS3" s="8" t="s">
        <v>260</v>
      </c>
      <c r="BT3" s="8" t="s">
        <v>260</v>
      </c>
      <c r="BU3" s="8" t="s">
        <v>260</v>
      </c>
      <c r="BV3" s="8" t="s">
        <v>260</v>
      </c>
      <c r="BW3" s="8" t="s">
        <v>260</v>
      </c>
      <c r="BX3" s="8" t="s">
        <v>260</v>
      </c>
      <c r="BY3" s="8" t="s">
        <v>260</v>
      </c>
      <c r="BZ3" s="8" t="s">
        <v>260</v>
      </c>
      <c r="CA3" s="8" t="s">
        <v>260</v>
      </c>
      <c r="CB3" s="8" t="s">
        <v>260</v>
      </c>
      <c r="CC3" s="8" t="s">
        <v>260</v>
      </c>
      <c r="CD3" s="8" t="s">
        <v>260</v>
      </c>
      <c r="CE3" s="8" t="s">
        <v>260</v>
      </c>
      <c r="CF3" s="8" t="s">
        <v>260</v>
      </c>
      <c r="CG3" s="8" t="s">
        <v>260</v>
      </c>
      <c r="CH3" s="8" t="s">
        <v>260</v>
      </c>
      <c r="CI3" s="8" t="s">
        <v>260</v>
      </c>
      <c r="CJ3" s="8" t="s">
        <v>260</v>
      </c>
      <c r="CK3" s="8" t="s">
        <v>260</v>
      </c>
      <c r="CL3" s="8" t="s">
        <v>260</v>
      </c>
      <c r="CM3" s="8" t="s">
        <v>260</v>
      </c>
      <c r="CN3" s="8" t="s">
        <v>260</v>
      </c>
      <c r="CO3" s="8" t="s">
        <v>260</v>
      </c>
      <c r="CP3" s="8" t="s">
        <v>260</v>
      </c>
      <c r="CQ3" s="8" t="s">
        <v>260</v>
      </c>
      <c r="CR3" s="8" t="s">
        <v>260</v>
      </c>
      <c r="CS3" s="8" t="s">
        <v>260</v>
      </c>
      <c r="CT3" s="8" t="s">
        <v>260</v>
      </c>
      <c r="CU3" s="8" t="s">
        <v>260</v>
      </c>
      <c r="CV3" s="8" t="s">
        <v>260</v>
      </c>
      <c r="CW3" s="8" t="s">
        <v>260</v>
      </c>
      <c r="CX3" s="8" t="s">
        <v>260</v>
      </c>
      <c r="CY3" s="8" t="s">
        <v>260</v>
      </c>
      <c r="CZ3" s="8" t="s">
        <v>260</v>
      </c>
      <c r="DA3" s="8" t="s">
        <v>260</v>
      </c>
      <c r="DB3" s="8" t="s">
        <v>260</v>
      </c>
      <c r="DC3" s="8" t="s">
        <v>260</v>
      </c>
      <c r="DD3" s="8" t="s">
        <v>260</v>
      </c>
      <c r="DE3" s="8" t="s">
        <v>260</v>
      </c>
      <c r="DF3" s="8" t="s">
        <v>260</v>
      </c>
      <c r="DG3" s="8" t="s">
        <v>260</v>
      </c>
      <c r="DH3" s="8" t="s">
        <v>260</v>
      </c>
      <c r="DI3" s="8" t="s">
        <v>260</v>
      </c>
      <c r="DJ3" s="8" t="s">
        <v>260</v>
      </c>
      <c r="DK3" s="8" t="s">
        <v>260</v>
      </c>
      <c r="DL3" s="8" t="s">
        <v>260</v>
      </c>
      <c r="DM3" s="8" t="s">
        <v>260</v>
      </c>
      <c r="DN3" s="8" t="s">
        <v>260</v>
      </c>
      <c r="DO3" s="8" t="s">
        <v>260</v>
      </c>
      <c r="DP3" s="8" t="s">
        <v>260</v>
      </c>
      <c r="DQ3" s="8" t="s">
        <v>260</v>
      </c>
      <c r="DR3" s="8" t="s">
        <v>260</v>
      </c>
      <c r="DS3" s="8" t="s">
        <v>260</v>
      </c>
      <c r="DT3" s="8" t="s">
        <v>260</v>
      </c>
      <c r="DU3" s="8" t="s">
        <v>260</v>
      </c>
      <c r="DV3" s="8" t="s">
        <v>260</v>
      </c>
      <c r="DW3" s="8" t="s">
        <v>260</v>
      </c>
      <c r="DX3" s="8" t="s">
        <v>260</v>
      </c>
      <c r="DY3" s="8" t="s">
        <v>260</v>
      </c>
      <c r="DZ3" s="8" t="s">
        <v>260</v>
      </c>
      <c r="EA3" s="8" t="s">
        <v>260</v>
      </c>
      <c r="EB3" s="8" t="s">
        <v>260</v>
      </c>
      <c r="EC3" s="8" t="s">
        <v>260</v>
      </c>
      <c r="ED3" s="8" t="s">
        <v>260</v>
      </c>
      <c r="EE3" s="8" t="s">
        <v>260</v>
      </c>
      <c r="EF3" s="8" t="s">
        <v>260</v>
      </c>
      <c r="EG3" s="8" t="s">
        <v>260</v>
      </c>
      <c r="EH3" s="8" t="s">
        <v>260</v>
      </c>
      <c r="EI3" s="8" t="s">
        <v>260</v>
      </c>
      <c r="EJ3" s="8" t="s">
        <v>260</v>
      </c>
      <c r="EK3" s="8" t="s">
        <v>260</v>
      </c>
      <c r="EL3" s="8" t="s">
        <v>260</v>
      </c>
      <c r="EM3" s="8" t="s">
        <v>260</v>
      </c>
      <c r="EN3" s="8" t="s">
        <v>260</v>
      </c>
      <c r="EO3" s="8" t="s">
        <v>260</v>
      </c>
      <c r="EP3" s="8" t="s">
        <v>260</v>
      </c>
      <c r="EQ3" s="8" t="s">
        <v>260</v>
      </c>
      <c r="ER3" s="8" t="s">
        <v>260</v>
      </c>
      <c r="ES3" s="8" t="s">
        <v>260</v>
      </c>
      <c r="ET3" s="8" t="s">
        <v>260</v>
      </c>
      <c r="EU3" s="8" t="s">
        <v>260</v>
      </c>
      <c r="EV3" s="8" t="s">
        <v>260</v>
      </c>
      <c r="EW3" s="8" t="s">
        <v>260</v>
      </c>
      <c r="EX3" s="8" t="s">
        <v>260</v>
      </c>
      <c r="EY3" s="8" t="s">
        <v>260</v>
      </c>
      <c r="EZ3" s="8" t="s">
        <v>260</v>
      </c>
      <c r="FA3" s="8" t="s">
        <v>260</v>
      </c>
      <c r="FB3" s="8" t="s">
        <v>260</v>
      </c>
      <c r="FC3" s="8" t="s">
        <v>260</v>
      </c>
      <c r="FD3" s="8" t="s">
        <v>260</v>
      </c>
      <c r="FE3" s="8" t="s">
        <v>260</v>
      </c>
      <c r="FF3" s="8" t="s">
        <v>260</v>
      </c>
      <c r="FG3" s="8" t="s">
        <v>260</v>
      </c>
      <c r="FH3" s="8" t="s">
        <v>260</v>
      </c>
      <c r="FI3" s="8" t="s">
        <v>260</v>
      </c>
      <c r="FJ3" s="8" t="s">
        <v>260</v>
      </c>
      <c r="FK3" s="8" t="s">
        <v>260</v>
      </c>
      <c r="FL3" s="8" t="s">
        <v>260</v>
      </c>
      <c r="FM3" s="8" t="s">
        <v>260</v>
      </c>
      <c r="FN3" s="8" t="s">
        <v>260</v>
      </c>
      <c r="FO3" s="8" t="s">
        <v>260</v>
      </c>
      <c r="FP3" s="8" t="s">
        <v>260</v>
      </c>
      <c r="FQ3" s="8" t="s">
        <v>260</v>
      </c>
      <c r="FR3" s="8" t="s">
        <v>260</v>
      </c>
      <c r="FS3" s="8" t="s">
        <v>260</v>
      </c>
      <c r="FT3" s="8" t="s">
        <v>260</v>
      </c>
      <c r="FU3" s="8" t="s">
        <v>260</v>
      </c>
      <c r="FV3" s="8" t="s">
        <v>260</v>
      </c>
      <c r="FW3" s="8" t="s">
        <v>260</v>
      </c>
      <c r="FX3" s="8" t="s">
        <v>260</v>
      </c>
      <c r="FY3" s="8" t="s">
        <v>260</v>
      </c>
      <c r="FZ3" s="8" t="s">
        <v>260</v>
      </c>
      <c r="GA3" s="8" t="s">
        <v>260</v>
      </c>
      <c r="GB3" s="8" t="s">
        <v>260</v>
      </c>
      <c r="GC3" s="8" t="s">
        <v>260</v>
      </c>
      <c r="GD3" s="8" t="s">
        <v>260</v>
      </c>
      <c r="GE3" s="8" t="s">
        <v>260</v>
      </c>
      <c r="GF3" s="8" t="s">
        <v>260</v>
      </c>
      <c r="GG3" s="8" t="s">
        <v>260</v>
      </c>
      <c r="GH3" s="8" t="s">
        <v>260</v>
      </c>
      <c r="GI3" s="8" t="s">
        <v>260</v>
      </c>
      <c r="GJ3" s="8" t="s">
        <v>260</v>
      </c>
      <c r="GK3" s="8" t="s">
        <v>260</v>
      </c>
      <c r="GL3" s="8" t="s">
        <v>260</v>
      </c>
      <c r="GM3" s="8" t="s">
        <v>260</v>
      </c>
      <c r="GN3" s="8" t="s">
        <v>260</v>
      </c>
      <c r="GO3" s="8" t="s">
        <v>260</v>
      </c>
      <c r="GP3" s="8" t="s">
        <v>260</v>
      </c>
      <c r="GQ3" s="8" t="s">
        <v>260</v>
      </c>
      <c r="GR3" s="8" t="s">
        <v>260</v>
      </c>
      <c r="GS3" s="8" t="s">
        <v>260</v>
      </c>
      <c r="GT3" s="8" t="s">
        <v>260</v>
      </c>
      <c r="GU3" s="8" t="s">
        <v>260</v>
      </c>
      <c r="GV3" s="8" t="s">
        <v>260</v>
      </c>
      <c r="GW3" s="8" t="s">
        <v>260</v>
      </c>
      <c r="GX3" s="8" t="s">
        <v>260</v>
      </c>
      <c r="GY3" s="8" t="s">
        <v>260</v>
      </c>
      <c r="GZ3" s="8" t="s">
        <v>260</v>
      </c>
      <c r="HA3" s="8" t="s">
        <v>260</v>
      </c>
      <c r="HB3" s="8" t="s">
        <v>260</v>
      </c>
      <c r="HC3" s="8" t="s">
        <v>260</v>
      </c>
      <c r="HD3" s="8" t="s">
        <v>260</v>
      </c>
      <c r="HE3" s="8" t="s">
        <v>260</v>
      </c>
      <c r="HF3" s="8" t="s">
        <v>260</v>
      </c>
      <c r="HG3" s="8" t="s">
        <v>260</v>
      </c>
      <c r="HH3" s="8" t="s">
        <v>260</v>
      </c>
      <c r="HI3" s="8" t="s">
        <v>260</v>
      </c>
      <c r="HJ3" s="8" t="s">
        <v>260</v>
      </c>
      <c r="HK3" s="8" t="s">
        <v>260</v>
      </c>
      <c r="HL3" s="8" t="s">
        <v>260</v>
      </c>
      <c r="HM3" s="8" t="s">
        <v>260</v>
      </c>
      <c r="HN3" s="8" t="s">
        <v>260</v>
      </c>
      <c r="HO3" s="8" t="s">
        <v>260</v>
      </c>
      <c r="HP3" s="8" t="s">
        <v>260</v>
      </c>
      <c r="HQ3" s="8" t="s">
        <v>260</v>
      </c>
      <c r="HR3" s="8" t="s">
        <v>260</v>
      </c>
      <c r="HS3" s="8" t="s">
        <v>260</v>
      </c>
      <c r="HT3" s="8" t="s">
        <v>260</v>
      </c>
      <c r="HU3" s="8" t="s">
        <v>260</v>
      </c>
      <c r="HV3" s="8" t="s">
        <v>260</v>
      </c>
      <c r="HW3" s="8" t="s">
        <v>260</v>
      </c>
      <c r="HX3" s="8" t="s">
        <v>260</v>
      </c>
      <c r="HY3" s="8" t="s">
        <v>260</v>
      </c>
      <c r="HZ3" s="8" t="s">
        <v>260</v>
      </c>
      <c r="IA3" s="8" t="s">
        <v>260</v>
      </c>
      <c r="IB3" s="8" t="s">
        <v>260</v>
      </c>
      <c r="IC3" s="8" t="s">
        <v>260</v>
      </c>
      <c r="ID3" s="8" t="s">
        <v>260</v>
      </c>
      <c r="IE3" s="8" t="s">
        <v>260</v>
      </c>
      <c r="IF3" s="8" t="s">
        <v>260</v>
      </c>
      <c r="IG3" s="8" t="s">
        <v>260</v>
      </c>
      <c r="IH3" s="8" t="s">
        <v>260</v>
      </c>
      <c r="II3" s="8" t="s">
        <v>260</v>
      </c>
      <c r="IJ3" s="8" t="s">
        <v>260</v>
      </c>
      <c r="IK3" s="8" t="s">
        <v>260</v>
      </c>
      <c r="IL3" s="8" t="s">
        <v>260</v>
      </c>
      <c r="IM3" s="8" t="s">
        <v>260</v>
      </c>
      <c r="IN3" s="8" t="s">
        <v>260</v>
      </c>
      <c r="IO3" s="8" t="s">
        <v>260</v>
      </c>
      <c r="IP3" s="8" t="s">
        <v>260</v>
      </c>
      <c r="IQ3" s="8" t="s">
        <v>260</v>
      </c>
    </row>
    <row r="4" spans="1:251">
      <c r="A4" s="4" t="s">
        <v>252</v>
      </c>
      <c r="B4" s="8" t="s">
        <v>261</v>
      </c>
      <c r="C4" s="8" t="s">
        <v>261</v>
      </c>
      <c r="D4" s="8" t="s">
        <v>261</v>
      </c>
      <c r="E4" s="8" t="s">
        <v>261</v>
      </c>
      <c r="F4" s="8" t="s">
        <v>261</v>
      </c>
      <c r="G4" s="8" t="s">
        <v>261</v>
      </c>
      <c r="H4" s="8" t="s">
        <v>261</v>
      </c>
      <c r="I4" s="8" t="s">
        <v>261</v>
      </c>
      <c r="J4" s="8" t="s">
        <v>261</v>
      </c>
      <c r="K4" s="8" t="s">
        <v>261</v>
      </c>
      <c r="L4" s="8" t="s">
        <v>261</v>
      </c>
      <c r="M4" s="8" t="s">
        <v>261</v>
      </c>
      <c r="N4" s="8" t="s">
        <v>261</v>
      </c>
      <c r="O4" s="8" t="s">
        <v>261</v>
      </c>
      <c r="P4" s="8" t="s">
        <v>261</v>
      </c>
      <c r="Q4" s="8" t="s">
        <v>261</v>
      </c>
      <c r="R4" s="8" t="s">
        <v>261</v>
      </c>
      <c r="S4" s="8" t="s">
        <v>261</v>
      </c>
      <c r="T4" s="8" t="s">
        <v>261</v>
      </c>
      <c r="U4" s="8" t="s">
        <v>261</v>
      </c>
      <c r="V4" s="8" t="s">
        <v>261</v>
      </c>
      <c r="W4" s="8" t="s">
        <v>261</v>
      </c>
      <c r="X4" s="8" t="s">
        <v>261</v>
      </c>
      <c r="Y4" s="8" t="s">
        <v>261</v>
      </c>
      <c r="Z4" s="8" t="s">
        <v>261</v>
      </c>
      <c r="AA4" s="8" t="s">
        <v>261</v>
      </c>
      <c r="AB4" s="8" t="s">
        <v>261</v>
      </c>
      <c r="AC4" s="8" t="s">
        <v>261</v>
      </c>
      <c r="AD4" s="8" t="s">
        <v>261</v>
      </c>
      <c r="AE4" s="8" t="s">
        <v>261</v>
      </c>
      <c r="AF4" s="8" t="s">
        <v>261</v>
      </c>
      <c r="AG4" s="8" t="s">
        <v>261</v>
      </c>
      <c r="AH4" s="8" t="s">
        <v>261</v>
      </c>
      <c r="AI4" s="8" t="s">
        <v>261</v>
      </c>
      <c r="AJ4" s="8" t="s">
        <v>261</v>
      </c>
      <c r="AK4" s="8" t="s">
        <v>261</v>
      </c>
      <c r="AL4" s="8" t="s">
        <v>261</v>
      </c>
      <c r="AM4" s="8" t="s">
        <v>261</v>
      </c>
      <c r="AN4" s="8" t="s">
        <v>261</v>
      </c>
      <c r="AO4" s="8" t="s">
        <v>261</v>
      </c>
      <c r="AP4" s="8" t="s">
        <v>261</v>
      </c>
      <c r="AQ4" s="8" t="s">
        <v>261</v>
      </c>
      <c r="AR4" s="8" t="s">
        <v>261</v>
      </c>
      <c r="AS4" s="8" t="s">
        <v>261</v>
      </c>
      <c r="AT4" s="8" t="s">
        <v>261</v>
      </c>
      <c r="AU4" s="8" t="s">
        <v>261</v>
      </c>
      <c r="AV4" s="8" t="s">
        <v>261</v>
      </c>
      <c r="AW4" s="8" t="s">
        <v>261</v>
      </c>
      <c r="AX4" s="8" t="s">
        <v>261</v>
      </c>
      <c r="AY4" s="8" t="s">
        <v>261</v>
      </c>
      <c r="AZ4" s="8" t="s">
        <v>261</v>
      </c>
      <c r="BA4" s="8" t="s">
        <v>261</v>
      </c>
      <c r="BB4" s="8" t="s">
        <v>261</v>
      </c>
      <c r="BC4" s="8" t="s">
        <v>261</v>
      </c>
      <c r="BD4" s="8" t="s">
        <v>261</v>
      </c>
      <c r="BE4" s="8" t="s">
        <v>261</v>
      </c>
      <c r="BF4" s="8" t="s">
        <v>261</v>
      </c>
      <c r="BG4" s="8" t="s">
        <v>261</v>
      </c>
      <c r="BH4" s="8" t="s">
        <v>261</v>
      </c>
      <c r="BI4" s="8" t="s">
        <v>261</v>
      </c>
      <c r="BJ4" s="8" t="s">
        <v>261</v>
      </c>
      <c r="BK4" s="8" t="s">
        <v>261</v>
      </c>
      <c r="BL4" s="8" t="s">
        <v>261</v>
      </c>
      <c r="BM4" s="8" t="s">
        <v>261</v>
      </c>
      <c r="BN4" s="8" t="s">
        <v>261</v>
      </c>
      <c r="BO4" s="8" t="s">
        <v>261</v>
      </c>
      <c r="BP4" s="8" t="s">
        <v>261</v>
      </c>
      <c r="BQ4" s="8" t="s">
        <v>261</v>
      </c>
      <c r="BR4" s="8" t="s">
        <v>261</v>
      </c>
      <c r="BS4" s="8" t="s">
        <v>261</v>
      </c>
      <c r="BT4" s="8" t="s">
        <v>261</v>
      </c>
      <c r="BU4" s="8" t="s">
        <v>261</v>
      </c>
      <c r="BV4" s="8" t="s">
        <v>261</v>
      </c>
      <c r="BW4" s="8" t="s">
        <v>261</v>
      </c>
      <c r="BX4" s="8" t="s">
        <v>261</v>
      </c>
      <c r="BY4" s="8" t="s">
        <v>261</v>
      </c>
      <c r="BZ4" s="8" t="s">
        <v>261</v>
      </c>
      <c r="CA4" s="8" t="s">
        <v>261</v>
      </c>
      <c r="CB4" s="8" t="s">
        <v>261</v>
      </c>
      <c r="CC4" s="8" t="s">
        <v>261</v>
      </c>
      <c r="CD4" s="8" t="s">
        <v>261</v>
      </c>
      <c r="CE4" s="8" t="s">
        <v>261</v>
      </c>
      <c r="CF4" s="8" t="s">
        <v>261</v>
      </c>
      <c r="CG4" s="8" t="s">
        <v>261</v>
      </c>
      <c r="CH4" s="8" t="s">
        <v>261</v>
      </c>
      <c r="CI4" s="8" t="s">
        <v>261</v>
      </c>
      <c r="CJ4" s="8" t="s">
        <v>261</v>
      </c>
      <c r="CK4" s="8" t="s">
        <v>261</v>
      </c>
      <c r="CL4" s="8" t="s">
        <v>261</v>
      </c>
      <c r="CM4" s="8" t="s">
        <v>261</v>
      </c>
      <c r="CN4" s="8" t="s">
        <v>261</v>
      </c>
      <c r="CO4" s="8" t="s">
        <v>261</v>
      </c>
      <c r="CP4" s="8" t="s">
        <v>261</v>
      </c>
      <c r="CQ4" s="8" t="s">
        <v>261</v>
      </c>
      <c r="CR4" s="8" t="s">
        <v>261</v>
      </c>
      <c r="CS4" s="8" t="s">
        <v>261</v>
      </c>
      <c r="CT4" s="8" t="s">
        <v>261</v>
      </c>
      <c r="CU4" s="8" t="s">
        <v>261</v>
      </c>
      <c r="CV4" s="8" t="s">
        <v>261</v>
      </c>
      <c r="CW4" s="8" t="s">
        <v>261</v>
      </c>
      <c r="CX4" s="8" t="s">
        <v>261</v>
      </c>
      <c r="CY4" s="8" t="s">
        <v>261</v>
      </c>
      <c r="CZ4" s="8" t="s">
        <v>261</v>
      </c>
      <c r="DA4" s="8" t="s">
        <v>261</v>
      </c>
      <c r="DB4" s="8" t="s">
        <v>261</v>
      </c>
      <c r="DC4" s="8" t="s">
        <v>261</v>
      </c>
      <c r="DD4" s="8" t="s">
        <v>261</v>
      </c>
      <c r="DE4" s="8" t="s">
        <v>261</v>
      </c>
      <c r="DF4" s="8" t="s">
        <v>261</v>
      </c>
      <c r="DG4" s="8" t="s">
        <v>261</v>
      </c>
      <c r="DH4" s="8" t="s">
        <v>261</v>
      </c>
      <c r="DI4" s="8" t="s">
        <v>261</v>
      </c>
      <c r="DJ4" s="8" t="s">
        <v>261</v>
      </c>
      <c r="DK4" s="8" t="s">
        <v>261</v>
      </c>
      <c r="DL4" s="8" t="s">
        <v>261</v>
      </c>
      <c r="DM4" s="8" t="s">
        <v>261</v>
      </c>
      <c r="DN4" s="8" t="s">
        <v>261</v>
      </c>
      <c r="DO4" s="8" t="s">
        <v>261</v>
      </c>
      <c r="DP4" s="8" t="s">
        <v>261</v>
      </c>
      <c r="DQ4" s="8" t="s">
        <v>261</v>
      </c>
      <c r="DR4" s="8" t="s">
        <v>261</v>
      </c>
      <c r="DS4" s="8" t="s">
        <v>261</v>
      </c>
      <c r="DT4" s="8" t="s">
        <v>261</v>
      </c>
      <c r="DU4" s="8" t="s">
        <v>261</v>
      </c>
      <c r="DV4" s="8" t="s">
        <v>261</v>
      </c>
      <c r="DW4" s="8" t="s">
        <v>261</v>
      </c>
      <c r="DX4" s="8" t="s">
        <v>261</v>
      </c>
      <c r="DY4" s="8" t="s">
        <v>261</v>
      </c>
      <c r="DZ4" s="8" t="s">
        <v>261</v>
      </c>
      <c r="EA4" s="8" t="s">
        <v>261</v>
      </c>
      <c r="EB4" s="8" t="s">
        <v>261</v>
      </c>
      <c r="EC4" s="8" t="s">
        <v>261</v>
      </c>
      <c r="ED4" s="8" t="s">
        <v>261</v>
      </c>
      <c r="EE4" s="8" t="s">
        <v>261</v>
      </c>
      <c r="EF4" s="8" t="s">
        <v>261</v>
      </c>
      <c r="EG4" s="8" t="s">
        <v>261</v>
      </c>
      <c r="EH4" s="8" t="s">
        <v>261</v>
      </c>
      <c r="EI4" s="8" t="s">
        <v>261</v>
      </c>
      <c r="EJ4" s="8" t="s">
        <v>261</v>
      </c>
      <c r="EK4" s="8" t="s">
        <v>261</v>
      </c>
      <c r="EL4" s="8" t="s">
        <v>261</v>
      </c>
      <c r="EM4" s="8" t="s">
        <v>261</v>
      </c>
      <c r="EN4" s="8" t="s">
        <v>261</v>
      </c>
      <c r="EO4" s="8" t="s">
        <v>261</v>
      </c>
      <c r="EP4" s="8" t="s">
        <v>261</v>
      </c>
      <c r="EQ4" s="8" t="s">
        <v>261</v>
      </c>
      <c r="ER4" s="8" t="s">
        <v>261</v>
      </c>
      <c r="ES4" s="8" t="s">
        <v>261</v>
      </c>
      <c r="ET4" s="8" t="s">
        <v>261</v>
      </c>
      <c r="EU4" s="8" t="s">
        <v>261</v>
      </c>
      <c r="EV4" s="8" t="s">
        <v>261</v>
      </c>
      <c r="EW4" s="8" t="s">
        <v>261</v>
      </c>
      <c r="EX4" s="8" t="s">
        <v>261</v>
      </c>
      <c r="EY4" s="8" t="s">
        <v>261</v>
      </c>
      <c r="EZ4" s="8" t="s">
        <v>261</v>
      </c>
      <c r="FA4" s="8" t="s">
        <v>261</v>
      </c>
      <c r="FB4" s="8" t="s">
        <v>261</v>
      </c>
      <c r="FC4" s="8" t="s">
        <v>261</v>
      </c>
      <c r="FD4" s="8" t="s">
        <v>261</v>
      </c>
      <c r="FE4" s="8" t="s">
        <v>261</v>
      </c>
      <c r="FF4" s="8" t="s">
        <v>261</v>
      </c>
      <c r="FG4" s="8" t="s">
        <v>261</v>
      </c>
      <c r="FH4" s="8" t="s">
        <v>261</v>
      </c>
      <c r="FI4" s="8" t="s">
        <v>261</v>
      </c>
      <c r="FJ4" s="8" t="s">
        <v>261</v>
      </c>
      <c r="FK4" s="8" t="s">
        <v>261</v>
      </c>
      <c r="FL4" s="8" t="s">
        <v>261</v>
      </c>
      <c r="FM4" s="8" t="s">
        <v>261</v>
      </c>
      <c r="FN4" s="8" t="s">
        <v>261</v>
      </c>
      <c r="FO4" s="8" t="s">
        <v>261</v>
      </c>
      <c r="FP4" s="8" t="s">
        <v>261</v>
      </c>
      <c r="FQ4" s="8" t="s">
        <v>261</v>
      </c>
      <c r="FR4" s="8" t="s">
        <v>261</v>
      </c>
      <c r="FS4" s="8" t="s">
        <v>261</v>
      </c>
      <c r="FT4" s="8" t="s">
        <v>261</v>
      </c>
      <c r="FU4" s="8" t="s">
        <v>261</v>
      </c>
      <c r="FV4" s="8" t="s">
        <v>261</v>
      </c>
      <c r="FW4" s="8" t="s">
        <v>261</v>
      </c>
      <c r="FX4" s="8" t="s">
        <v>261</v>
      </c>
      <c r="FY4" s="8" t="s">
        <v>261</v>
      </c>
      <c r="FZ4" s="8" t="s">
        <v>261</v>
      </c>
      <c r="GA4" s="8" t="s">
        <v>261</v>
      </c>
      <c r="GB4" s="8" t="s">
        <v>261</v>
      </c>
      <c r="GC4" s="8" t="s">
        <v>261</v>
      </c>
      <c r="GD4" s="8" t="s">
        <v>261</v>
      </c>
      <c r="GE4" s="8" t="s">
        <v>261</v>
      </c>
      <c r="GF4" s="8" t="s">
        <v>261</v>
      </c>
      <c r="GG4" s="8" t="s">
        <v>261</v>
      </c>
      <c r="GH4" s="8" t="s">
        <v>261</v>
      </c>
      <c r="GI4" s="8" t="s">
        <v>261</v>
      </c>
      <c r="GJ4" s="8" t="s">
        <v>261</v>
      </c>
      <c r="GK4" s="8" t="s">
        <v>261</v>
      </c>
      <c r="GL4" s="8" t="s">
        <v>261</v>
      </c>
      <c r="GM4" s="8" t="s">
        <v>261</v>
      </c>
      <c r="GN4" s="8" t="s">
        <v>261</v>
      </c>
      <c r="GO4" s="8" t="s">
        <v>261</v>
      </c>
      <c r="GP4" s="8" t="s">
        <v>261</v>
      </c>
      <c r="GQ4" s="8" t="s">
        <v>261</v>
      </c>
      <c r="GR4" s="8" t="s">
        <v>261</v>
      </c>
      <c r="GS4" s="8" t="s">
        <v>261</v>
      </c>
      <c r="GT4" s="8" t="s">
        <v>261</v>
      </c>
      <c r="GU4" s="8" t="s">
        <v>261</v>
      </c>
      <c r="GV4" s="8" t="s">
        <v>261</v>
      </c>
      <c r="GW4" s="8" t="s">
        <v>261</v>
      </c>
      <c r="GX4" s="8" t="s">
        <v>261</v>
      </c>
      <c r="GY4" s="8" t="s">
        <v>261</v>
      </c>
      <c r="GZ4" s="8" t="s">
        <v>261</v>
      </c>
      <c r="HA4" s="8" t="s">
        <v>261</v>
      </c>
      <c r="HB4" s="8" t="s">
        <v>261</v>
      </c>
      <c r="HC4" s="8" t="s">
        <v>261</v>
      </c>
      <c r="HD4" s="8" t="s">
        <v>261</v>
      </c>
      <c r="HE4" s="8" t="s">
        <v>261</v>
      </c>
      <c r="HF4" s="8" t="s">
        <v>261</v>
      </c>
      <c r="HG4" s="8" t="s">
        <v>261</v>
      </c>
      <c r="HH4" s="8" t="s">
        <v>261</v>
      </c>
      <c r="HI4" s="8" t="s">
        <v>261</v>
      </c>
      <c r="HJ4" s="8" t="s">
        <v>261</v>
      </c>
      <c r="HK4" s="8" t="s">
        <v>261</v>
      </c>
      <c r="HL4" s="8" t="s">
        <v>261</v>
      </c>
      <c r="HM4" s="8" t="s">
        <v>261</v>
      </c>
      <c r="HN4" s="8" t="s">
        <v>261</v>
      </c>
      <c r="HO4" s="8" t="s">
        <v>261</v>
      </c>
      <c r="HP4" s="8" t="s">
        <v>261</v>
      </c>
      <c r="HQ4" s="8" t="s">
        <v>261</v>
      </c>
      <c r="HR4" s="8" t="s">
        <v>261</v>
      </c>
      <c r="HS4" s="8" t="s">
        <v>261</v>
      </c>
      <c r="HT4" s="8" t="s">
        <v>261</v>
      </c>
      <c r="HU4" s="8" t="s">
        <v>261</v>
      </c>
      <c r="HV4" s="8" t="s">
        <v>261</v>
      </c>
      <c r="HW4" s="8" t="s">
        <v>261</v>
      </c>
      <c r="HX4" s="8" t="s">
        <v>261</v>
      </c>
      <c r="HY4" s="8" t="s">
        <v>261</v>
      </c>
      <c r="HZ4" s="8" t="s">
        <v>261</v>
      </c>
      <c r="IA4" s="8" t="s">
        <v>261</v>
      </c>
      <c r="IB4" s="8" t="s">
        <v>261</v>
      </c>
      <c r="IC4" s="8" t="s">
        <v>261</v>
      </c>
      <c r="ID4" s="8" t="s">
        <v>261</v>
      </c>
      <c r="IE4" s="8" t="s">
        <v>261</v>
      </c>
      <c r="IF4" s="8" t="s">
        <v>261</v>
      </c>
      <c r="IG4" s="8" t="s">
        <v>261</v>
      </c>
      <c r="IH4" s="8" t="s">
        <v>261</v>
      </c>
      <c r="II4" s="8" t="s">
        <v>261</v>
      </c>
      <c r="IJ4" s="8" t="s">
        <v>261</v>
      </c>
      <c r="IK4" s="8" t="s">
        <v>261</v>
      </c>
      <c r="IL4" s="8" t="s">
        <v>261</v>
      </c>
      <c r="IM4" s="8" t="s">
        <v>261</v>
      </c>
      <c r="IN4" s="8" t="s">
        <v>261</v>
      </c>
      <c r="IO4" s="8" t="s">
        <v>261</v>
      </c>
      <c r="IP4" s="8" t="s">
        <v>261</v>
      </c>
      <c r="IQ4" s="8" t="s">
        <v>261</v>
      </c>
    </row>
    <row r="5" spans="1:251">
      <c r="A5" s="4" t="s">
        <v>253</v>
      </c>
      <c r="B5" s="8" t="s">
        <v>1587</v>
      </c>
      <c r="C5" s="8" t="s">
        <v>1587</v>
      </c>
      <c r="D5" s="8" t="s">
        <v>1587</v>
      </c>
      <c r="E5" s="8" t="s">
        <v>1587</v>
      </c>
      <c r="F5" s="8" t="s">
        <v>1587</v>
      </c>
      <c r="G5" s="8" t="s">
        <v>1587</v>
      </c>
      <c r="H5" s="8" t="s">
        <v>1587</v>
      </c>
      <c r="I5" s="8" t="s">
        <v>1587</v>
      </c>
      <c r="J5" s="8" t="s">
        <v>1587</v>
      </c>
      <c r="K5" s="8" t="s">
        <v>1587</v>
      </c>
      <c r="L5" s="8" t="s">
        <v>1587</v>
      </c>
      <c r="M5" s="8" t="s">
        <v>1587</v>
      </c>
      <c r="N5" s="8" t="s">
        <v>1587</v>
      </c>
      <c r="O5" s="8" t="s">
        <v>1587</v>
      </c>
      <c r="P5" s="8" t="s">
        <v>1587</v>
      </c>
      <c r="Q5" s="8" t="s">
        <v>1587</v>
      </c>
      <c r="R5" s="8" t="s">
        <v>1587</v>
      </c>
      <c r="S5" s="8" t="s">
        <v>1587</v>
      </c>
      <c r="T5" s="8" t="s">
        <v>1587</v>
      </c>
      <c r="U5" s="8" t="s">
        <v>1587</v>
      </c>
      <c r="V5" s="8" t="s">
        <v>1587</v>
      </c>
      <c r="W5" s="8" t="s">
        <v>1587</v>
      </c>
      <c r="X5" s="8" t="s">
        <v>1587</v>
      </c>
      <c r="Y5" s="8" t="s">
        <v>1587</v>
      </c>
      <c r="Z5" s="8" t="s">
        <v>1587</v>
      </c>
      <c r="AA5" s="8" t="s">
        <v>1587</v>
      </c>
      <c r="AB5" s="8" t="s">
        <v>1587</v>
      </c>
      <c r="AC5" s="8" t="s">
        <v>1587</v>
      </c>
      <c r="AD5" s="8" t="s">
        <v>1587</v>
      </c>
      <c r="AE5" s="8" t="s">
        <v>1587</v>
      </c>
      <c r="AF5" s="8" t="s">
        <v>1587</v>
      </c>
      <c r="AG5" s="8" t="s">
        <v>1587</v>
      </c>
      <c r="AH5" s="8" t="s">
        <v>1587</v>
      </c>
      <c r="AI5" s="8" t="s">
        <v>1587</v>
      </c>
      <c r="AJ5" s="8" t="s">
        <v>1587</v>
      </c>
      <c r="AK5" s="8" t="s">
        <v>1587</v>
      </c>
      <c r="AL5" s="8" t="s">
        <v>1587</v>
      </c>
      <c r="AM5" s="8" t="s">
        <v>1587</v>
      </c>
      <c r="AN5" s="8" t="s">
        <v>1587</v>
      </c>
      <c r="AO5" s="8" t="s">
        <v>1587</v>
      </c>
      <c r="AP5" s="8" t="s">
        <v>1587</v>
      </c>
      <c r="AQ5" s="8" t="s">
        <v>1587</v>
      </c>
      <c r="AR5" s="8" t="s">
        <v>1587</v>
      </c>
      <c r="AS5" s="8" t="s">
        <v>1587</v>
      </c>
      <c r="AT5" s="8" t="s">
        <v>1587</v>
      </c>
      <c r="AU5" s="8" t="s">
        <v>1587</v>
      </c>
      <c r="AV5" s="8" t="s">
        <v>1587</v>
      </c>
      <c r="AW5" s="8" t="s">
        <v>1587</v>
      </c>
      <c r="AX5" s="8" t="s">
        <v>1587</v>
      </c>
      <c r="AY5" s="8" t="s">
        <v>1587</v>
      </c>
      <c r="AZ5" s="8" t="s">
        <v>1587</v>
      </c>
      <c r="BA5" s="8" t="s">
        <v>1587</v>
      </c>
      <c r="BB5" s="8" t="s">
        <v>1587</v>
      </c>
      <c r="BC5" s="8" t="s">
        <v>1587</v>
      </c>
      <c r="BD5" s="8" t="s">
        <v>1587</v>
      </c>
      <c r="BE5" s="8" t="s">
        <v>1587</v>
      </c>
      <c r="BF5" s="8" t="s">
        <v>1587</v>
      </c>
      <c r="BG5" s="8" t="s">
        <v>1587</v>
      </c>
      <c r="BH5" s="8" t="s">
        <v>1587</v>
      </c>
      <c r="BI5" s="8" t="s">
        <v>1587</v>
      </c>
      <c r="BJ5" s="8" t="s">
        <v>1587</v>
      </c>
      <c r="BK5" s="8" t="s">
        <v>1587</v>
      </c>
      <c r="BL5" s="8" t="s">
        <v>1587</v>
      </c>
      <c r="BM5" s="8" t="s">
        <v>1587</v>
      </c>
      <c r="BN5" s="8" t="s">
        <v>1587</v>
      </c>
      <c r="BO5" s="8" t="s">
        <v>1587</v>
      </c>
      <c r="BP5" s="8" t="s">
        <v>1587</v>
      </c>
      <c r="BQ5" s="8" t="s">
        <v>1587</v>
      </c>
      <c r="BR5" s="8" t="s">
        <v>1587</v>
      </c>
      <c r="BS5" s="8" t="s">
        <v>1587</v>
      </c>
      <c r="BT5" s="8" t="s">
        <v>1587</v>
      </c>
      <c r="BU5" s="8" t="s">
        <v>1587</v>
      </c>
      <c r="BV5" s="8" t="s">
        <v>1587</v>
      </c>
      <c r="BW5" s="8" t="s">
        <v>1587</v>
      </c>
      <c r="BX5" s="8" t="s">
        <v>1587</v>
      </c>
      <c r="BY5" s="8" t="s">
        <v>1587</v>
      </c>
      <c r="BZ5" s="8" t="s">
        <v>1587</v>
      </c>
      <c r="CA5" s="8" t="s">
        <v>1587</v>
      </c>
      <c r="CB5" s="8" t="s">
        <v>1587</v>
      </c>
      <c r="CC5" s="8" t="s">
        <v>1587</v>
      </c>
      <c r="CD5" s="8" t="s">
        <v>1587</v>
      </c>
      <c r="CE5" s="8" t="s">
        <v>1587</v>
      </c>
      <c r="CF5" s="8" t="s">
        <v>1587</v>
      </c>
      <c r="CG5" s="8" t="s">
        <v>1587</v>
      </c>
      <c r="CH5" s="8" t="s">
        <v>1587</v>
      </c>
      <c r="CI5" s="8" t="s">
        <v>1587</v>
      </c>
      <c r="CJ5" s="8" t="s">
        <v>1587</v>
      </c>
      <c r="CK5" s="8" t="s">
        <v>1587</v>
      </c>
      <c r="CL5" s="8" t="s">
        <v>1587</v>
      </c>
      <c r="CM5" s="8" t="s">
        <v>1587</v>
      </c>
      <c r="CN5" s="8" t="s">
        <v>1587</v>
      </c>
      <c r="CO5" s="8" t="s">
        <v>1587</v>
      </c>
      <c r="CP5" s="8" t="s">
        <v>1587</v>
      </c>
      <c r="CQ5" s="8" t="s">
        <v>1587</v>
      </c>
      <c r="CR5" s="8" t="s">
        <v>1587</v>
      </c>
      <c r="CS5" s="8" t="s">
        <v>1587</v>
      </c>
      <c r="CT5" s="8" t="s">
        <v>1587</v>
      </c>
      <c r="CU5" s="8" t="s">
        <v>1587</v>
      </c>
      <c r="CV5" s="8" t="s">
        <v>1587</v>
      </c>
      <c r="CW5" s="8" t="s">
        <v>1587</v>
      </c>
      <c r="CX5" s="8" t="s">
        <v>1587</v>
      </c>
      <c r="CY5" s="8" t="s">
        <v>1587</v>
      </c>
      <c r="CZ5" s="8" t="s">
        <v>1587</v>
      </c>
      <c r="DA5" s="8" t="s">
        <v>1587</v>
      </c>
      <c r="DB5" s="8" t="s">
        <v>1587</v>
      </c>
      <c r="DC5" s="8" t="s">
        <v>1587</v>
      </c>
      <c r="DD5" s="8" t="s">
        <v>1587</v>
      </c>
      <c r="DE5" s="8" t="s">
        <v>1587</v>
      </c>
      <c r="DF5" s="8" t="s">
        <v>1587</v>
      </c>
      <c r="DG5" s="8" t="s">
        <v>1587</v>
      </c>
      <c r="DH5" s="8" t="s">
        <v>1587</v>
      </c>
      <c r="DI5" s="8" t="s">
        <v>1587</v>
      </c>
      <c r="DJ5" s="8" t="s">
        <v>1587</v>
      </c>
      <c r="DK5" s="8" t="s">
        <v>1587</v>
      </c>
      <c r="DL5" s="8" t="s">
        <v>1587</v>
      </c>
      <c r="DM5" s="8" t="s">
        <v>1587</v>
      </c>
      <c r="DN5" s="8" t="s">
        <v>1587</v>
      </c>
      <c r="DO5" s="8" t="s">
        <v>1587</v>
      </c>
      <c r="DP5" s="8" t="s">
        <v>1587</v>
      </c>
      <c r="DQ5" s="8" t="s">
        <v>1587</v>
      </c>
      <c r="DR5" s="8" t="s">
        <v>1587</v>
      </c>
      <c r="DS5" s="8" t="s">
        <v>1587</v>
      </c>
      <c r="DT5" s="8" t="s">
        <v>1587</v>
      </c>
      <c r="DU5" s="8" t="s">
        <v>1587</v>
      </c>
      <c r="DV5" s="8" t="s">
        <v>1587</v>
      </c>
      <c r="DW5" s="8" t="s">
        <v>1587</v>
      </c>
      <c r="DX5" s="8" t="s">
        <v>1587</v>
      </c>
      <c r="DY5" s="8" t="s">
        <v>1587</v>
      </c>
      <c r="DZ5" s="8" t="s">
        <v>1587</v>
      </c>
      <c r="EA5" s="8" t="s">
        <v>1587</v>
      </c>
      <c r="EB5" s="8" t="s">
        <v>1587</v>
      </c>
      <c r="EC5" s="8" t="s">
        <v>1587</v>
      </c>
      <c r="ED5" s="8" t="s">
        <v>1587</v>
      </c>
      <c r="EE5" s="8" t="s">
        <v>1587</v>
      </c>
      <c r="EF5" s="8" t="s">
        <v>1587</v>
      </c>
      <c r="EG5" s="8" t="s">
        <v>1587</v>
      </c>
      <c r="EH5" s="8" t="s">
        <v>1587</v>
      </c>
      <c r="EI5" s="8" t="s">
        <v>1587</v>
      </c>
      <c r="EJ5" s="8" t="s">
        <v>1587</v>
      </c>
      <c r="EK5" s="8" t="s">
        <v>1587</v>
      </c>
      <c r="EL5" s="8" t="s">
        <v>1587</v>
      </c>
      <c r="EM5" s="8" t="s">
        <v>1587</v>
      </c>
      <c r="EN5" s="8" t="s">
        <v>1587</v>
      </c>
      <c r="EO5" s="8" t="s">
        <v>1587</v>
      </c>
      <c r="EP5" s="8" t="s">
        <v>1587</v>
      </c>
      <c r="EQ5" s="8" t="s">
        <v>1587</v>
      </c>
      <c r="ER5" s="8" t="s">
        <v>1587</v>
      </c>
      <c r="ES5" s="8" t="s">
        <v>1587</v>
      </c>
      <c r="ET5" s="8" t="s">
        <v>1587</v>
      </c>
      <c r="EU5" s="8" t="s">
        <v>1587</v>
      </c>
      <c r="EV5" s="8" t="s">
        <v>1587</v>
      </c>
      <c r="EW5" s="8" t="s">
        <v>1587</v>
      </c>
      <c r="EX5" s="8" t="s">
        <v>1587</v>
      </c>
      <c r="EY5" s="8" t="s">
        <v>1587</v>
      </c>
      <c r="EZ5" s="8" t="s">
        <v>1587</v>
      </c>
      <c r="FA5" s="8" t="s">
        <v>1587</v>
      </c>
      <c r="FB5" s="8" t="s">
        <v>1587</v>
      </c>
      <c r="FC5" s="8" t="s">
        <v>1587</v>
      </c>
      <c r="FD5" s="8" t="s">
        <v>1587</v>
      </c>
      <c r="FE5" s="8" t="s">
        <v>1587</v>
      </c>
      <c r="FF5" s="8" t="s">
        <v>1587</v>
      </c>
      <c r="FG5" s="8" t="s">
        <v>1587</v>
      </c>
      <c r="FH5" s="8" t="s">
        <v>1587</v>
      </c>
      <c r="FI5" s="8" t="s">
        <v>1587</v>
      </c>
      <c r="FJ5" s="8" t="s">
        <v>1587</v>
      </c>
      <c r="FK5" s="8" t="s">
        <v>1587</v>
      </c>
      <c r="FL5" s="8" t="s">
        <v>1587</v>
      </c>
      <c r="FM5" s="8" t="s">
        <v>1587</v>
      </c>
      <c r="FN5" s="8" t="s">
        <v>1587</v>
      </c>
      <c r="FO5" s="8" t="s">
        <v>1587</v>
      </c>
      <c r="FP5" s="8" t="s">
        <v>1587</v>
      </c>
      <c r="FQ5" s="8" t="s">
        <v>1587</v>
      </c>
      <c r="FR5" s="8" t="s">
        <v>1587</v>
      </c>
      <c r="FS5" s="8" t="s">
        <v>1587</v>
      </c>
      <c r="FT5" s="8" t="s">
        <v>1587</v>
      </c>
      <c r="FU5" s="8" t="s">
        <v>1587</v>
      </c>
      <c r="FV5" s="8" t="s">
        <v>1587</v>
      </c>
      <c r="FW5" s="8" t="s">
        <v>1587</v>
      </c>
      <c r="FX5" s="8" t="s">
        <v>1587</v>
      </c>
      <c r="FY5" s="8" t="s">
        <v>1587</v>
      </c>
      <c r="FZ5" s="8" t="s">
        <v>1587</v>
      </c>
      <c r="GA5" s="8" t="s">
        <v>1587</v>
      </c>
      <c r="GB5" s="8" t="s">
        <v>1587</v>
      </c>
      <c r="GC5" s="8" t="s">
        <v>1587</v>
      </c>
      <c r="GD5" s="8" t="s">
        <v>1587</v>
      </c>
      <c r="GE5" s="8" t="s">
        <v>1587</v>
      </c>
      <c r="GF5" s="8" t="s">
        <v>1587</v>
      </c>
      <c r="GG5" s="8" t="s">
        <v>1587</v>
      </c>
      <c r="GH5" s="8" t="s">
        <v>1587</v>
      </c>
      <c r="GI5" s="8" t="s">
        <v>1587</v>
      </c>
      <c r="GJ5" s="8" t="s">
        <v>1587</v>
      </c>
      <c r="GK5" s="8" t="s">
        <v>1587</v>
      </c>
      <c r="GL5" s="8" t="s">
        <v>1587</v>
      </c>
      <c r="GM5" s="8" t="s">
        <v>1587</v>
      </c>
      <c r="GN5" s="8" t="s">
        <v>1587</v>
      </c>
      <c r="GO5" s="8" t="s">
        <v>1587</v>
      </c>
      <c r="GP5" s="8" t="s">
        <v>1587</v>
      </c>
      <c r="GQ5" s="8" t="s">
        <v>1587</v>
      </c>
      <c r="GR5" s="8" t="s">
        <v>1587</v>
      </c>
      <c r="GS5" s="8" t="s">
        <v>1587</v>
      </c>
      <c r="GT5" s="8" t="s">
        <v>1587</v>
      </c>
      <c r="GU5" s="8" t="s">
        <v>1587</v>
      </c>
      <c r="GV5" s="8" t="s">
        <v>1587</v>
      </c>
      <c r="GW5" s="8" t="s">
        <v>1587</v>
      </c>
      <c r="GX5" s="8" t="s">
        <v>1587</v>
      </c>
      <c r="GY5" s="8" t="s">
        <v>1587</v>
      </c>
      <c r="GZ5" s="8" t="s">
        <v>1587</v>
      </c>
      <c r="HA5" s="8" t="s">
        <v>1587</v>
      </c>
      <c r="HB5" s="8" t="s">
        <v>1587</v>
      </c>
      <c r="HC5" s="8" t="s">
        <v>1587</v>
      </c>
      <c r="HD5" s="8" t="s">
        <v>1587</v>
      </c>
      <c r="HE5" s="8" t="s">
        <v>1587</v>
      </c>
      <c r="HF5" s="8" t="s">
        <v>1587</v>
      </c>
      <c r="HG5" s="8" t="s">
        <v>1587</v>
      </c>
      <c r="HH5" s="8" t="s">
        <v>1587</v>
      </c>
      <c r="HI5" s="8" t="s">
        <v>1587</v>
      </c>
      <c r="HJ5" s="8" t="s">
        <v>1587</v>
      </c>
      <c r="HK5" s="8" t="s">
        <v>1587</v>
      </c>
      <c r="HL5" s="8" t="s">
        <v>1587</v>
      </c>
      <c r="HM5" s="8" t="s">
        <v>1587</v>
      </c>
      <c r="HN5" s="8" t="s">
        <v>1587</v>
      </c>
      <c r="HO5" s="8" t="s">
        <v>1587</v>
      </c>
      <c r="HP5" s="8" t="s">
        <v>1587</v>
      </c>
      <c r="HQ5" s="8" t="s">
        <v>1587</v>
      </c>
      <c r="HR5" s="8" t="s">
        <v>1587</v>
      </c>
      <c r="HS5" s="8" t="s">
        <v>1587</v>
      </c>
      <c r="HT5" s="8" t="s">
        <v>1587</v>
      </c>
      <c r="HU5" s="8" t="s">
        <v>1587</v>
      </c>
      <c r="HV5" s="8" t="s">
        <v>1587</v>
      </c>
      <c r="HW5" s="8" t="s">
        <v>1587</v>
      </c>
      <c r="HX5" s="8" t="s">
        <v>1587</v>
      </c>
      <c r="HY5" s="8" t="s">
        <v>1587</v>
      </c>
      <c r="HZ5" s="8" t="s">
        <v>1587</v>
      </c>
      <c r="IA5" s="8" t="s">
        <v>1587</v>
      </c>
      <c r="IB5" s="8" t="s">
        <v>1587</v>
      </c>
      <c r="IC5" s="8" t="s">
        <v>1587</v>
      </c>
      <c r="ID5" s="8" t="s">
        <v>1587</v>
      </c>
      <c r="IE5" s="8" t="s">
        <v>1587</v>
      </c>
      <c r="IF5" s="8" t="s">
        <v>1587</v>
      </c>
      <c r="IG5" s="8" t="s">
        <v>1587</v>
      </c>
      <c r="IH5" s="8" t="s">
        <v>1587</v>
      </c>
      <c r="II5" s="8" t="s">
        <v>1587</v>
      </c>
      <c r="IJ5" s="8" t="s">
        <v>1587</v>
      </c>
      <c r="IK5" s="8" t="s">
        <v>1587</v>
      </c>
      <c r="IL5" s="8" t="s">
        <v>1587</v>
      </c>
      <c r="IM5" s="8" t="s">
        <v>1587</v>
      </c>
      <c r="IN5" s="8" t="s">
        <v>1587</v>
      </c>
      <c r="IO5" s="8" t="s">
        <v>1587</v>
      </c>
      <c r="IP5" s="8" t="s">
        <v>1587</v>
      </c>
      <c r="IQ5" s="8" t="s">
        <v>1587</v>
      </c>
    </row>
    <row r="6" spans="1:251">
      <c r="A6" s="4" t="s">
        <v>254</v>
      </c>
      <c r="B6" s="1">
        <v>2</v>
      </c>
      <c r="C6" s="1">
        <v>2</v>
      </c>
      <c r="D6" s="1">
        <v>2</v>
      </c>
      <c r="E6" s="1">
        <v>2</v>
      </c>
      <c r="F6" s="1">
        <v>2</v>
      </c>
      <c r="G6" s="1">
        <v>2</v>
      </c>
      <c r="H6" s="1">
        <v>2</v>
      </c>
      <c r="I6" s="1">
        <v>2</v>
      </c>
      <c r="J6" s="1">
        <v>2</v>
      </c>
      <c r="K6" s="1">
        <v>2</v>
      </c>
      <c r="L6" s="1">
        <v>2</v>
      </c>
      <c r="M6" s="1">
        <v>2</v>
      </c>
      <c r="N6" s="1">
        <v>2</v>
      </c>
      <c r="O6" s="1">
        <v>2</v>
      </c>
      <c r="P6" s="1">
        <v>2</v>
      </c>
      <c r="Q6" s="1">
        <v>2</v>
      </c>
      <c r="R6" s="1">
        <v>2</v>
      </c>
      <c r="S6" s="1">
        <v>2</v>
      </c>
      <c r="T6" s="1">
        <v>2</v>
      </c>
      <c r="U6" s="1">
        <v>2</v>
      </c>
      <c r="V6" s="1">
        <v>2</v>
      </c>
      <c r="W6" s="1">
        <v>2</v>
      </c>
      <c r="X6" s="1">
        <v>2</v>
      </c>
      <c r="Y6" s="1">
        <v>2</v>
      </c>
      <c r="Z6" s="1">
        <v>2</v>
      </c>
      <c r="AA6" s="1">
        <v>2</v>
      </c>
      <c r="AB6" s="1">
        <v>2</v>
      </c>
      <c r="AC6" s="1">
        <v>2</v>
      </c>
      <c r="AD6" s="1">
        <v>2</v>
      </c>
      <c r="AE6" s="1">
        <v>2</v>
      </c>
      <c r="AF6" s="1">
        <v>2</v>
      </c>
      <c r="AG6" s="1">
        <v>2</v>
      </c>
      <c r="AH6" s="1">
        <v>2</v>
      </c>
      <c r="AI6" s="1">
        <v>2</v>
      </c>
      <c r="AJ6" s="1">
        <v>2</v>
      </c>
      <c r="AK6" s="1">
        <v>2</v>
      </c>
      <c r="AL6" s="1">
        <v>2</v>
      </c>
      <c r="AM6" s="1">
        <v>2</v>
      </c>
      <c r="AN6" s="1">
        <v>2</v>
      </c>
      <c r="AO6" s="1">
        <v>2</v>
      </c>
      <c r="AP6" s="1">
        <v>2</v>
      </c>
      <c r="AQ6" s="1">
        <v>2</v>
      </c>
      <c r="AR6" s="1">
        <v>2</v>
      </c>
      <c r="AS6" s="1">
        <v>2</v>
      </c>
      <c r="AT6" s="1">
        <v>2</v>
      </c>
      <c r="AU6" s="1">
        <v>2</v>
      </c>
      <c r="AV6" s="1">
        <v>2</v>
      </c>
      <c r="AW6" s="1">
        <v>2</v>
      </c>
      <c r="AX6" s="1">
        <v>2</v>
      </c>
      <c r="AY6" s="1">
        <v>2</v>
      </c>
      <c r="AZ6" s="1">
        <v>2</v>
      </c>
      <c r="BA6" s="1">
        <v>2</v>
      </c>
      <c r="BB6" s="1">
        <v>2</v>
      </c>
      <c r="BC6" s="1">
        <v>2</v>
      </c>
      <c r="BD6" s="1">
        <v>2</v>
      </c>
      <c r="BE6" s="1">
        <v>2</v>
      </c>
      <c r="BF6" s="1">
        <v>2</v>
      </c>
      <c r="BG6" s="1">
        <v>2</v>
      </c>
      <c r="BH6" s="1">
        <v>2</v>
      </c>
      <c r="BI6" s="1">
        <v>2</v>
      </c>
      <c r="BJ6" s="1">
        <v>2</v>
      </c>
      <c r="BK6" s="1">
        <v>2</v>
      </c>
      <c r="BL6" s="1">
        <v>2</v>
      </c>
      <c r="BM6" s="1">
        <v>2</v>
      </c>
      <c r="BN6" s="1">
        <v>2</v>
      </c>
      <c r="BO6" s="1">
        <v>2</v>
      </c>
      <c r="BP6" s="1">
        <v>2</v>
      </c>
      <c r="BQ6" s="1">
        <v>2</v>
      </c>
      <c r="BR6" s="1">
        <v>2</v>
      </c>
      <c r="BS6" s="1">
        <v>2</v>
      </c>
      <c r="BT6" s="1">
        <v>2</v>
      </c>
      <c r="BU6" s="1">
        <v>2</v>
      </c>
      <c r="BV6" s="1">
        <v>2</v>
      </c>
      <c r="BW6" s="1">
        <v>2</v>
      </c>
      <c r="BX6" s="1">
        <v>2</v>
      </c>
      <c r="BY6" s="1">
        <v>2</v>
      </c>
      <c r="BZ6" s="1">
        <v>2</v>
      </c>
      <c r="CA6" s="1">
        <v>2</v>
      </c>
      <c r="CB6" s="1">
        <v>2</v>
      </c>
      <c r="CC6" s="1">
        <v>2</v>
      </c>
      <c r="CD6" s="1">
        <v>2</v>
      </c>
      <c r="CE6" s="1">
        <v>2</v>
      </c>
      <c r="CF6" s="1">
        <v>2</v>
      </c>
      <c r="CG6" s="1">
        <v>2</v>
      </c>
      <c r="CH6" s="1">
        <v>2</v>
      </c>
      <c r="CI6" s="1">
        <v>2</v>
      </c>
      <c r="CJ6" s="1">
        <v>2</v>
      </c>
      <c r="CK6" s="1">
        <v>2</v>
      </c>
      <c r="CL6" s="1">
        <v>2</v>
      </c>
      <c r="CM6" s="1">
        <v>2</v>
      </c>
      <c r="CN6" s="1">
        <v>2</v>
      </c>
      <c r="CO6" s="1">
        <v>2</v>
      </c>
      <c r="CP6" s="1">
        <v>2</v>
      </c>
      <c r="CQ6" s="1">
        <v>2</v>
      </c>
      <c r="CR6" s="1">
        <v>2</v>
      </c>
      <c r="CS6" s="1">
        <v>2</v>
      </c>
      <c r="CT6" s="1">
        <v>2</v>
      </c>
      <c r="CU6" s="1">
        <v>2</v>
      </c>
      <c r="CV6" s="1">
        <v>2</v>
      </c>
      <c r="CW6" s="1">
        <v>2</v>
      </c>
      <c r="CX6" s="1">
        <v>2</v>
      </c>
      <c r="CY6" s="1">
        <v>2</v>
      </c>
      <c r="CZ6" s="1">
        <v>2</v>
      </c>
      <c r="DA6" s="1">
        <v>2</v>
      </c>
      <c r="DB6" s="1">
        <v>2</v>
      </c>
      <c r="DC6" s="1">
        <v>2</v>
      </c>
      <c r="DD6" s="1">
        <v>2</v>
      </c>
      <c r="DE6" s="1">
        <v>2</v>
      </c>
      <c r="DF6" s="1">
        <v>2</v>
      </c>
      <c r="DG6" s="1">
        <v>2</v>
      </c>
      <c r="DH6" s="1">
        <v>2</v>
      </c>
      <c r="DI6" s="1">
        <v>2</v>
      </c>
      <c r="DJ6" s="1">
        <v>2</v>
      </c>
      <c r="DK6" s="1">
        <v>2</v>
      </c>
      <c r="DL6" s="1">
        <v>2</v>
      </c>
      <c r="DM6" s="1">
        <v>2</v>
      </c>
      <c r="DN6" s="1">
        <v>2</v>
      </c>
      <c r="DO6" s="1">
        <v>2</v>
      </c>
      <c r="DP6" s="1">
        <v>2</v>
      </c>
      <c r="DQ6" s="1">
        <v>2</v>
      </c>
      <c r="DR6" s="1">
        <v>2</v>
      </c>
      <c r="DS6" s="1">
        <v>2</v>
      </c>
      <c r="DT6" s="1">
        <v>2</v>
      </c>
      <c r="DU6" s="1">
        <v>2</v>
      </c>
      <c r="DV6" s="1">
        <v>2</v>
      </c>
      <c r="DW6" s="1">
        <v>2</v>
      </c>
      <c r="DX6" s="1">
        <v>2</v>
      </c>
      <c r="DY6" s="1">
        <v>2</v>
      </c>
      <c r="DZ6" s="1">
        <v>2</v>
      </c>
      <c r="EA6" s="1">
        <v>2</v>
      </c>
      <c r="EB6" s="1">
        <v>2</v>
      </c>
      <c r="EC6" s="1">
        <v>2</v>
      </c>
      <c r="ED6" s="1">
        <v>2</v>
      </c>
      <c r="EE6" s="1">
        <v>2</v>
      </c>
      <c r="EF6" s="1">
        <v>2</v>
      </c>
      <c r="EG6" s="1">
        <v>2</v>
      </c>
      <c r="EH6" s="1">
        <v>2</v>
      </c>
      <c r="EI6" s="1">
        <v>2</v>
      </c>
      <c r="EJ6" s="1">
        <v>2</v>
      </c>
      <c r="EK6" s="1">
        <v>2</v>
      </c>
      <c r="EL6" s="1">
        <v>2</v>
      </c>
      <c r="EM6" s="1">
        <v>2</v>
      </c>
      <c r="EN6" s="1">
        <v>2</v>
      </c>
      <c r="EO6" s="1">
        <v>2</v>
      </c>
      <c r="EP6" s="1">
        <v>2</v>
      </c>
      <c r="EQ6" s="1">
        <v>2</v>
      </c>
      <c r="ER6" s="1">
        <v>2</v>
      </c>
      <c r="ES6" s="1">
        <v>2</v>
      </c>
      <c r="ET6" s="1">
        <v>2</v>
      </c>
      <c r="EU6" s="1">
        <v>2</v>
      </c>
      <c r="EV6" s="1">
        <v>2</v>
      </c>
      <c r="EW6" s="1">
        <v>2</v>
      </c>
      <c r="EX6" s="1">
        <v>2</v>
      </c>
      <c r="EY6" s="1">
        <v>2</v>
      </c>
      <c r="EZ6" s="1">
        <v>2</v>
      </c>
      <c r="FA6" s="1">
        <v>2</v>
      </c>
      <c r="FB6" s="1">
        <v>2</v>
      </c>
      <c r="FC6" s="1">
        <v>2</v>
      </c>
      <c r="FD6" s="1">
        <v>2</v>
      </c>
      <c r="FE6" s="1">
        <v>2</v>
      </c>
      <c r="FF6" s="1">
        <v>2</v>
      </c>
      <c r="FG6" s="1">
        <v>2</v>
      </c>
      <c r="FH6" s="1">
        <v>2</v>
      </c>
      <c r="FI6" s="1">
        <v>2</v>
      </c>
      <c r="FJ6" s="1">
        <v>2</v>
      </c>
      <c r="FK6" s="1">
        <v>2</v>
      </c>
      <c r="FL6" s="1">
        <v>2</v>
      </c>
      <c r="FM6" s="1">
        <v>2</v>
      </c>
      <c r="FN6" s="1">
        <v>2</v>
      </c>
      <c r="FO6" s="1">
        <v>2</v>
      </c>
      <c r="FP6" s="1">
        <v>2</v>
      </c>
      <c r="FQ6" s="1">
        <v>2</v>
      </c>
      <c r="FR6" s="1">
        <v>2</v>
      </c>
      <c r="FS6" s="1">
        <v>2</v>
      </c>
      <c r="FT6" s="1">
        <v>2</v>
      </c>
      <c r="FU6" s="1">
        <v>2</v>
      </c>
      <c r="FV6" s="1">
        <v>2</v>
      </c>
      <c r="FW6" s="1">
        <v>2</v>
      </c>
      <c r="FX6" s="1">
        <v>2</v>
      </c>
      <c r="FY6" s="1">
        <v>2</v>
      </c>
      <c r="FZ6" s="1">
        <v>2</v>
      </c>
      <c r="GA6" s="1">
        <v>2</v>
      </c>
      <c r="GB6" s="1">
        <v>2</v>
      </c>
      <c r="GC6" s="1">
        <v>2</v>
      </c>
      <c r="GD6" s="1">
        <v>2</v>
      </c>
      <c r="GE6" s="1">
        <v>2</v>
      </c>
      <c r="GF6" s="1">
        <v>2</v>
      </c>
      <c r="GG6" s="1">
        <v>2</v>
      </c>
      <c r="GH6" s="1">
        <v>2</v>
      </c>
      <c r="GI6" s="1">
        <v>2</v>
      </c>
      <c r="GJ6" s="1">
        <v>2</v>
      </c>
      <c r="GK6" s="1">
        <v>2</v>
      </c>
      <c r="GL6" s="1">
        <v>2</v>
      </c>
      <c r="GM6" s="1">
        <v>2</v>
      </c>
      <c r="GN6" s="1">
        <v>2</v>
      </c>
      <c r="GO6" s="1">
        <v>2</v>
      </c>
      <c r="GP6" s="1">
        <v>2</v>
      </c>
      <c r="GQ6" s="1">
        <v>2</v>
      </c>
      <c r="GR6" s="1">
        <v>2</v>
      </c>
      <c r="GS6" s="1">
        <v>2</v>
      </c>
      <c r="GT6" s="1">
        <v>2</v>
      </c>
      <c r="GU6" s="1">
        <v>2</v>
      </c>
      <c r="GV6" s="1">
        <v>2</v>
      </c>
      <c r="GW6" s="1">
        <v>2</v>
      </c>
      <c r="GX6" s="1">
        <v>2</v>
      </c>
      <c r="GY6" s="1">
        <v>2</v>
      </c>
      <c r="GZ6" s="1">
        <v>2</v>
      </c>
      <c r="HA6" s="1">
        <v>2</v>
      </c>
      <c r="HB6" s="1">
        <v>2</v>
      </c>
      <c r="HC6" s="1">
        <v>2</v>
      </c>
      <c r="HD6" s="1">
        <v>2</v>
      </c>
      <c r="HE6" s="1">
        <v>2</v>
      </c>
      <c r="HF6" s="1">
        <v>2</v>
      </c>
      <c r="HG6" s="1">
        <v>2</v>
      </c>
      <c r="HH6" s="1">
        <v>2</v>
      </c>
      <c r="HI6" s="1">
        <v>2</v>
      </c>
      <c r="HJ6" s="1">
        <v>2</v>
      </c>
      <c r="HK6" s="1">
        <v>2</v>
      </c>
      <c r="HL6" s="1">
        <v>2</v>
      </c>
      <c r="HM6" s="1">
        <v>2</v>
      </c>
      <c r="HN6" s="1">
        <v>2</v>
      </c>
      <c r="HO6" s="1">
        <v>2</v>
      </c>
      <c r="HP6" s="1">
        <v>2</v>
      </c>
      <c r="HQ6" s="1">
        <v>2</v>
      </c>
      <c r="HR6" s="1">
        <v>2</v>
      </c>
      <c r="HS6" s="1">
        <v>2</v>
      </c>
      <c r="HT6" s="1">
        <v>2</v>
      </c>
      <c r="HU6" s="1">
        <v>2</v>
      </c>
      <c r="HV6" s="1">
        <v>2</v>
      </c>
      <c r="HW6" s="1">
        <v>2</v>
      </c>
      <c r="HX6" s="1">
        <v>2</v>
      </c>
      <c r="HY6" s="1">
        <v>2</v>
      </c>
      <c r="HZ6" s="1">
        <v>2</v>
      </c>
      <c r="IA6" s="1">
        <v>2</v>
      </c>
      <c r="IB6" s="1">
        <v>2</v>
      </c>
      <c r="IC6" s="1">
        <v>2</v>
      </c>
      <c r="ID6" s="1">
        <v>2</v>
      </c>
      <c r="IE6" s="1">
        <v>2</v>
      </c>
      <c r="IF6" s="1">
        <v>2</v>
      </c>
      <c r="IG6" s="1">
        <v>2</v>
      </c>
      <c r="IH6" s="1">
        <v>2</v>
      </c>
      <c r="II6" s="1">
        <v>2</v>
      </c>
      <c r="IJ6" s="1">
        <v>2</v>
      </c>
      <c r="IK6" s="1">
        <v>2</v>
      </c>
      <c r="IL6" s="1">
        <v>2</v>
      </c>
      <c r="IM6" s="1">
        <v>2</v>
      </c>
      <c r="IN6" s="1">
        <v>2</v>
      </c>
      <c r="IO6" s="1">
        <v>2</v>
      </c>
      <c r="IP6" s="1">
        <v>2</v>
      </c>
      <c r="IQ6" s="1">
        <v>2</v>
      </c>
    </row>
    <row r="7" spans="1:251" s="6" customFormat="1">
      <c r="A7" s="5" t="s">
        <v>255</v>
      </c>
      <c r="B7" s="6">
        <v>42036</v>
      </c>
      <c r="C7" s="6">
        <v>42036</v>
      </c>
      <c r="D7" s="6">
        <v>42036</v>
      </c>
      <c r="E7" s="6">
        <v>42036</v>
      </c>
      <c r="F7" s="6">
        <v>42036</v>
      </c>
      <c r="G7" s="6">
        <v>42036</v>
      </c>
      <c r="H7" s="6">
        <v>42036</v>
      </c>
      <c r="I7" s="6">
        <v>42036</v>
      </c>
      <c r="J7" s="6">
        <v>42036</v>
      </c>
      <c r="K7" s="6">
        <v>42036</v>
      </c>
      <c r="L7" s="6">
        <v>42036</v>
      </c>
      <c r="M7" s="6">
        <v>42036</v>
      </c>
      <c r="N7" s="6">
        <v>42036</v>
      </c>
      <c r="O7" s="6">
        <v>42036</v>
      </c>
      <c r="P7" s="6">
        <v>42036</v>
      </c>
      <c r="Q7" s="6">
        <v>42036</v>
      </c>
      <c r="R7" s="6">
        <v>42036</v>
      </c>
      <c r="S7" s="6">
        <v>42036</v>
      </c>
      <c r="T7" s="6">
        <v>42036</v>
      </c>
      <c r="U7" s="6">
        <v>42036</v>
      </c>
      <c r="V7" s="6">
        <v>42036</v>
      </c>
      <c r="W7" s="6">
        <v>42036</v>
      </c>
      <c r="X7" s="6">
        <v>42036</v>
      </c>
      <c r="Y7" s="6">
        <v>42036</v>
      </c>
      <c r="Z7" s="6">
        <v>42036</v>
      </c>
      <c r="AA7" s="6">
        <v>42036</v>
      </c>
      <c r="AB7" s="6">
        <v>42036</v>
      </c>
      <c r="AC7" s="6">
        <v>42036</v>
      </c>
      <c r="AD7" s="6">
        <v>42036</v>
      </c>
      <c r="AE7" s="6">
        <v>42036</v>
      </c>
      <c r="AF7" s="6">
        <v>42036</v>
      </c>
      <c r="AG7" s="6">
        <v>42036</v>
      </c>
      <c r="AH7" s="6">
        <v>42036</v>
      </c>
      <c r="AI7" s="6">
        <v>42036</v>
      </c>
      <c r="AJ7" s="6">
        <v>42036</v>
      </c>
      <c r="AK7" s="6">
        <v>42036</v>
      </c>
      <c r="AL7" s="6">
        <v>42036</v>
      </c>
      <c r="AM7" s="6">
        <v>42036</v>
      </c>
      <c r="AN7" s="6">
        <v>42036</v>
      </c>
      <c r="AO7" s="6">
        <v>42036</v>
      </c>
      <c r="AP7" s="6">
        <v>42036</v>
      </c>
      <c r="AQ7" s="6">
        <v>42036</v>
      </c>
      <c r="AR7" s="6">
        <v>42036</v>
      </c>
      <c r="AS7" s="6">
        <v>42036</v>
      </c>
      <c r="AT7" s="6">
        <v>42036</v>
      </c>
      <c r="AU7" s="6">
        <v>42036</v>
      </c>
      <c r="AV7" s="6">
        <v>42036</v>
      </c>
      <c r="AW7" s="6">
        <v>42036</v>
      </c>
      <c r="AX7" s="6">
        <v>42036</v>
      </c>
      <c r="AY7" s="6">
        <v>42036</v>
      </c>
      <c r="AZ7" s="6">
        <v>42036</v>
      </c>
      <c r="BA7" s="6">
        <v>42036</v>
      </c>
      <c r="BB7" s="6">
        <v>42036</v>
      </c>
      <c r="BC7" s="6">
        <v>42036</v>
      </c>
      <c r="BD7" s="6">
        <v>42036</v>
      </c>
      <c r="BE7" s="6">
        <v>42036</v>
      </c>
      <c r="BF7" s="6">
        <v>42036</v>
      </c>
      <c r="BG7" s="6">
        <v>42036</v>
      </c>
      <c r="BH7" s="6">
        <v>42036</v>
      </c>
      <c r="BI7" s="6">
        <v>42036</v>
      </c>
      <c r="BJ7" s="6">
        <v>42036</v>
      </c>
      <c r="BK7" s="6">
        <v>42036</v>
      </c>
      <c r="BL7" s="6">
        <v>42036</v>
      </c>
      <c r="BM7" s="6">
        <v>42036</v>
      </c>
      <c r="BN7" s="6">
        <v>42036</v>
      </c>
      <c r="BO7" s="6">
        <v>42036</v>
      </c>
      <c r="BP7" s="6">
        <v>42036</v>
      </c>
      <c r="BQ7" s="6">
        <v>42036</v>
      </c>
      <c r="BR7" s="6">
        <v>42036</v>
      </c>
      <c r="BS7" s="6">
        <v>42036</v>
      </c>
      <c r="BT7" s="6">
        <v>42036</v>
      </c>
      <c r="BU7" s="6">
        <v>42036</v>
      </c>
      <c r="BV7" s="6">
        <v>42036</v>
      </c>
      <c r="BW7" s="6">
        <v>42036</v>
      </c>
      <c r="BX7" s="6">
        <v>42036</v>
      </c>
      <c r="BY7" s="6">
        <v>42036</v>
      </c>
      <c r="BZ7" s="6">
        <v>42036</v>
      </c>
      <c r="CA7" s="6">
        <v>42036</v>
      </c>
      <c r="CB7" s="6">
        <v>42036</v>
      </c>
      <c r="CC7" s="6">
        <v>42036</v>
      </c>
      <c r="CD7" s="6">
        <v>42036</v>
      </c>
      <c r="CE7" s="6">
        <v>42036</v>
      </c>
      <c r="CF7" s="6">
        <v>42036</v>
      </c>
      <c r="CG7" s="6">
        <v>42036</v>
      </c>
      <c r="CH7" s="6">
        <v>42036</v>
      </c>
      <c r="CI7" s="6">
        <v>42036</v>
      </c>
      <c r="CJ7" s="6">
        <v>42036</v>
      </c>
      <c r="CK7" s="6">
        <v>42036</v>
      </c>
      <c r="CL7" s="6">
        <v>42036</v>
      </c>
      <c r="CM7" s="6">
        <v>42036</v>
      </c>
      <c r="CN7" s="6">
        <v>42036</v>
      </c>
      <c r="CO7" s="6">
        <v>42036</v>
      </c>
      <c r="CP7" s="6">
        <v>42036</v>
      </c>
      <c r="CQ7" s="6">
        <v>42036</v>
      </c>
      <c r="CR7" s="6">
        <v>42036</v>
      </c>
      <c r="CS7" s="6">
        <v>42036</v>
      </c>
      <c r="CT7" s="6">
        <v>42036</v>
      </c>
      <c r="CU7" s="6">
        <v>42036</v>
      </c>
      <c r="CV7" s="6">
        <v>42036</v>
      </c>
      <c r="CW7" s="6">
        <v>42036</v>
      </c>
      <c r="CX7" s="6">
        <v>42036</v>
      </c>
      <c r="CY7" s="6">
        <v>42036</v>
      </c>
      <c r="CZ7" s="6">
        <v>42036</v>
      </c>
      <c r="DA7" s="6">
        <v>42036</v>
      </c>
      <c r="DB7" s="6">
        <v>42036</v>
      </c>
      <c r="DC7" s="6">
        <v>42036</v>
      </c>
      <c r="DD7" s="6">
        <v>42036</v>
      </c>
      <c r="DE7" s="6">
        <v>42036</v>
      </c>
      <c r="DF7" s="6">
        <v>42036</v>
      </c>
      <c r="DG7" s="6">
        <v>42036</v>
      </c>
      <c r="DH7" s="6">
        <v>42036</v>
      </c>
      <c r="DI7" s="6">
        <v>42036</v>
      </c>
      <c r="DJ7" s="6">
        <v>42036</v>
      </c>
      <c r="DK7" s="6">
        <v>42036</v>
      </c>
      <c r="DL7" s="6">
        <v>42036</v>
      </c>
      <c r="DM7" s="6">
        <v>42036</v>
      </c>
      <c r="DN7" s="6">
        <v>42036</v>
      </c>
      <c r="DO7" s="6">
        <v>42036</v>
      </c>
      <c r="DP7" s="6">
        <v>42036</v>
      </c>
      <c r="DQ7" s="6">
        <v>42036</v>
      </c>
      <c r="DR7" s="6">
        <v>42036</v>
      </c>
      <c r="DS7" s="6">
        <v>42036</v>
      </c>
      <c r="DT7" s="6">
        <v>42036</v>
      </c>
      <c r="DU7" s="6">
        <v>42036</v>
      </c>
      <c r="DV7" s="6">
        <v>42036</v>
      </c>
      <c r="DW7" s="6">
        <v>42036</v>
      </c>
      <c r="DX7" s="6">
        <v>42036</v>
      </c>
      <c r="DY7" s="6">
        <v>42036</v>
      </c>
      <c r="DZ7" s="6">
        <v>42036</v>
      </c>
      <c r="EA7" s="6">
        <v>42036</v>
      </c>
      <c r="EB7" s="6">
        <v>42036</v>
      </c>
      <c r="EC7" s="6">
        <v>42036</v>
      </c>
      <c r="ED7" s="6">
        <v>42036</v>
      </c>
      <c r="EE7" s="6">
        <v>42036</v>
      </c>
      <c r="EF7" s="6">
        <v>42036</v>
      </c>
      <c r="EG7" s="6">
        <v>42036</v>
      </c>
      <c r="EH7" s="6">
        <v>42036</v>
      </c>
      <c r="EI7" s="6">
        <v>42036</v>
      </c>
      <c r="EJ7" s="6">
        <v>42036</v>
      </c>
      <c r="EK7" s="6">
        <v>42036</v>
      </c>
      <c r="EL7" s="6">
        <v>42036</v>
      </c>
      <c r="EM7" s="6">
        <v>42036</v>
      </c>
      <c r="EN7" s="6">
        <v>42036</v>
      </c>
      <c r="EO7" s="6">
        <v>42036</v>
      </c>
      <c r="EP7" s="6">
        <v>42036</v>
      </c>
      <c r="EQ7" s="6">
        <v>42036</v>
      </c>
      <c r="ER7" s="6">
        <v>42036</v>
      </c>
      <c r="ES7" s="6">
        <v>42036</v>
      </c>
      <c r="ET7" s="6">
        <v>42036</v>
      </c>
      <c r="EU7" s="6">
        <v>42036</v>
      </c>
      <c r="EV7" s="6">
        <v>42036</v>
      </c>
      <c r="EW7" s="6">
        <v>42036</v>
      </c>
      <c r="EX7" s="6">
        <v>42036</v>
      </c>
      <c r="EY7" s="6">
        <v>42036</v>
      </c>
      <c r="EZ7" s="6">
        <v>42036</v>
      </c>
      <c r="FA7" s="6">
        <v>42036</v>
      </c>
      <c r="FB7" s="6">
        <v>42036</v>
      </c>
      <c r="FC7" s="6">
        <v>42036</v>
      </c>
      <c r="FD7" s="6">
        <v>42036</v>
      </c>
      <c r="FE7" s="6">
        <v>42036</v>
      </c>
      <c r="FF7" s="6">
        <v>42036</v>
      </c>
      <c r="FG7" s="6">
        <v>42036</v>
      </c>
      <c r="FH7" s="6">
        <v>42036</v>
      </c>
      <c r="FI7" s="6">
        <v>42036</v>
      </c>
      <c r="FJ7" s="6">
        <v>42036</v>
      </c>
      <c r="FK7" s="6">
        <v>42036</v>
      </c>
      <c r="FL7" s="6">
        <v>42036</v>
      </c>
      <c r="FM7" s="6">
        <v>42036</v>
      </c>
      <c r="FN7" s="6">
        <v>42036</v>
      </c>
      <c r="FO7" s="6">
        <v>42036</v>
      </c>
      <c r="FP7" s="6">
        <v>42036</v>
      </c>
      <c r="FQ7" s="6">
        <v>42036</v>
      </c>
      <c r="FR7" s="6">
        <v>42036</v>
      </c>
      <c r="FS7" s="6">
        <v>42036</v>
      </c>
      <c r="FT7" s="6">
        <v>42036</v>
      </c>
      <c r="FU7" s="6">
        <v>42036</v>
      </c>
      <c r="FV7" s="6">
        <v>42036</v>
      </c>
      <c r="FW7" s="6">
        <v>42036</v>
      </c>
      <c r="FX7" s="6">
        <v>42036</v>
      </c>
      <c r="FY7" s="6">
        <v>42036</v>
      </c>
      <c r="FZ7" s="6">
        <v>42036</v>
      </c>
      <c r="GA7" s="6">
        <v>42036</v>
      </c>
      <c r="GB7" s="6">
        <v>42036</v>
      </c>
      <c r="GC7" s="6">
        <v>42036</v>
      </c>
      <c r="GD7" s="6">
        <v>42036</v>
      </c>
      <c r="GE7" s="6">
        <v>42036</v>
      </c>
      <c r="GF7" s="6">
        <v>42036</v>
      </c>
      <c r="GG7" s="6">
        <v>42036</v>
      </c>
      <c r="GH7" s="6">
        <v>42036</v>
      </c>
      <c r="GI7" s="6">
        <v>42036</v>
      </c>
      <c r="GJ7" s="6">
        <v>42036</v>
      </c>
      <c r="GK7" s="6">
        <v>42036</v>
      </c>
      <c r="GL7" s="6">
        <v>42036</v>
      </c>
      <c r="GM7" s="6">
        <v>42036</v>
      </c>
      <c r="GN7" s="6">
        <v>42036</v>
      </c>
      <c r="GO7" s="6">
        <v>42036</v>
      </c>
      <c r="GP7" s="6">
        <v>42036</v>
      </c>
      <c r="GQ7" s="6">
        <v>42036</v>
      </c>
      <c r="GR7" s="6">
        <v>42036</v>
      </c>
      <c r="GS7" s="6">
        <v>42036</v>
      </c>
      <c r="GT7" s="6">
        <v>42036</v>
      </c>
      <c r="GU7" s="6">
        <v>42036</v>
      </c>
      <c r="GV7" s="6">
        <v>42036</v>
      </c>
      <c r="GW7" s="6">
        <v>42036</v>
      </c>
      <c r="GX7" s="6">
        <v>42036</v>
      </c>
      <c r="GY7" s="6">
        <v>42036</v>
      </c>
      <c r="GZ7" s="6">
        <v>42036</v>
      </c>
      <c r="HA7" s="6">
        <v>42036</v>
      </c>
      <c r="HB7" s="6">
        <v>42036</v>
      </c>
      <c r="HC7" s="6">
        <v>42036</v>
      </c>
      <c r="HD7" s="6">
        <v>42036</v>
      </c>
      <c r="HE7" s="6">
        <v>42036</v>
      </c>
      <c r="HF7" s="6">
        <v>42036</v>
      </c>
      <c r="HG7" s="6">
        <v>42036</v>
      </c>
      <c r="HH7" s="6">
        <v>42036</v>
      </c>
      <c r="HI7" s="6">
        <v>42036</v>
      </c>
      <c r="HJ7" s="6">
        <v>42036</v>
      </c>
      <c r="HK7" s="6">
        <v>42036</v>
      </c>
      <c r="HL7" s="6">
        <v>42036</v>
      </c>
      <c r="HM7" s="6">
        <v>42036</v>
      </c>
      <c r="HN7" s="6">
        <v>42036</v>
      </c>
      <c r="HO7" s="6">
        <v>42036</v>
      </c>
      <c r="HP7" s="6">
        <v>42036</v>
      </c>
      <c r="HQ7" s="6">
        <v>42036</v>
      </c>
      <c r="HR7" s="6">
        <v>42036</v>
      </c>
      <c r="HS7" s="6">
        <v>42036</v>
      </c>
      <c r="HT7" s="6">
        <v>42036</v>
      </c>
      <c r="HU7" s="6">
        <v>42036</v>
      </c>
      <c r="HV7" s="6">
        <v>42036</v>
      </c>
      <c r="HW7" s="6">
        <v>42036</v>
      </c>
      <c r="HX7" s="6">
        <v>42036</v>
      </c>
      <c r="HY7" s="6">
        <v>42036</v>
      </c>
      <c r="HZ7" s="6">
        <v>42036</v>
      </c>
      <c r="IA7" s="6">
        <v>42036</v>
      </c>
      <c r="IB7" s="6">
        <v>42036</v>
      </c>
      <c r="IC7" s="6">
        <v>42036</v>
      </c>
      <c r="ID7" s="6">
        <v>42036</v>
      </c>
      <c r="IE7" s="6">
        <v>42036</v>
      </c>
      <c r="IF7" s="6">
        <v>42036</v>
      </c>
      <c r="IG7" s="6">
        <v>42036</v>
      </c>
      <c r="IH7" s="6">
        <v>42036</v>
      </c>
      <c r="II7" s="6">
        <v>42036</v>
      </c>
      <c r="IJ7" s="6">
        <v>42036</v>
      </c>
      <c r="IK7" s="6">
        <v>42036</v>
      </c>
      <c r="IL7" s="6">
        <v>42036</v>
      </c>
      <c r="IM7" s="6">
        <v>42036</v>
      </c>
      <c r="IN7" s="6">
        <v>42036</v>
      </c>
      <c r="IO7" s="6">
        <v>42036</v>
      </c>
      <c r="IP7" s="6">
        <v>42036</v>
      </c>
      <c r="IQ7" s="6">
        <v>42036</v>
      </c>
    </row>
    <row r="8" spans="1:251" s="6" customFormat="1">
      <c r="A8" s="5" t="s">
        <v>256</v>
      </c>
      <c r="B8" s="6">
        <v>44228</v>
      </c>
      <c r="C8" s="6">
        <v>44228</v>
      </c>
      <c r="D8" s="6">
        <v>44228</v>
      </c>
      <c r="E8" s="6">
        <v>44228</v>
      </c>
      <c r="F8" s="6">
        <v>44228</v>
      </c>
      <c r="G8" s="6">
        <v>44228</v>
      </c>
      <c r="H8" s="6">
        <v>44228</v>
      </c>
      <c r="I8" s="6">
        <v>44228</v>
      </c>
      <c r="J8" s="6">
        <v>44228</v>
      </c>
      <c r="K8" s="6">
        <v>44228</v>
      </c>
      <c r="L8" s="6">
        <v>44228</v>
      </c>
      <c r="M8" s="6">
        <v>44228</v>
      </c>
      <c r="N8" s="6">
        <v>44228</v>
      </c>
      <c r="O8" s="6">
        <v>44228</v>
      </c>
      <c r="P8" s="6">
        <v>44228</v>
      </c>
      <c r="Q8" s="6">
        <v>44228</v>
      </c>
      <c r="R8" s="6">
        <v>44228</v>
      </c>
      <c r="S8" s="6">
        <v>44228</v>
      </c>
      <c r="T8" s="6">
        <v>44228</v>
      </c>
      <c r="U8" s="6">
        <v>44228</v>
      </c>
      <c r="V8" s="6">
        <v>44228</v>
      </c>
      <c r="W8" s="6">
        <v>44228</v>
      </c>
      <c r="X8" s="6">
        <v>44228</v>
      </c>
      <c r="Y8" s="6">
        <v>44228</v>
      </c>
      <c r="Z8" s="6">
        <v>44228</v>
      </c>
      <c r="AA8" s="6">
        <v>44228</v>
      </c>
      <c r="AB8" s="6">
        <v>44228</v>
      </c>
      <c r="AC8" s="6">
        <v>44228</v>
      </c>
      <c r="AD8" s="6">
        <v>44228</v>
      </c>
      <c r="AE8" s="6">
        <v>44228</v>
      </c>
      <c r="AF8" s="6">
        <v>44228</v>
      </c>
      <c r="AG8" s="6">
        <v>44228</v>
      </c>
      <c r="AH8" s="6">
        <v>44228</v>
      </c>
      <c r="AI8" s="6">
        <v>44228</v>
      </c>
      <c r="AJ8" s="6">
        <v>44228</v>
      </c>
      <c r="AK8" s="6">
        <v>44228</v>
      </c>
      <c r="AL8" s="6">
        <v>44228</v>
      </c>
      <c r="AM8" s="6">
        <v>44228</v>
      </c>
      <c r="AN8" s="6">
        <v>44228</v>
      </c>
      <c r="AO8" s="6">
        <v>44228</v>
      </c>
      <c r="AP8" s="6">
        <v>44228</v>
      </c>
      <c r="AQ8" s="6">
        <v>44228</v>
      </c>
      <c r="AR8" s="6">
        <v>44228</v>
      </c>
      <c r="AS8" s="6">
        <v>44228</v>
      </c>
      <c r="AT8" s="6">
        <v>44228</v>
      </c>
      <c r="AU8" s="6">
        <v>44228</v>
      </c>
      <c r="AV8" s="6">
        <v>44228</v>
      </c>
      <c r="AW8" s="6">
        <v>44228</v>
      </c>
      <c r="AX8" s="6">
        <v>44228</v>
      </c>
      <c r="AY8" s="6">
        <v>44228</v>
      </c>
      <c r="AZ8" s="6">
        <v>44228</v>
      </c>
      <c r="BA8" s="6">
        <v>44228</v>
      </c>
      <c r="BB8" s="6">
        <v>44228</v>
      </c>
      <c r="BC8" s="6">
        <v>44228</v>
      </c>
      <c r="BD8" s="6">
        <v>44228</v>
      </c>
      <c r="BE8" s="6">
        <v>44228</v>
      </c>
      <c r="BF8" s="6">
        <v>44228</v>
      </c>
      <c r="BG8" s="6">
        <v>44228</v>
      </c>
      <c r="BH8" s="6">
        <v>44228</v>
      </c>
      <c r="BI8" s="6">
        <v>44228</v>
      </c>
      <c r="BJ8" s="6">
        <v>44228</v>
      </c>
      <c r="BK8" s="6">
        <v>44228</v>
      </c>
      <c r="BL8" s="6">
        <v>44228</v>
      </c>
      <c r="BM8" s="6">
        <v>44228</v>
      </c>
      <c r="BN8" s="6">
        <v>44228</v>
      </c>
      <c r="BO8" s="6">
        <v>44228</v>
      </c>
      <c r="BP8" s="6">
        <v>44228</v>
      </c>
      <c r="BQ8" s="6">
        <v>44228</v>
      </c>
      <c r="BR8" s="6">
        <v>44228</v>
      </c>
      <c r="BS8" s="6">
        <v>44228</v>
      </c>
      <c r="BT8" s="6">
        <v>44228</v>
      </c>
      <c r="BU8" s="6">
        <v>44228</v>
      </c>
      <c r="BV8" s="6">
        <v>44228</v>
      </c>
      <c r="BW8" s="6">
        <v>44228</v>
      </c>
      <c r="BX8" s="6">
        <v>44228</v>
      </c>
      <c r="BY8" s="6">
        <v>44228</v>
      </c>
      <c r="BZ8" s="6">
        <v>44228</v>
      </c>
      <c r="CA8" s="6">
        <v>44228</v>
      </c>
      <c r="CB8" s="6">
        <v>44228</v>
      </c>
      <c r="CC8" s="6">
        <v>44228</v>
      </c>
      <c r="CD8" s="6">
        <v>44228</v>
      </c>
      <c r="CE8" s="6">
        <v>44228</v>
      </c>
      <c r="CF8" s="6">
        <v>44228</v>
      </c>
      <c r="CG8" s="6">
        <v>44228</v>
      </c>
      <c r="CH8" s="6">
        <v>44228</v>
      </c>
      <c r="CI8" s="6">
        <v>44228</v>
      </c>
      <c r="CJ8" s="6">
        <v>44228</v>
      </c>
      <c r="CK8" s="6">
        <v>44228</v>
      </c>
      <c r="CL8" s="6">
        <v>44228</v>
      </c>
      <c r="CM8" s="6">
        <v>44228</v>
      </c>
      <c r="CN8" s="6">
        <v>44228</v>
      </c>
      <c r="CO8" s="6">
        <v>44228</v>
      </c>
      <c r="CP8" s="6">
        <v>44228</v>
      </c>
      <c r="CQ8" s="6">
        <v>44228</v>
      </c>
      <c r="CR8" s="6">
        <v>44228</v>
      </c>
      <c r="CS8" s="6">
        <v>44228</v>
      </c>
      <c r="CT8" s="6">
        <v>44228</v>
      </c>
      <c r="CU8" s="6">
        <v>44228</v>
      </c>
      <c r="CV8" s="6">
        <v>44228</v>
      </c>
      <c r="CW8" s="6">
        <v>44228</v>
      </c>
      <c r="CX8" s="6">
        <v>44228</v>
      </c>
      <c r="CY8" s="6">
        <v>44228</v>
      </c>
      <c r="CZ8" s="6">
        <v>44228</v>
      </c>
      <c r="DA8" s="6">
        <v>44228</v>
      </c>
      <c r="DB8" s="6">
        <v>44228</v>
      </c>
      <c r="DC8" s="6">
        <v>44228</v>
      </c>
      <c r="DD8" s="6">
        <v>44228</v>
      </c>
      <c r="DE8" s="6">
        <v>44228</v>
      </c>
      <c r="DF8" s="6">
        <v>44228</v>
      </c>
      <c r="DG8" s="6">
        <v>44228</v>
      </c>
      <c r="DH8" s="6">
        <v>44228</v>
      </c>
      <c r="DI8" s="6">
        <v>44228</v>
      </c>
      <c r="DJ8" s="6">
        <v>44228</v>
      </c>
      <c r="DK8" s="6">
        <v>44228</v>
      </c>
      <c r="DL8" s="6">
        <v>44228</v>
      </c>
      <c r="DM8" s="6">
        <v>44228</v>
      </c>
      <c r="DN8" s="6">
        <v>44228</v>
      </c>
      <c r="DO8" s="6">
        <v>44228</v>
      </c>
      <c r="DP8" s="6">
        <v>44228</v>
      </c>
      <c r="DQ8" s="6">
        <v>44228</v>
      </c>
      <c r="DR8" s="6">
        <v>44228</v>
      </c>
      <c r="DS8" s="6">
        <v>44228</v>
      </c>
      <c r="DT8" s="6">
        <v>44228</v>
      </c>
      <c r="DU8" s="6">
        <v>44228</v>
      </c>
      <c r="DV8" s="6">
        <v>44228</v>
      </c>
      <c r="DW8" s="6">
        <v>44228</v>
      </c>
      <c r="DX8" s="6">
        <v>44228</v>
      </c>
      <c r="DY8" s="6">
        <v>44228</v>
      </c>
      <c r="DZ8" s="6">
        <v>44228</v>
      </c>
      <c r="EA8" s="6">
        <v>44228</v>
      </c>
      <c r="EB8" s="6">
        <v>44228</v>
      </c>
      <c r="EC8" s="6">
        <v>44228</v>
      </c>
      <c r="ED8" s="6">
        <v>44228</v>
      </c>
      <c r="EE8" s="6">
        <v>44228</v>
      </c>
      <c r="EF8" s="6">
        <v>44228</v>
      </c>
      <c r="EG8" s="6">
        <v>44228</v>
      </c>
      <c r="EH8" s="6">
        <v>44228</v>
      </c>
      <c r="EI8" s="6">
        <v>44228</v>
      </c>
      <c r="EJ8" s="6">
        <v>44228</v>
      </c>
      <c r="EK8" s="6">
        <v>44228</v>
      </c>
      <c r="EL8" s="6">
        <v>44228</v>
      </c>
      <c r="EM8" s="6">
        <v>44228</v>
      </c>
      <c r="EN8" s="6">
        <v>44228</v>
      </c>
      <c r="EO8" s="6">
        <v>44228</v>
      </c>
      <c r="EP8" s="6">
        <v>44228</v>
      </c>
      <c r="EQ8" s="6">
        <v>44228</v>
      </c>
      <c r="ER8" s="6">
        <v>44228</v>
      </c>
      <c r="ES8" s="6">
        <v>44228</v>
      </c>
      <c r="ET8" s="6">
        <v>44228</v>
      </c>
      <c r="EU8" s="6">
        <v>44228</v>
      </c>
      <c r="EV8" s="6">
        <v>44228</v>
      </c>
      <c r="EW8" s="6">
        <v>44228</v>
      </c>
      <c r="EX8" s="6">
        <v>44228</v>
      </c>
      <c r="EY8" s="6">
        <v>44228</v>
      </c>
      <c r="EZ8" s="6">
        <v>44228</v>
      </c>
      <c r="FA8" s="6">
        <v>44228</v>
      </c>
      <c r="FB8" s="6">
        <v>44228</v>
      </c>
      <c r="FC8" s="6">
        <v>44228</v>
      </c>
      <c r="FD8" s="6">
        <v>44228</v>
      </c>
      <c r="FE8" s="6">
        <v>44228</v>
      </c>
      <c r="FF8" s="6">
        <v>44228</v>
      </c>
      <c r="FG8" s="6">
        <v>44228</v>
      </c>
      <c r="FH8" s="6">
        <v>44228</v>
      </c>
      <c r="FI8" s="6">
        <v>44228</v>
      </c>
      <c r="FJ8" s="6">
        <v>44228</v>
      </c>
      <c r="FK8" s="6">
        <v>44228</v>
      </c>
      <c r="FL8" s="6">
        <v>44228</v>
      </c>
      <c r="FM8" s="6">
        <v>44228</v>
      </c>
      <c r="FN8" s="6">
        <v>44228</v>
      </c>
      <c r="FO8" s="6">
        <v>44228</v>
      </c>
      <c r="FP8" s="6">
        <v>44228</v>
      </c>
      <c r="FQ8" s="6">
        <v>44228</v>
      </c>
      <c r="FR8" s="6">
        <v>44228</v>
      </c>
      <c r="FS8" s="6">
        <v>44228</v>
      </c>
      <c r="FT8" s="6">
        <v>44228</v>
      </c>
      <c r="FU8" s="6">
        <v>44228</v>
      </c>
      <c r="FV8" s="6">
        <v>44228</v>
      </c>
      <c r="FW8" s="6">
        <v>44228</v>
      </c>
      <c r="FX8" s="6">
        <v>44228</v>
      </c>
      <c r="FY8" s="6">
        <v>44228</v>
      </c>
      <c r="FZ8" s="6">
        <v>44228</v>
      </c>
      <c r="GA8" s="6">
        <v>44228</v>
      </c>
      <c r="GB8" s="6">
        <v>44228</v>
      </c>
      <c r="GC8" s="6">
        <v>44228</v>
      </c>
      <c r="GD8" s="6">
        <v>44228</v>
      </c>
      <c r="GE8" s="6">
        <v>44228</v>
      </c>
      <c r="GF8" s="6">
        <v>44228</v>
      </c>
      <c r="GG8" s="6">
        <v>44228</v>
      </c>
      <c r="GH8" s="6">
        <v>44228</v>
      </c>
      <c r="GI8" s="6">
        <v>44228</v>
      </c>
      <c r="GJ8" s="6">
        <v>44228</v>
      </c>
      <c r="GK8" s="6">
        <v>44228</v>
      </c>
      <c r="GL8" s="6">
        <v>44228</v>
      </c>
      <c r="GM8" s="6">
        <v>44228</v>
      </c>
      <c r="GN8" s="6">
        <v>44228</v>
      </c>
      <c r="GO8" s="6">
        <v>44228</v>
      </c>
      <c r="GP8" s="6">
        <v>44228</v>
      </c>
      <c r="GQ8" s="6">
        <v>44228</v>
      </c>
      <c r="GR8" s="6">
        <v>44228</v>
      </c>
      <c r="GS8" s="6">
        <v>44228</v>
      </c>
      <c r="GT8" s="6">
        <v>44228</v>
      </c>
      <c r="GU8" s="6">
        <v>44228</v>
      </c>
      <c r="GV8" s="6">
        <v>44228</v>
      </c>
      <c r="GW8" s="6">
        <v>44228</v>
      </c>
      <c r="GX8" s="6">
        <v>44228</v>
      </c>
      <c r="GY8" s="6">
        <v>44228</v>
      </c>
      <c r="GZ8" s="6">
        <v>44228</v>
      </c>
      <c r="HA8" s="6">
        <v>44228</v>
      </c>
      <c r="HB8" s="6">
        <v>44228</v>
      </c>
      <c r="HC8" s="6">
        <v>44228</v>
      </c>
      <c r="HD8" s="6">
        <v>44228</v>
      </c>
      <c r="HE8" s="6">
        <v>44228</v>
      </c>
      <c r="HF8" s="6">
        <v>44228</v>
      </c>
      <c r="HG8" s="6">
        <v>44228</v>
      </c>
      <c r="HH8" s="6">
        <v>44228</v>
      </c>
      <c r="HI8" s="6">
        <v>44228</v>
      </c>
      <c r="HJ8" s="6">
        <v>44228</v>
      </c>
      <c r="HK8" s="6">
        <v>44228</v>
      </c>
      <c r="HL8" s="6">
        <v>44228</v>
      </c>
      <c r="HM8" s="6">
        <v>44228</v>
      </c>
      <c r="HN8" s="6">
        <v>44228</v>
      </c>
      <c r="HO8" s="6">
        <v>44228</v>
      </c>
      <c r="HP8" s="6">
        <v>44228</v>
      </c>
      <c r="HQ8" s="6">
        <v>44228</v>
      </c>
      <c r="HR8" s="6">
        <v>44228</v>
      </c>
      <c r="HS8" s="6">
        <v>44228</v>
      </c>
      <c r="HT8" s="6">
        <v>44228</v>
      </c>
      <c r="HU8" s="6">
        <v>44228</v>
      </c>
      <c r="HV8" s="6">
        <v>44228</v>
      </c>
      <c r="HW8" s="6">
        <v>44228</v>
      </c>
      <c r="HX8" s="6">
        <v>44228</v>
      </c>
      <c r="HY8" s="6">
        <v>44228</v>
      </c>
      <c r="HZ8" s="6">
        <v>44228</v>
      </c>
      <c r="IA8" s="6">
        <v>44228</v>
      </c>
      <c r="IB8" s="6">
        <v>44228</v>
      </c>
      <c r="IC8" s="6">
        <v>44228</v>
      </c>
      <c r="ID8" s="6">
        <v>44228</v>
      </c>
      <c r="IE8" s="6">
        <v>44228</v>
      </c>
      <c r="IF8" s="6">
        <v>44228</v>
      </c>
      <c r="IG8" s="6">
        <v>44228</v>
      </c>
      <c r="IH8" s="6">
        <v>44228</v>
      </c>
      <c r="II8" s="6">
        <v>44228</v>
      </c>
      <c r="IJ8" s="6">
        <v>44228</v>
      </c>
      <c r="IK8" s="6">
        <v>44228</v>
      </c>
      <c r="IL8" s="6">
        <v>44228</v>
      </c>
      <c r="IM8" s="6">
        <v>44228</v>
      </c>
      <c r="IN8" s="6">
        <v>44228</v>
      </c>
      <c r="IO8" s="6">
        <v>44228</v>
      </c>
      <c r="IP8" s="6">
        <v>44228</v>
      </c>
      <c r="IQ8" s="6">
        <v>44228</v>
      </c>
    </row>
    <row r="9" spans="1:251">
      <c r="A9" s="4" t="s">
        <v>257</v>
      </c>
      <c r="B9" s="1">
        <v>7</v>
      </c>
      <c r="C9" s="1">
        <v>7</v>
      </c>
      <c r="D9" s="1">
        <v>7</v>
      </c>
      <c r="E9" s="1">
        <v>7</v>
      </c>
      <c r="F9" s="1">
        <v>7</v>
      </c>
      <c r="G9" s="1">
        <v>7</v>
      </c>
      <c r="H9" s="1">
        <v>7</v>
      </c>
      <c r="I9" s="1">
        <v>7</v>
      </c>
      <c r="J9" s="1">
        <v>7</v>
      </c>
      <c r="K9" s="1">
        <v>7</v>
      </c>
      <c r="L9" s="1">
        <v>7</v>
      </c>
      <c r="M9" s="1">
        <v>7</v>
      </c>
      <c r="N9" s="1">
        <v>7</v>
      </c>
      <c r="O9" s="1">
        <v>7</v>
      </c>
      <c r="P9" s="1">
        <v>7</v>
      </c>
      <c r="Q9" s="1">
        <v>7</v>
      </c>
      <c r="R9" s="1">
        <v>7</v>
      </c>
      <c r="S9" s="1">
        <v>7</v>
      </c>
      <c r="T9" s="1">
        <v>7</v>
      </c>
      <c r="U9" s="1">
        <v>7</v>
      </c>
      <c r="V9" s="1">
        <v>7</v>
      </c>
      <c r="W9" s="1">
        <v>7</v>
      </c>
      <c r="X9" s="1">
        <v>7</v>
      </c>
      <c r="Y9" s="1">
        <v>7</v>
      </c>
      <c r="Z9" s="1">
        <v>7</v>
      </c>
      <c r="AA9" s="1">
        <v>7</v>
      </c>
      <c r="AB9" s="1">
        <v>7</v>
      </c>
      <c r="AC9" s="1">
        <v>7</v>
      </c>
      <c r="AD9" s="1">
        <v>7</v>
      </c>
      <c r="AE9" s="1">
        <v>7</v>
      </c>
      <c r="AF9" s="1">
        <v>7</v>
      </c>
      <c r="AG9" s="1">
        <v>7</v>
      </c>
      <c r="AH9" s="1">
        <v>7</v>
      </c>
      <c r="AI9" s="1">
        <v>7</v>
      </c>
      <c r="AJ9" s="1">
        <v>7</v>
      </c>
      <c r="AK9" s="1">
        <v>7</v>
      </c>
      <c r="AL9" s="1">
        <v>7</v>
      </c>
      <c r="AM9" s="1">
        <v>7</v>
      </c>
      <c r="AN9" s="1">
        <v>7</v>
      </c>
      <c r="AO9" s="1">
        <v>7</v>
      </c>
      <c r="AP9" s="1">
        <v>7</v>
      </c>
      <c r="AQ9" s="1">
        <v>7</v>
      </c>
      <c r="AR9" s="1">
        <v>7</v>
      </c>
      <c r="AS9" s="1">
        <v>7</v>
      </c>
      <c r="AT9" s="1">
        <v>7</v>
      </c>
      <c r="AU9" s="1">
        <v>7</v>
      </c>
      <c r="AV9" s="1">
        <v>7</v>
      </c>
      <c r="AW9" s="1">
        <v>7</v>
      </c>
      <c r="AX9" s="1">
        <v>7</v>
      </c>
      <c r="AY9" s="1">
        <v>7</v>
      </c>
      <c r="AZ9" s="1">
        <v>7</v>
      </c>
      <c r="BA9" s="1">
        <v>7</v>
      </c>
      <c r="BB9" s="1">
        <v>7</v>
      </c>
      <c r="BC9" s="1">
        <v>7</v>
      </c>
      <c r="BD9" s="1">
        <v>7</v>
      </c>
      <c r="BE9" s="1">
        <v>7</v>
      </c>
      <c r="BF9" s="1">
        <v>7</v>
      </c>
      <c r="BG9" s="1">
        <v>7</v>
      </c>
      <c r="BH9" s="1">
        <v>7</v>
      </c>
      <c r="BI9" s="1">
        <v>7</v>
      </c>
      <c r="BJ9" s="1">
        <v>7</v>
      </c>
      <c r="BK9" s="1">
        <v>7</v>
      </c>
      <c r="BL9" s="1">
        <v>7</v>
      </c>
      <c r="BM9" s="1">
        <v>7</v>
      </c>
      <c r="BN9" s="1">
        <v>7</v>
      </c>
      <c r="BO9" s="1">
        <v>7</v>
      </c>
      <c r="BP9" s="1">
        <v>7</v>
      </c>
      <c r="BQ9" s="1">
        <v>7</v>
      </c>
      <c r="BR9" s="1">
        <v>7</v>
      </c>
      <c r="BS9" s="1">
        <v>7</v>
      </c>
      <c r="BT9" s="1">
        <v>7</v>
      </c>
      <c r="BU9" s="1">
        <v>7</v>
      </c>
      <c r="BV9" s="1">
        <v>7</v>
      </c>
      <c r="BW9" s="1">
        <v>7</v>
      </c>
      <c r="BX9" s="1">
        <v>7</v>
      </c>
      <c r="BY9" s="1">
        <v>7</v>
      </c>
      <c r="BZ9" s="1">
        <v>7</v>
      </c>
      <c r="CA9" s="1">
        <v>7</v>
      </c>
      <c r="CB9" s="1">
        <v>7</v>
      </c>
      <c r="CC9" s="1">
        <v>7</v>
      </c>
      <c r="CD9" s="1">
        <v>7</v>
      </c>
      <c r="CE9" s="1">
        <v>7</v>
      </c>
      <c r="CF9" s="1">
        <v>7</v>
      </c>
      <c r="CG9" s="1">
        <v>7</v>
      </c>
      <c r="CH9" s="1">
        <v>7</v>
      </c>
      <c r="CI9" s="1">
        <v>7</v>
      </c>
      <c r="CJ9" s="1">
        <v>7</v>
      </c>
      <c r="CK9" s="1">
        <v>7</v>
      </c>
      <c r="CL9" s="1">
        <v>7</v>
      </c>
      <c r="CM9" s="1">
        <v>7</v>
      </c>
      <c r="CN9" s="1">
        <v>7</v>
      </c>
      <c r="CO9" s="1">
        <v>7</v>
      </c>
      <c r="CP9" s="1">
        <v>7</v>
      </c>
      <c r="CQ9" s="1">
        <v>7</v>
      </c>
      <c r="CR9" s="1">
        <v>7</v>
      </c>
      <c r="CS9" s="1">
        <v>7</v>
      </c>
      <c r="CT9" s="1">
        <v>7</v>
      </c>
      <c r="CU9" s="1">
        <v>7</v>
      </c>
      <c r="CV9" s="1">
        <v>7</v>
      </c>
      <c r="CW9" s="1">
        <v>7</v>
      </c>
      <c r="CX9" s="1">
        <v>7</v>
      </c>
      <c r="CY9" s="1">
        <v>7</v>
      </c>
      <c r="CZ9" s="1">
        <v>7</v>
      </c>
      <c r="DA9" s="1">
        <v>7</v>
      </c>
      <c r="DB9" s="1">
        <v>7</v>
      </c>
      <c r="DC9" s="1">
        <v>7</v>
      </c>
      <c r="DD9" s="1">
        <v>7</v>
      </c>
      <c r="DE9" s="1">
        <v>7</v>
      </c>
      <c r="DF9" s="1">
        <v>7</v>
      </c>
      <c r="DG9" s="1">
        <v>7</v>
      </c>
      <c r="DH9" s="1">
        <v>7</v>
      </c>
      <c r="DI9" s="1">
        <v>7</v>
      </c>
      <c r="DJ9" s="1">
        <v>7</v>
      </c>
      <c r="DK9" s="1">
        <v>7</v>
      </c>
      <c r="DL9" s="1">
        <v>7</v>
      </c>
      <c r="DM9" s="1">
        <v>7</v>
      </c>
      <c r="DN9" s="1">
        <v>7</v>
      </c>
      <c r="DO9" s="1">
        <v>7</v>
      </c>
      <c r="DP9" s="1">
        <v>7</v>
      </c>
      <c r="DQ9" s="1">
        <v>7</v>
      </c>
      <c r="DR9" s="1">
        <v>7</v>
      </c>
      <c r="DS9" s="1">
        <v>7</v>
      </c>
      <c r="DT9" s="1">
        <v>7</v>
      </c>
      <c r="DU9" s="1">
        <v>7</v>
      </c>
      <c r="DV9" s="1">
        <v>7</v>
      </c>
      <c r="DW9" s="1">
        <v>7</v>
      </c>
      <c r="DX9" s="1">
        <v>7</v>
      </c>
      <c r="DY9" s="1">
        <v>7</v>
      </c>
      <c r="DZ9" s="1">
        <v>7</v>
      </c>
      <c r="EA9" s="1">
        <v>7</v>
      </c>
      <c r="EB9" s="1">
        <v>7</v>
      </c>
      <c r="EC9" s="1">
        <v>7</v>
      </c>
      <c r="ED9" s="1">
        <v>7</v>
      </c>
      <c r="EE9" s="1">
        <v>7</v>
      </c>
      <c r="EF9" s="1">
        <v>7</v>
      </c>
      <c r="EG9" s="1">
        <v>7</v>
      </c>
      <c r="EH9" s="1">
        <v>7</v>
      </c>
      <c r="EI9" s="1">
        <v>7</v>
      </c>
      <c r="EJ9" s="1">
        <v>7</v>
      </c>
      <c r="EK9" s="1">
        <v>7</v>
      </c>
      <c r="EL9" s="1">
        <v>7</v>
      </c>
      <c r="EM9" s="1">
        <v>7</v>
      </c>
      <c r="EN9" s="1">
        <v>7</v>
      </c>
      <c r="EO9" s="1">
        <v>7</v>
      </c>
      <c r="EP9" s="1">
        <v>7</v>
      </c>
      <c r="EQ9" s="1">
        <v>7</v>
      </c>
      <c r="ER9" s="1">
        <v>7</v>
      </c>
      <c r="ES9" s="1">
        <v>7</v>
      </c>
      <c r="ET9" s="1">
        <v>7</v>
      </c>
      <c r="EU9" s="1">
        <v>7</v>
      </c>
      <c r="EV9" s="1">
        <v>7</v>
      </c>
      <c r="EW9" s="1">
        <v>7</v>
      </c>
      <c r="EX9" s="1">
        <v>7</v>
      </c>
      <c r="EY9" s="1">
        <v>7</v>
      </c>
      <c r="EZ9" s="1">
        <v>7</v>
      </c>
      <c r="FA9" s="1">
        <v>7</v>
      </c>
      <c r="FB9" s="1">
        <v>7</v>
      </c>
      <c r="FC9" s="1">
        <v>7</v>
      </c>
      <c r="FD9" s="1">
        <v>7</v>
      </c>
      <c r="FE9" s="1">
        <v>7</v>
      </c>
      <c r="FF9" s="1">
        <v>7</v>
      </c>
      <c r="FG9" s="1">
        <v>7</v>
      </c>
      <c r="FH9" s="1">
        <v>7</v>
      </c>
      <c r="FI9" s="1">
        <v>7</v>
      </c>
      <c r="FJ9" s="1">
        <v>7</v>
      </c>
      <c r="FK9" s="1">
        <v>7</v>
      </c>
      <c r="FL9" s="1">
        <v>7</v>
      </c>
      <c r="FM9" s="1">
        <v>7</v>
      </c>
      <c r="FN9" s="1">
        <v>7</v>
      </c>
      <c r="FO9" s="1">
        <v>7</v>
      </c>
      <c r="FP9" s="1">
        <v>7</v>
      </c>
      <c r="FQ9" s="1">
        <v>7</v>
      </c>
      <c r="FR9" s="1">
        <v>7</v>
      </c>
      <c r="FS9" s="1">
        <v>7</v>
      </c>
      <c r="FT9" s="1">
        <v>7</v>
      </c>
      <c r="FU9" s="1">
        <v>7</v>
      </c>
      <c r="FV9" s="1">
        <v>7</v>
      </c>
      <c r="FW9" s="1">
        <v>7</v>
      </c>
      <c r="FX9" s="1">
        <v>7</v>
      </c>
      <c r="FY9" s="1">
        <v>7</v>
      </c>
      <c r="FZ9" s="1">
        <v>7</v>
      </c>
      <c r="GA9" s="1">
        <v>7</v>
      </c>
      <c r="GB9" s="1">
        <v>7</v>
      </c>
      <c r="GC9" s="1">
        <v>7</v>
      </c>
      <c r="GD9" s="1">
        <v>7</v>
      </c>
      <c r="GE9" s="1">
        <v>7</v>
      </c>
      <c r="GF9" s="1">
        <v>7</v>
      </c>
      <c r="GG9" s="1">
        <v>7</v>
      </c>
      <c r="GH9" s="1">
        <v>7</v>
      </c>
      <c r="GI9" s="1">
        <v>7</v>
      </c>
      <c r="GJ9" s="1">
        <v>7</v>
      </c>
      <c r="GK9" s="1">
        <v>7</v>
      </c>
      <c r="GL9" s="1">
        <v>7</v>
      </c>
      <c r="GM9" s="1">
        <v>7</v>
      </c>
      <c r="GN9" s="1">
        <v>7</v>
      </c>
      <c r="GO9" s="1">
        <v>7</v>
      </c>
      <c r="GP9" s="1">
        <v>7</v>
      </c>
      <c r="GQ9" s="1">
        <v>7</v>
      </c>
      <c r="GR9" s="1">
        <v>7</v>
      </c>
      <c r="GS9" s="1">
        <v>7</v>
      </c>
      <c r="GT9" s="1">
        <v>7</v>
      </c>
      <c r="GU9" s="1">
        <v>7</v>
      </c>
      <c r="GV9" s="1">
        <v>7</v>
      </c>
      <c r="GW9" s="1">
        <v>7</v>
      </c>
      <c r="GX9" s="1">
        <v>7</v>
      </c>
      <c r="GY9" s="1">
        <v>7</v>
      </c>
      <c r="GZ9" s="1">
        <v>7</v>
      </c>
      <c r="HA9" s="1">
        <v>7</v>
      </c>
      <c r="HB9" s="1">
        <v>7</v>
      </c>
      <c r="HC9" s="1">
        <v>7</v>
      </c>
      <c r="HD9" s="1">
        <v>7</v>
      </c>
      <c r="HE9" s="1">
        <v>7</v>
      </c>
      <c r="HF9" s="1">
        <v>7</v>
      </c>
      <c r="HG9" s="1">
        <v>7</v>
      </c>
      <c r="HH9" s="1">
        <v>7</v>
      </c>
      <c r="HI9" s="1">
        <v>7</v>
      </c>
      <c r="HJ9" s="1">
        <v>7</v>
      </c>
      <c r="HK9" s="1">
        <v>7</v>
      </c>
      <c r="HL9" s="1">
        <v>7</v>
      </c>
      <c r="HM9" s="1">
        <v>7</v>
      </c>
      <c r="HN9" s="1">
        <v>7</v>
      </c>
      <c r="HO9" s="1">
        <v>7</v>
      </c>
      <c r="HP9" s="1">
        <v>7</v>
      </c>
      <c r="HQ9" s="1">
        <v>7</v>
      </c>
      <c r="HR9" s="1">
        <v>7</v>
      </c>
      <c r="HS9" s="1">
        <v>7</v>
      </c>
      <c r="HT9" s="1">
        <v>7</v>
      </c>
      <c r="HU9" s="1">
        <v>7</v>
      </c>
      <c r="HV9" s="1">
        <v>7</v>
      </c>
      <c r="HW9" s="1">
        <v>7</v>
      </c>
      <c r="HX9" s="1">
        <v>7</v>
      </c>
      <c r="HY9" s="1">
        <v>7</v>
      </c>
      <c r="HZ9" s="1">
        <v>7</v>
      </c>
      <c r="IA9" s="1">
        <v>7</v>
      </c>
      <c r="IB9" s="1">
        <v>7</v>
      </c>
      <c r="IC9" s="1">
        <v>7</v>
      </c>
      <c r="ID9" s="1">
        <v>7</v>
      </c>
      <c r="IE9" s="1">
        <v>7</v>
      </c>
      <c r="IF9" s="1">
        <v>7</v>
      </c>
      <c r="IG9" s="1">
        <v>7</v>
      </c>
      <c r="IH9" s="1">
        <v>7</v>
      </c>
      <c r="II9" s="1">
        <v>7</v>
      </c>
      <c r="IJ9" s="1">
        <v>7</v>
      </c>
      <c r="IK9" s="1">
        <v>7</v>
      </c>
      <c r="IL9" s="1">
        <v>7</v>
      </c>
      <c r="IM9" s="1">
        <v>7</v>
      </c>
      <c r="IN9" s="1">
        <v>7</v>
      </c>
      <c r="IO9" s="1">
        <v>7</v>
      </c>
      <c r="IP9" s="1">
        <v>7</v>
      </c>
      <c r="IQ9" s="1">
        <v>7</v>
      </c>
    </row>
    <row r="10" spans="1:251">
      <c r="A10" s="4" t="s">
        <v>258</v>
      </c>
      <c r="B10" s="8" t="s">
        <v>762</v>
      </c>
      <c r="C10" s="8" t="s">
        <v>763</v>
      </c>
      <c r="D10" s="8" t="s">
        <v>764</v>
      </c>
      <c r="E10" s="8" t="s">
        <v>765</v>
      </c>
      <c r="F10" s="8" t="s">
        <v>766</v>
      </c>
      <c r="G10" s="8" t="s">
        <v>767</v>
      </c>
      <c r="H10" s="8" t="s">
        <v>768</v>
      </c>
      <c r="I10" s="8" t="s">
        <v>769</v>
      </c>
      <c r="J10" s="8" t="s">
        <v>770</v>
      </c>
      <c r="K10" s="8" t="s">
        <v>771</v>
      </c>
      <c r="L10" s="8" t="s">
        <v>772</v>
      </c>
      <c r="M10" s="8" t="s">
        <v>773</v>
      </c>
      <c r="N10" s="8" t="s">
        <v>774</v>
      </c>
      <c r="O10" s="8" t="s">
        <v>775</v>
      </c>
      <c r="P10" s="8" t="s">
        <v>776</v>
      </c>
      <c r="Q10" s="8" t="s">
        <v>777</v>
      </c>
      <c r="R10" s="8" t="s">
        <v>778</v>
      </c>
      <c r="S10" s="8" t="s">
        <v>779</v>
      </c>
      <c r="T10" s="8" t="s">
        <v>780</v>
      </c>
      <c r="U10" s="8" t="s">
        <v>781</v>
      </c>
      <c r="V10" s="8" t="s">
        <v>782</v>
      </c>
      <c r="W10" s="8" t="s">
        <v>783</v>
      </c>
      <c r="X10" s="8" t="s">
        <v>784</v>
      </c>
      <c r="Y10" s="8" t="s">
        <v>785</v>
      </c>
      <c r="Z10" s="8" t="s">
        <v>786</v>
      </c>
      <c r="AA10" s="8" t="s">
        <v>787</v>
      </c>
      <c r="AB10" s="8" t="s">
        <v>788</v>
      </c>
      <c r="AC10" s="8" t="s">
        <v>789</v>
      </c>
      <c r="AD10" s="8" t="s">
        <v>790</v>
      </c>
      <c r="AE10" s="8" t="s">
        <v>791</v>
      </c>
      <c r="AF10" s="8" t="s">
        <v>792</v>
      </c>
      <c r="AG10" s="8" t="s">
        <v>793</v>
      </c>
      <c r="AH10" s="8" t="s">
        <v>794</v>
      </c>
      <c r="AI10" s="8" t="s">
        <v>795</v>
      </c>
      <c r="AJ10" s="8" t="s">
        <v>796</v>
      </c>
      <c r="AK10" s="8" t="s">
        <v>797</v>
      </c>
      <c r="AL10" s="8" t="s">
        <v>798</v>
      </c>
      <c r="AM10" s="8" t="s">
        <v>799</v>
      </c>
      <c r="AN10" s="8" t="s">
        <v>800</v>
      </c>
      <c r="AO10" s="8" t="s">
        <v>801</v>
      </c>
      <c r="AP10" s="8" t="s">
        <v>802</v>
      </c>
      <c r="AQ10" s="8" t="s">
        <v>803</v>
      </c>
      <c r="AR10" s="8" t="s">
        <v>804</v>
      </c>
      <c r="AS10" s="8" t="s">
        <v>805</v>
      </c>
      <c r="AT10" s="8" t="s">
        <v>806</v>
      </c>
      <c r="AU10" s="8" t="s">
        <v>807</v>
      </c>
      <c r="AV10" s="8" t="s">
        <v>808</v>
      </c>
      <c r="AW10" s="8" t="s">
        <v>809</v>
      </c>
      <c r="AX10" s="8" t="s">
        <v>810</v>
      </c>
      <c r="AY10" s="8" t="s">
        <v>811</v>
      </c>
      <c r="AZ10" s="8" t="s">
        <v>812</v>
      </c>
      <c r="BA10" s="8" t="s">
        <v>813</v>
      </c>
      <c r="BB10" s="8" t="s">
        <v>814</v>
      </c>
      <c r="BC10" s="8" t="s">
        <v>815</v>
      </c>
      <c r="BD10" s="8" t="s">
        <v>816</v>
      </c>
      <c r="BE10" s="8" t="s">
        <v>817</v>
      </c>
      <c r="BF10" s="8" t="s">
        <v>818</v>
      </c>
      <c r="BG10" s="8" t="s">
        <v>819</v>
      </c>
      <c r="BH10" s="8" t="s">
        <v>820</v>
      </c>
      <c r="BI10" s="8" t="s">
        <v>821</v>
      </c>
      <c r="BJ10" s="8" t="s">
        <v>822</v>
      </c>
      <c r="BK10" s="8" t="s">
        <v>823</v>
      </c>
      <c r="BL10" s="8" t="s">
        <v>824</v>
      </c>
      <c r="BM10" s="8" t="s">
        <v>825</v>
      </c>
      <c r="BN10" s="8" t="s">
        <v>826</v>
      </c>
      <c r="BO10" s="8" t="s">
        <v>827</v>
      </c>
      <c r="BP10" s="8" t="s">
        <v>828</v>
      </c>
      <c r="BQ10" s="8" t="s">
        <v>829</v>
      </c>
      <c r="BR10" s="8" t="s">
        <v>830</v>
      </c>
      <c r="BS10" s="8" t="s">
        <v>831</v>
      </c>
      <c r="BT10" s="8" t="s">
        <v>832</v>
      </c>
      <c r="BU10" s="8" t="s">
        <v>833</v>
      </c>
      <c r="BV10" s="8" t="s">
        <v>834</v>
      </c>
      <c r="BW10" s="8" t="s">
        <v>835</v>
      </c>
      <c r="BX10" s="8" t="s">
        <v>836</v>
      </c>
      <c r="BY10" s="8" t="s">
        <v>837</v>
      </c>
      <c r="BZ10" s="8" t="s">
        <v>838</v>
      </c>
      <c r="CA10" s="8" t="s">
        <v>839</v>
      </c>
      <c r="CB10" s="8" t="s">
        <v>840</v>
      </c>
      <c r="CC10" s="8" t="s">
        <v>841</v>
      </c>
      <c r="CD10" s="8" t="s">
        <v>842</v>
      </c>
      <c r="CE10" s="8" t="s">
        <v>843</v>
      </c>
      <c r="CF10" s="8" t="s">
        <v>844</v>
      </c>
      <c r="CG10" s="8" t="s">
        <v>845</v>
      </c>
      <c r="CH10" s="8" t="s">
        <v>846</v>
      </c>
      <c r="CI10" s="8" t="s">
        <v>847</v>
      </c>
      <c r="CJ10" s="8" t="s">
        <v>848</v>
      </c>
      <c r="CK10" s="8" t="s">
        <v>849</v>
      </c>
      <c r="CL10" s="8" t="s">
        <v>850</v>
      </c>
      <c r="CM10" s="8" t="s">
        <v>851</v>
      </c>
      <c r="CN10" s="8" t="s">
        <v>852</v>
      </c>
      <c r="CO10" s="8" t="s">
        <v>853</v>
      </c>
      <c r="CP10" s="8" t="s">
        <v>854</v>
      </c>
      <c r="CQ10" s="8" t="s">
        <v>855</v>
      </c>
      <c r="CR10" s="8" t="s">
        <v>856</v>
      </c>
      <c r="CS10" s="8" t="s">
        <v>857</v>
      </c>
      <c r="CT10" s="8" t="s">
        <v>858</v>
      </c>
      <c r="CU10" s="8" t="s">
        <v>859</v>
      </c>
      <c r="CV10" s="8" t="s">
        <v>860</v>
      </c>
      <c r="CW10" s="8" t="s">
        <v>861</v>
      </c>
      <c r="CX10" s="8" t="s">
        <v>862</v>
      </c>
      <c r="CY10" s="8" t="s">
        <v>863</v>
      </c>
      <c r="CZ10" s="8" t="s">
        <v>864</v>
      </c>
      <c r="DA10" s="8" t="s">
        <v>865</v>
      </c>
      <c r="DB10" s="8" t="s">
        <v>866</v>
      </c>
      <c r="DC10" s="8" t="s">
        <v>867</v>
      </c>
      <c r="DD10" s="8" t="s">
        <v>868</v>
      </c>
      <c r="DE10" s="8" t="s">
        <v>869</v>
      </c>
      <c r="DF10" s="8" t="s">
        <v>870</v>
      </c>
      <c r="DG10" s="8" t="s">
        <v>871</v>
      </c>
      <c r="DH10" s="8" t="s">
        <v>872</v>
      </c>
      <c r="DI10" s="8" t="s">
        <v>873</v>
      </c>
      <c r="DJ10" s="8" t="s">
        <v>874</v>
      </c>
      <c r="DK10" s="8" t="s">
        <v>875</v>
      </c>
      <c r="DL10" s="8" t="s">
        <v>876</v>
      </c>
      <c r="DM10" s="8" t="s">
        <v>877</v>
      </c>
      <c r="DN10" s="8" t="s">
        <v>878</v>
      </c>
      <c r="DO10" s="8" t="s">
        <v>879</v>
      </c>
      <c r="DP10" s="8" t="s">
        <v>880</v>
      </c>
      <c r="DQ10" s="8" t="s">
        <v>881</v>
      </c>
      <c r="DR10" s="8" t="s">
        <v>882</v>
      </c>
      <c r="DS10" s="8" t="s">
        <v>883</v>
      </c>
      <c r="DT10" s="8" t="s">
        <v>884</v>
      </c>
      <c r="DU10" s="8" t="s">
        <v>885</v>
      </c>
      <c r="DV10" s="8" t="s">
        <v>886</v>
      </c>
      <c r="DW10" s="8" t="s">
        <v>887</v>
      </c>
      <c r="DX10" s="8" t="s">
        <v>888</v>
      </c>
      <c r="DY10" s="8" t="s">
        <v>889</v>
      </c>
      <c r="DZ10" s="8" t="s">
        <v>890</v>
      </c>
      <c r="EA10" s="8" t="s">
        <v>891</v>
      </c>
      <c r="EB10" s="8" t="s">
        <v>892</v>
      </c>
      <c r="EC10" s="8" t="s">
        <v>893</v>
      </c>
      <c r="ED10" s="8" t="s">
        <v>894</v>
      </c>
      <c r="EE10" s="8" t="s">
        <v>895</v>
      </c>
      <c r="EF10" s="8" t="s">
        <v>896</v>
      </c>
      <c r="EG10" s="8" t="s">
        <v>897</v>
      </c>
      <c r="EH10" s="8" t="s">
        <v>898</v>
      </c>
      <c r="EI10" s="8" t="s">
        <v>899</v>
      </c>
      <c r="EJ10" s="8" t="s">
        <v>900</v>
      </c>
      <c r="EK10" s="8" t="s">
        <v>901</v>
      </c>
      <c r="EL10" s="8" t="s">
        <v>902</v>
      </c>
      <c r="EM10" s="8" t="s">
        <v>903</v>
      </c>
      <c r="EN10" s="8" t="s">
        <v>904</v>
      </c>
      <c r="EO10" s="8" t="s">
        <v>905</v>
      </c>
      <c r="EP10" s="8" t="s">
        <v>906</v>
      </c>
      <c r="EQ10" s="8" t="s">
        <v>907</v>
      </c>
      <c r="ER10" s="8" t="s">
        <v>908</v>
      </c>
      <c r="ES10" s="8" t="s">
        <v>909</v>
      </c>
      <c r="ET10" s="8" t="s">
        <v>910</v>
      </c>
      <c r="EU10" s="8" t="s">
        <v>911</v>
      </c>
      <c r="EV10" s="8" t="s">
        <v>912</v>
      </c>
      <c r="EW10" s="8" t="s">
        <v>913</v>
      </c>
      <c r="EX10" s="8" t="s">
        <v>914</v>
      </c>
      <c r="EY10" s="8" t="s">
        <v>915</v>
      </c>
      <c r="EZ10" s="8" t="s">
        <v>916</v>
      </c>
      <c r="FA10" s="8" t="s">
        <v>917</v>
      </c>
      <c r="FB10" s="8" t="s">
        <v>918</v>
      </c>
      <c r="FC10" s="8" t="s">
        <v>919</v>
      </c>
      <c r="FD10" s="8" t="s">
        <v>920</v>
      </c>
      <c r="FE10" s="8" t="s">
        <v>921</v>
      </c>
      <c r="FF10" s="8" t="s">
        <v>922</v>
      </c>
      <c r="FG10" s="8" t="s">
        <v>923</v>
      </c>
      <c r="FH10" s="8" t="s">
        <v>924</v>
      </c>
      <c r="FI10" s="8" t="s">
        <v>925</v>
      </c>
      <c r="FJ10" s="8" t="s">
        <v>926</v>
      </c>
      <c r="FK10" s="8" t="s">
        <v>927</v>
      </c>
      <c r="FL10" s="8" t="s">
        <v>928</v>
      </c>
      <c r="FM10" s="8" t="s">
        <v>929</v>
      </c>
      <c r="FN10" s="8" t="s">
        <v>930</v>
      </c>
      <c r="FO10" s="8" t="s">
        <v>931</v>
      </c>
      <c r="FP10" s="8" t="s">
        <v>932</v>
      </c>
      <c r="FQ10" s="8" t="s">
        <v>933</v>
      </c>
      <c r="FR10" s="8" t="s">
        <v>934</v>
      </c>
      <c r="FS10" s="8" t="s">
        <v>935</v>
      </c>
      <c r="FT10" s="8" t="s">
        <v>936</v>
      </c>
      <c r="FU10" s="8" t="s">
        <v>937</v>
      </c>
      <c r="FV10" s="8" t="s">
        <v>938</v>
      </c>
      <c r="FW10" s="8" t="s">
        <v>939</v>
      </c>
      <c r="FX10" s="8" t="s">
        <v>940</v>
      </c>
      <c r="FY10" s="8" t="s">
        <v>941</v>
      </c>
      <c r="FZ10" s="8" t="s">
        <v>942</v>
      </c>
      <c r="GA10" s="8" t="s">
        <v>943</v>
      </c>
      <c r="GB10" s="8" t="s">
        <v>944</v>
      </c>
      <c r="GC10" s="8" t="s">
        <v>945</v>
      </c>
      <c r="GD10" s="8" t="s">
        <v>946</v>
      </c>
      <c r="GE10" s="8" t="s">
        <v>947</v>
      </c>
      <c r="GF10" s="8" t="s">
        <v>948</v>
      </c>
      <c r="GG10" s="8" t="s">
        <v>949</v>
      </c>
      <c r="GH10" s="8" t="s">
        <v>950</v>
      </c>
      <c r="GI10" s="8" t="s">
        <v>951</v>
      </c>
      <c r="GJ10" s="8" t="s">
        <v>952</v>
      </c>
      <c r="GK10" s="8" t="s">
        <v>953</v>
      </c>
      <c r="GL10" s="8" t="s">
        <v>954</v>
      </c>
      <c r="GM10" s="8" t="s">
        <v>955</v>
      </c>
      <c r="GN10" s="8" t="s">
        <v>956</v>
      </c>
      <c r="GO10" s="8" t="s">
        <v>957</v>
      </c>
      <c r="GP10" s="8" t="s">
        <v>958</v>
      </c>
      <c r="GQ10" s="8" t="s">
        <v>959</v>
      </c>
      <c r="GR10" s="8" t="s">
        <v>960</v>
      </c>
      <c r="GS10" s="8" t="s">
        <v>961</v>
      </c>
      <c r="GT10" s="8" t="s">
        <v>962</v>
      </c>
      <c r="GU10" s="8" t="s">
        <v>963</v>
      </c>
      <c r="GV10" s="8" t="s">
        <v>964</v>
      </c>
      <c r="GW10" s="8" t="s">
        <v>965</v>
      </c>
      <c r="GX10" s="8" t="s">
        <v>966</v>
      </c>
      <c r="GY10" s="8" t="s">
        <v>967</v>
      </c>
      <c r="GZ10" s="8" t="s">
        <v>968</v>
      </c>
      <c r="HA10" s="8" t="s">
        <v>969</v>
      </c>
      <c r="HB10" s="8" t="s">
        <v>970</v>
      </c>
      <c r="HC10" s="8" t="s">
        <v>971</v>
      </c>
      <c r="HD10" s="8" t="s">
        <v>972</v>
      </c>
      <c r="HE10" s="8" t="s">
        <v>973</v>
      </c>
      <c r="HF10" s="8" t="s">
        <v>974</v>
      </c>
      <c r="HG10" s="8" t="s">
        <v>975</v>
      </c>
      <c r="HH10" s="8" t="s">
        <v>976</v>
      </c>
      <c r="HI10" s="8" t="s">
        <v>977</v>
      </c>
      <c r="HJ10" s="8" t="s">
        <v>978</v>
      </c>
      <c r="HK10" s="8" t="s">
        <v>979</v>
      </c>
      <c r="HL10" s="8" t="s">
        <v>980</v>
      </c>
      <c r="HM10" s="8" t="s">
        <v>981</v>
      </c>
      <c r="HN10" s="8" t="s">
        <v>982</v>
      </c>
      <c r="HO10" s="8" t="s">
        <v>983</v>
      </c>
      <c r="HP10" s="8" t="s">
        <v>984</v>
      </c>
      <c r="HQ10" s="8" t="s">
        <v>985</v>
      </c>
      <c r="HR10" s="8" t="s">
        <v>986</v>
      </c>
      <c r="HS10" s="8" t="s">
        <v>987</v>
      </c>
      <c r="HT10" s="8" t="s">
        <v>988</v>
      </c>
      <c r="HU10" s="8" t="s">
        <v>989</v>
      </c>
      <c r="HV10" s="8" t="s">
        <v>990</v>
      </c>
      <c r="HW10" s="8" t="s">
        <v>991</v>
      </c>
      <c r="HX10" s="8" t="s">
        <v>992</v>
      </c>
      <c r="HY10" s="8" t="s">
        <v>993</v>
      </c>
      <c r="HZ10" s="8" t="s">
        <v>994</v>
      </c>
      <c r="IA10" s="8" t="s">
        <v>995</v>
      </c>
      <c r="IB10" s="8" t="s">
        <v>996</v>
      </c>
      <c r="IC10" s="8" t="s">
        <v>997</v>
      </c>
      <c r="ID10" s="8" t="s">
        <v>998</v>
      </c>
      <c r="IE10" s="8" t="s">
        <v>999</v>
      </c>
      <c r="IF10" s="8" t="s">
        <v>1000</v>
      </c>
      <c r="IG10" s="8" t="s">
        <v>1001</v>
      </c>
      <c r="IH10" s="8" t="s">
        <v>1002</v>
      </c>
      <c r="II10" s="8" t="s">
        <v>1003</v>
      </c>
      <c r="IJ10" s="8" t="s">
        <v>1004</v>
      </c>
      <c r="IK10" s="8" t="s">
        <v>1005</v>
      </c>
      <c r="IL10" s="8" t="s">
        <v>1006</v>
      </c>
      <c r="IM10" s="8" t="s">
        <v>1007</v>
      </c>
      <c r="IN10" s="8" t="s">
        <v>1008</v>
      </c>
      <c r="IO10" s="8" t="s">
        <v>1009</v>
      </c>
      <c r="IP10" s="8" t="s">
        <v>1010</v>
      </c>
      <c r="IQ10" s="8" t="s">
        <v>1011</v>
      </c>
    </row>
    <row r="11" spans="1:251">
      <c r="A11" s="10">
        <v>42036</v>
      </c>
      <c r="B11" s="9">
        <v>10.958</v>
      </c>
      <c r="C11" s="9">
        <v>15.477</v>
      </c>
      <c r="D11" s="9">
        <v>61.914999999999999</v>
      </c>
      <c r="E11" s="9">
        <v>27.215</v>
      </c>
      <c r="F11" s="9">
        <v>34.700000000000003</v>
      </c>
      <c r="G11" s="9">
        <v>67.537000000000006</v>
      </c>
      <c r="H11" s="9">
        <v>2.8439999999999999</v>
      </c>
      <c r="I11" s="9">
        <v>64.692999999999998</v>
      </c>
      <c r="J11" s="9">
        <v>675.53200000000004</v>
      </c>
      <c r="K11" s="9">
        <v>287.14499999999998</v>
      </c>
      <c r="L11" s="9">
        <v>388.387</v>
      </c>
      <c r="M11" s="9">
        <v>3755.1840000000002</v>
      </c>
      <c r="N11" s="9">
        <v>1854.5609999999999</v>
      </c>
      <c r="O11" s="9">
        <v>1900.623</v>
      </c>
      <c r="P11" s="9">
        <v>2328.873</v>
      </c>
      <c r="Q11" s="9">
        <v>1237.1110000000001</v>
      </c>
      <c r="R11" s="9">
        <v>1091.7619999999999</v>
      </c>
      <c r="S11" s="9">
        <v>354.88499999999999</v>
      </c>
      <c r="T11" s="9">
        <v>185.63800000000001</v>
      </c>
      <c r="U11" s="9">
        <v>169.24700000000001</v>
      </c>
      <c r="V11" s="9">
        <v>215.88399999999999</v>
      </c>
      <c r="W11" s="9">
        <v>86.361000000000004</v>
      </c>
      <c r="X11" s="9">
        <v>129.523</v>
      </c>
      <c r="Y11" s="9">
        <v>124.398</v>
      </c>
      <c r="Z11" s="9">
        <v>52.536999999999999</v>
      </c>
      <c r="AA11" s="9">
        <v>71.861000000000004</v>
      </c>
      <c r="AB11" s="9">
        <v>224.36699999999999</v>
      </c>
      <c r="AC11" s="9">
        <v>97.366</v>
      </c>
      <c r="AD11" s="9">
        <v>127.001</v>
      </c>
      <c r="AE11" s="9">
        <v>205.93299999999999</v>
      </c>
      <c r="AF11" s="9">
        <v>83.441000000000003</v>
      </c>
      <c r="AG11" s="9">
        <v>122.492</v>
      </c>
      <c r="AH11" s="9">
        <v>460.83100000000002</v>
      </c>
      <c r="AI11" s="9">
        <v>231.827</v>
      </c>
      <c r="AJ11" s="9">
        <v>229.00399999999999</v>
      </c>
      <c r="AK11" s="9">
        <v>1868.0419999999999</v>
      </c>
      <c r="AL11" s="9">
        <v>1005.284</v>
      </c>
      <c r="AM11" s="9">
        <v>862.75800000000004</v>
      </c>
      <c r="AN11" s="9">
        <v>424.78500000000003</v>
      </c>
      <c r="AO11" s="9">
        <v>212.792</v>
      </c>
      <c r="AP11" s="9">
        <v>211.99299999999999</v>
      </c>
      <c r="AQ11" s="9">
        <v>1521.413</v>
      </c>
      <c r="AR11" s="9">
        <v>798.60199999999998</v>
      </c>
      <c r="AS11" s="9">
        <v>722.81100000000004</v>
      </c>
      <c r="AT11" s="9">
        <v>173.161</v>
      </c>
      <c r="AU11" s="9">
        <v>84.927000000000007</v>
      </c>
      <c r="AV11" s="9">
        <v>88.234999999999999</v>
      </c>
      <c r="AW11" s="9">
        <v>2507.348</v>
      </c>
      <c r="AX11" s="9">
        <v>1323.2929999999999</v>
      </c>
      <c r="AY11" s="9">
        <v>1184.0540000000001</v>
      </c>
      <c r="AZ11" s="9">
        <v>2227.5700000000002</v>
      </c>
      <c r="BA11" s="9">
        <v>1195.1099999999999</v>
      </c>
      <c r="BB11" s="9">
        <v>1032.4590000000001</v>
      </c>
      <c r="BC11" s="9">
        <v>2075.3240000000001</v>
      </c>
      <c r="BD11" s="9">
        <v>1120.355</v>
      </c>
      <c r="BE11" s="9">
        <v>954.96900000000005</v>
      </c>
      <c r="BF11" s="9">
        <v>580.61500000000001</v>
      </c>
      <c r="BG11" s="9">
        <v>299.60899999999998</v>
      </c>
      <c r="BH11" s="9">
        <v>281.00599999999997</v>
      </c>
      <c r="BI11" s="9">
        <v>377.13099999999997</v>
      </c>
      <c r="BJ11" s="9">
        <v>197.25800000000001</v>
      </c>
      <c r="BK11" s="9">
        <v>179.87299999999999</v>
      </c>
      <c r="BL11" s="9">
        <v>198.65600000000001</v>
      </c>
      <c r="BM11" s="9">
        <v>111.07599999999999</v>
      </c>
      <c r="BN11" s="9">
        <v>87.58</v>
      </c>
      <c r="BO11" s="9">
        <v>163.095</v>
      </c>
      <c r="BP11" s="9">
        <v>93.206000000000003</v>
      </c>
      <c r="BQ11" s="9">
        <v>69.89</v>
      </c>
      <c r="BR11" s="9">
        <v>1263.2159999999999</v>
      </c>
      <c r="BS11" s="9">
        <v>524.24400000000003</v>
      </c>
      <c r="BT11" s="9">
        <v>738.97199999999998</v>
      </c>
      <c r="BU11" s="9">
        <v>256.483</v>
      </c>
      <c r="BV11" s="9">
        <v>88.19</v>
      </c>
      <c r="BW11" s="9">
        <v>168.29400000000001</v>
      </c>
      <c r="BX11" s="9">
        <v>58.283000000000001</v>
      </c>
      <c r="BY11" s="9">
        <v>23.245000000000001</v>
      </c>
      <c r="BZ11" s="9">
        <v>35.036999999999999</v>
      </c>
      <c r="CA11" s="9">
        <v>224.386</v>
      </c>
      <c r="CB11" s="9">
        <v>77.305000000000007</v>
      </c>
      <c r="CC11" s="9">
        <v>147.08099999999999</v>
      </c>
      <c r="CD11" s="9">
        <v>33.225000000000001</v>
      </c>
      <c r="CE11" s="9">
        <v>10.308999999999999</v>
      </c>
      <c r="CF11" s="9">
        <v>22.916</v>
      </c>
      <c r="CG11" s="9">
        <v>182.559</v>
      </c>
      <c r="CH11" s="9">
        <v>63.576999999999998</v>
      </c>
      <c r="CI11" s="9">
        <v>118.982</v>
      </c>
      <c r="CJ11" s="9">
        <v>19.712</v>
      </c>
      <c r="CK11" s="9">
        <v>9.984</v>
      </c>
      <c r="CL11" s="9">
        <v>9.7279999999999998</v>
      </c>
      <c r="CM11" s="9">
        <v>32.572000000000003</v>
      </c>
      <c r="CN11" s="9">
        <v>10.884</v>
      </c>
      <c r="CO11" s="9">
        <v>21.687999999999999</v>
      </c>
      <c r="CP11" s="9">
        <v>63.805999999999997</v>
      </c>
      <c r="CQ11" s="9">
        <v>7.1970000000000001</v>
      </c>
      <c r="CR11" s="9">
        <v>56.61</v>
      </c>
      <c r="CS11" s="9">
        <v>554.03099999999995</v>
      </c>
      <c r="CT11" s="9">
        <v>236.89</v>
      </c>
      <c r="CU11" s="9">
        <v>317.14100000000002</v>
      </c>
      <c r="CV11" s="9">
        <v>1373.826</v>
      </c>
      <c r="CW11" s="9">
        <v>675.76700000000005</v>
      </c>
      <c r="CX11" s="9">
        <v>698.05899999999997</v>
      </c>
      <c r="CY11" s="9">
        <v>797.64</v>
      </c>
      <c r="CZ11" s="9">
        <v>428.983</v>
      </c>
      <c r="DA11" s="9">
        <v>368.65699999999998</v>
      </c>
      <c r="DB11" s="9">
        <v>112.443</v>
      </c>
      <c r="DC11" s="9">
        <v>53.069000000000003</v>
      </c>
      <c r="DD11" s="9">
        <v>59.374000000000002</v>
      </c>
      <c r="DE11" s="9">
        <v>77.352999999999994</v>
      </c>
      <c r="DF11" s="9">
        <v>26.863</v>
      </c>
      <c r="DG11" s="9">
        <v>50.488999999999997</v>
      </c>
      <c r="DH11" s="9">
        <v>40.366999999999997</v>
      </c>
      <c r="DI11" s="9">
        <v>17.911000000000001</v>
      </c>
      <c r="DJ11" s="9">
        <v>22.456</v>
      </c>
      <c r="DK11" s="9">
        <v>78.497</v>
      </c>
      <c r="DL11" s="9">
        <v>28.645</v>
      </c>
      <c r="DM11" s="9">
        <v>49.850999999999999</v>
      </c>
      <c r="DN11" s="9">
        <v>74.325000000000003</v>
      </c>
      <c r="DO11" s="9">
        <v>25.981000000000002</v>
      </c>
      <c r="DP11" s="9">
        <v>48.344000000000001</v>
      </c>
      <c r="DQ11" s="9">
        <v>129.55099999999999</v>
      </c>
      <c r="DR11" s="9">
        <v>69.912000000000006</v>
      </c>
      <c r="DS11" s="9">
        <v>59.639000000000003</v>
      </c>
      <c r="DT11" s="9">
        <v>668.08900000000006</v>
      </c>
      <c r="DU11" s="9">
        <v>359.07100000000003</v>
      </c>
      <c r="DV11" s="9">
        <v>309.01799999999997</v>
      </c>
      <c r="DW11" s="9">
        <v>119.626</v>
      </c>
      <c r="DX11" s="9">
        <v>63.820999999999998</v>
      </c>
      <c r="DY11" s="9">
        <v>55.805</v>
      </c>
      <c r="DZ11" s="9">
        <v>536.19200000000001</v>
      </c>
      <c r="EA11" s="9">
        <v>272.858</v>
      </c>
      <c r="EB11" s="9">
        <v>263.334</v>
      </c>
      <c r="EC11" s="9">
        <v>61.551000000000002</v>
      </c>
      <c r="ED11" s="9">
        <v>31.623999999999999</v>
      </c>
      <c r="EE11" s="9">
        <v>29.927</v>
      </c>
      <c r="EF11" s="9">
        <v>863.37400000000002</v>
      </c>
      <c r="EG11" s="9">
        <v>459.92500000000001</v>
      </c>
      <c r="EH11" s="9">
        <v>403.45</v>
      </c>
      <c r="EI11" s="9">
        <v>777.31399999999996</v>
      </c>
      <c r="EJ11" s="9">
        <v>416.577</v>
      </c>
      <c r="EK11" s="9">
        <v>360.73700000000002</v>
      </c>
      <c r="EL11" s="9">
        <v>724.23</v>
      </c>
      <c r="EM11" s="9">
        <v>391.67099999999999</v>
      </c>
      <c r="EN11" s="9">
        <v>332.55900000000003</v>
      </c>
      <c r="EO11" s="9">
        <v>197.6</v>
      </c>
      <c r="EP11" s="9">
        <v>96.504999999999995</v>
      </c>
      <c r="EQ11" s="9">
        <v>101.096</v>
      </c>
      <c r="ER11" s="9">
        <v>117.44799999999999</v>
      </c>
      <c r="ES11" s="9">
        <v>58.415999999999997</v>
      </c>
      <c r="ET11" s="9">
        <v>59.031999999999996</v>
      </c>
      <c r="EU11" s="9">
        <v>51.713999999999999</v>
      </c>
      <c r="EV11" s="9">
        <v>27.475000000000001</v>
      </c>
      <c r="EW11" s="9">
        <v>24.239000000000001</v>
      </c>
      <c r="EX11" s="9">
        <v>57.426000000000002</v>
      </c>
      <c r="EY11" s="9">
        <v>30.251000000000001</v>
      </c>
      <c r="EZ11" s="9">
        <v>27.175000000000001</v>
      </c>
      <c r="FA11" s="9">
        <v>518.76</v>
      </c>
      <c r="FB11" s="9">
        <v>216.53299999999999</v>
      </c>
      <c r="FC11" s="9">
        <v>302.22699999999998</v>
      </c>
      <c r="FD11" s="9">
        <v>95.929000000000002</v>
      </c>
      <c r="FE11" s="9">
        <v>34.42</v>
      </c>
      <c r="FF11" s="9">
        <v>61.509</v>
      </c>
      <c r="FG11" s="9">
        <v>21.097000000000001</v>
      </c>
      <c r="FH11" s="9">
        <v>10.407</v>
      </c>
      <c r="FI11" s="9">
        <v>10.69</v>
      </c>
      <c r="FJ11" s="9">
        <v>80.768000000000001</v>
      </c>
      <c r="FK11" s="9">
        <v>28.353999999999999</v>
      </c>
      <c r="FL11" s="9">
        <v>52.414000000000001</v>
      </c>
      <c r="FM11" s="9">
        <v>13.353</v>
      </c>
      <c r="FN11" s="9">
        <v>2.93</v>
      </c>
      <c r="FO11" s="9">
        <v>10.422000000000001</v>
      </c>
      <c r="FP11" s="9">
        <v>65.363</v>
      </c>
      <c r="FQ11" s="9">
        <v>24.25</v>
      </c>
      <c r="FR11" s="9">
        <v>41.113999999999997</v>
      </c>
      <c r="FS11" s="9">
        <v>4.9909999999999997</v>
      </c>
      <c r="FT11" s="9">
        <v>1.798</v>
      </c>
      <c r="FU11" s="9">
        <v>3.1920000000000002</v>
      </c>
      <c r="FV11" s="9">
        <v>15.632</v>
      </c>
      <c r="FW11" s="9">
        <v>6.3369999999999997</v>
      </c>
      <c r="FX11" s="9">
        <v>9.2949999999999999</v>
      </c>
      <c r="FY11" s="9">
        <v>16.716000000000001</v>
      </c>
      <c r="FZ11" s="9">
        <v>1.343</v>
      </c>
      <c r="GA11" s="9">
        <v>15.372999999999999</v>
      </c>
      <c r="GB11" s="9">
        <v>210.339</v>
      </c>
      <c r="GC11" s="9">
        <v>94.037000000000006</v>
      </c>
      <c r="GD11" s="9">
        <v>116.30200000000001</v>
      </c>
      <c r="GE11" s="9">
        <v>2018.203</v>
      </c>
      <c r="GF11" s="9">
        <v>1011.062</v>
      </c>
      <c r="GG11" s="9">
        <v>1007.141</v>
      </c>
      <c r="GH11" s="9">
        <v>1329.2750000000001</v>
      </c>
      <c r="GI11" s="9">
        <v>740.52099999999996</v>
      </c>
      <c r="GJ11" s="9">
        <v>588.75400000000002</v>
      </c>
      <c r="GK11" s="9">
        <v>177.839</v>
      </c>
      <c r="GL11" s="9">
        <v>93.706999999999994</v>
      </c>
      <c r="GM11" s="9">
        <v>84.132999999999996</v>
      </c>
      <c r="GN11" s="9">
        <v>106.304</v>
      </c>
      <c r="GO11" s="9">
        <v>37.869999999999997</v>
      </c>
      <c r="GP11" s="9">
        <v>68.433999999999997</v>
      </c>
      <c r="GQ11" s="9">
        <v>58.646999999999998</v>
      </c>
      <c r="GR11" s="9">
        <v>26.193000000000001</v>
      </c>
      <c r="GS11" s="9">
        <v>32.454000000000001</v>
      </c>
      <c r="GT11" s="9">
        <v>104.65600000000001</v>
      </c>
      <c r="GU11" s="9">
        <v>42.798999999999999</v>
      </c>
      <c r="GV11" s="9">
        <v>61.857999999999997</v>
      </c>
      <c r="GW11" s="9">
        <v>98.01</v>
      </c>
      <c r="GX11" s="9">
        <v>36.927</v>
      </c>
      <c r="GY11" s="9">
        <v>61.082999999999998</v>
      </c>
      <c r="GZ11" s="9">
        <v>264.96899999999999</v>
      </c>
      <c r="HA11" s="9">
        <v>145.476</v>
      </c>
      <c r="HB11" s="9">
        <v>119.494</v>
      </c>
      <c r="HC11" s="9">
        <v>1064.306</v>
      </c>
      <c r="HD11" s="9">
        <v>595.04499999999996</v>
      </c>
      <c r="HE11" s="9">
        <v>469.26100000000002</v>
      </c>
      <c r="HF11" s="9">
        <v>245.74799999999999</v>
      </c>
      <c r="HG11" s="9">
        <v>132.804</v>
      </c>
      <c r="HH11" s="9">
        <v>112.944</v>
      </c>
      <c r="HI11" s="9">
        <v>865.30899999999997</v>
      </c>
      <c r="HJ11" s="9">
        <v>464.56</v>
      </c>
      <c r="HK11" s="9">
        <v>400.74900000000002</v>
      </c>
      <c r="HL11" s="9">
        <v>96.933000000000007</v>
      </c>
      <c r="HM11" s="9">
        <v>44.783000000000001</v>
      </c>
      <c r="HN11" s="9">
        <v>52.149000000000001</v>
      </c>
      <c r="HO11" s="9">
        <v>1445.2349999999999</v>
      </c>
      <c r="HP11" s="9">
        <v>795.69500000000005</v>
      </c>
      <c r="HQ11" s="9">
        <v>649.54</v>
      </c>
      <c r="HR11" s="9">
        <v>1281.634</v>
      </c>
      <c r="HS11" s="9">
        <v>711.26400000000001</v>
      </c>
      <c r="HT11" s="9">
        <v>570.37</v>
      </c>
      <c r="HU11" s="9">
        <v>1186.777</v>
      </c>
      <c r="HV11" s="9">
        <v>667.23299999999995</v>
      </c>
      <c r="HW11" s="9">
        <v>519.54399999999998</v>
      </c>
      <c r="HX11" s="9">
        <v>362.58600000000001</v>
      </c>
      <c r="HY11" s="9">
        <v>184.76499999999999</v>
      </c>
      <c r="HZ11" s="9">
        <v>177.821</v>
      </c>
      <c r="IA11" s="9">
        <v>237.477</v>
      </c>
      <c r="IB11" s="9">
        <v>128.29900000000001</v>
      </c>
      <c r="IC11" s="9">
        <v>109.178</v>
      </c>
      <c r="ID11" s="9">
        <v>121.517</v>
      </c>
      <c r="IE11" s="9">
        <v>73.123999999999995</v>
      </c>
      <c r="IF11" s="9">
        <v>48.393000000000001</v>
      </c>
      <c r="IG11" s="9">
        <v>80.766999999999996</v>
      </c>
      <c r="IH11" s="9">
        <v>45.423999999999999</v>
      </c>
      <c r="II11" s="9">
        <v>35.344000000000001</v>
      </c>
      <c r="IJ11" s="9">
        <v>608.16099999999994</v>
      </c>
      <c r="IK11" s="9">
        <v>225.11799999999999</v>
      </c>
      <c r="IL11" s="9">
        <v>383.04300000000001</v>
      </c>
      <c r="IM11" s="9">
        <v>141.93899999999999</v>
      </c>
      <c r="IN11" s="9">
        <v>43.093000000000004</v>
      </c>
      <c r="IO11" s="9">
        <v>98.846000000000004</v>
      </c>
      <c r="IP11" s="9">
        <v>41.746000000000002</v>
      </c>
      <c r="IQ11" s="9">
        <v>18.7</v>
      </c>
    </row>
    <row r="12" spans="1:251">
      <c r="A12" s="10">
        <v>42401</v>
      </c>
      <c r="B12" s="9">
        <v>11.286</v>
      </c>
      <c r="C12" s="9">
        <v>14.731</v>
      </c>
      <c r="D12" s="9">
        <v>61.182000000000002</v>
      </c>
      <c r="E12" s="9">
        <v>19.768000000000001</v>
      </c>
      <c r="F12" s="9">
        <v>41.412999999999997</v>
      </c>
      <c r="G12" s="9">
        <v>66.86</v>
      </c>
      <c r="H12" s="9">
        <v>3.7949999999999999</v>
      </c>
      <c r="I12" s="9">
        <v>63.064999999999998</v>
      </c>
      <c r="J12" s="9">
        <v>684.55399999999997</v>
      </c>
      <c r="K12" s="9">
        <v>279.101</v>
      </c>
      <c r="L12" s="9">
        <v>405.45299999999997</v>
      </c>
      <c r="M12" s="9">
        <v>3774.9580000000001</v>
      </c>
      <c r="N12" s="9">
        <v>1857.877</v>
      </c>
      <c r="O12" s="9">
        <v>1917.0809999999999</v>
      </c>
      <c r="P12" s="9">
        <v>2378.3389999999999</v>
      </c>
      <c r="Q12" s="9">
        <v>1262.009</v>
      </c>
      <c r="R12" s="9">
        <v>1116.33</v>
      </c>
      <c r="S12" s="9">
        <v>311.57499999999999</v>
      </c>
      <c r="T12" s="9">
        <v>158.41</v>
      </c>
      <c r="U12" s="9">
        <v>153.166</v>
      </c>
      <c r="V12" s="9">
        <v>194.15600000000001</v>
      </c>
      <c r="W12" s="9">
        <v>77.816000000000003</v>
      </c>
      <c r="X12" s="9">
        <v>116.339</v>
      </c>
      <c r="Y12" s="9">
        <v>112.074</v>
      </c>
      <c r="Z12" s="9">
        <v>49.567</v>
      </c>
      <c r="AA12" s="9">
        <v>62.508000000000003</v>
      </c>
      <c r="AB12" s="9">
        <v>208.42699999999999</v>
      </c>
      <c r="AC12" s="9">
        <v>90.465000000000003</v>
      </c>
      <c r="AD12" s="9">
        <v>117.962</v>
      </c>
      <c r="AE12" s="9">
        <v>186.52799999999999</v>
      </c>
      <c r="AF12" s="9">
        <v>76.448999999999998</v>
      </c>
      <c r="AG12" s="9">
        <v>110.07899999999999</v>
      </c>
      <c r="AH12" s="9">
        <v>439.88900000000001</v>
      </c>
      <c r="AI12" s="9">
        <v>240.40100000000001</v>
      </c>
      <c r="AJ12" s="9">
        <v>199.488</v>
      </c>
      <c r="AK12" s="9">
        <v>1938.45</v>
      </c>
      <c r="AL12" s="9">
        <v>1021.6079999999999</v>
      </c>
      <c r="AM12" s="9">
        <v>916.84199999999998</v>
      </c>
      <c r="AN12" s="9">
        <v>396.54899999999998</v>
      </c>
      <c r="AO12" s="9">
        <v>211.41200000000001</v>
      </c>
      <c r="AP12" s="9">
        <v>185.137</v>
      </c>
      <c r="AQ12" s="9">
        <v>1570.758</v>
      </c>
      <c r="AR12" s="9">
        <v>791.14599999999996</v>
      </c>
      <c r="AS12" s="9">
        <v>779.61199999999997</v>
      </c>
      <c r="AT12" s="9">
        <v>155.90799999999999</v>
      </c>
      <c r="AU12" s="9">
        <v>76.838999999999999</v>
      </c>
      <c r="AV12" s="9">
        <v>79.069000000000003</v>
      </c>
      <c r="AW12" s="9">
        <v>2553.2750000000001</v>
      </c>
      <c r="AX12" s="9">
        <v>1350.7370000000001</v>
      </c>
      <c r="AY12" s="9">
        <v>1202.537</v>
      </c>
      <c r="AZ12" s="9">
        <v>2264.1990000000001</v>
      </c>
      <c r="BA12" s="9">
        <v>1194.873</v>
      </c>
      <c r="BB12" s="9">
        <v>1069.327</v>
      </c>
      <c r="BC12" s="9">
        <v>2118.8339999999998</v>
      </c>
      <c r="BD12" s="9">
        <v>1127.2190000000001</v>
      </c>
      <c r="BE12" s="9">
        <v>991.61500000000001</v>
      </c>
      <c r="BF12" s="9">
        <v>538.61099999999999</v>
      </c>
      <c r="BG12" s="9">
        <v>276.17099999999999</v>
      </c>
      <c r="BH12" s="9">
        <v>262.44</v>
      </c>
      <c r="BI12" s="9">
        <v>354.76900000000001</v>
      </c>
      <c r="BJ12" s="9">
        <v>195.01900000000001</v>
      </c>
      <c r="BK12" s="9">
        <v>159.75</v>
      </c>
      <c r="BL12" s="9">
        <v>179.833</v>
      </c>
      <c r="BM12" s="9">
        <v>106.29</v>
      </c>
      <c r="BN12" s="9">
        <v>73.542000000000002</v>
      </c>
      <c r="BO12" s="9">
        <v>138.208</v>
      </c>
      <c r="BP12" s="9">
        <v>68.557000000000002</v>
      </c>
      <c r="BQ12" s="9">
        <v>69.650999999999996</v>
      </c>
      <c r="BR12" s="9">
        <v>1258.4110000000001</v>
      </c>
      <c r="BS12" s="9">
        <v>527.31200000000001</v>
      </c>
      <c r="BT12" s="9">
        <v>731.1</v>
      </c>
      <c r="BU12" s="9">
        <v>241.86500000000001</v>
      </c>
      <c r="BV12" s="9">
        <v>92.421000000000006</v>
      </c>
      <c r="BW12" s="9">
        <v>149.44399999999999</v>
      </c>
      <c r="BX12" s="9">
        <v>66.375</v>
      </c>
      <c r="BY12" s="9">
        <v>30.382000000000001</v>
      </c>
      <c r="BZ12" s="9">
        <v>35.991999999999997</v>
      </c>
      <c r="CA12" s="9">
        <v>205.98500000000001</v>
      </c>
      <c r="CB12" s="9">
        <v>79.703000000000003</v>
      </c>
      <c r="CC12" s="9">
        <v>126.282</v>
      </c>
      <c r="CD12" s="9">
        <v>29.388999999999999</v>
      </c>
      <c r="CE12" s="9">
        <v>11.06</v>
      </c>
      <c r="CF12" s="9">
        <v>18.329000000000001</v>
      </c>
      <c r="CG12" s="9">
        <v>162.78399999999999</v>
      </c>
      <c r="CH12" s="9">
        <v>65.382000000000005</v>
      </c>
      <c r="CI12" s="9">
        <v>97.402000000000001</v>
      </c>
      <c r="CJ12" s="9">
        <v>18.710999999999999</v>
      </c>
      <c r="CK12" s="9">
        <v>9.1280000000000001</v>
      </c>
      <c r="CL12" s="9">
        <v>9.5820000000000007</v>
      </c>
      <c r="CM12" s="9">
        <v>35.878999999999998</v>
      </c>
      <c r="CN12" s="9">
        <v>12.718</v>
      </c>
      <c r="CO12" s="9">
        <v>23.161999999999999</v>
      </c>
      <c r="CP12" s="9">
        <v>46.923999999999999</v>
      </c>
      <c r="CQ12" s="9">
        <v>4.4420000000000002</v>
      </c>
      <c r="CR12" s="9">
        <v>42.481999999999999</v>
      </c>
      <c r="CS12" s="9">
        <v>541.08799999999997</v>
      </c>
      <c r="CT12" s="9">
        <v>237.33199999999999</v>
      </c>
      <c r="CU12" s="9">
        <v>303.75599999999997</v>
      </c>
      <c r="CV12" s="9">
        <v>1371.539</v>
      </c>
      <c r="CW12" s="9">
        <v>676.03399999999999</v>
      </c>
      <c r="CX12" s="9">
        <v>695.505</v>
      </c>
      <c r="CY12" s="9">
        <v>804.77200000000005</v>
      </c>
      <c r="CZ12" s="9">
        <v>425.02699999999999</v>
      </c>
      <c r="DA12" s="9">
        <v>379.74400000000003</v>
      </c>
      <c r="DB12" s="9">
        <v>119.357</v>
      </c>
      <c r="DC12" s="9">
        <v>59.527999999999999</v>
      </c>
      <c r="DD12" s="9">
        <v>59.828000000000003</v>
      </c>
      <c r="DE12" s="9">
        <v>81.144000000000005</v>
      </c>
      <c r="DF12" s="9">
        <v>31.75</v>
      </c>
      <c r="DG12" s="9">
        <v>49.393999999999998</v>
      </c>
      <c r="DH12" s="9">
        <v>41.279000000000003</v>
      </c>
      <c r="DI12" s="9">
        <v>21.349</v>
      </c>
      <c r="DJ12" s="9">
        <v>19.93</v>
      </c>
      <c r="DK12" s="9">
        <v>82.215999999999994</v>
      </c>
      <c r="DL12" s="9">
        <v>32.884999999999998</v>
      </c>
      <c r="DM12" s="9">
        <v>49.331000000000003</v>
      </c>
      <c r="DN12" s="9">
        <v>77.132000000000005</v>
      </c>
      <c r="DO12" s="9">
        <v>30.436</v>
      </c>
      <c r="DP12" s="9">
        <v>46.695999999999998</v>
      </c>
      <c r="DQ12" s="9">
        <v>137.624</v>
      </c>
      <c r="DR12" s="9">
        <v>70.649000000000001</v>
      </c>
      <c r="DS12" s="9">
        <v>66.975999999999999</v>
      </c>
      <c r="DT12" s="9">
        <v>667.14700000000005</v>
      </c>
      <c r="DU12" s="9">
        <v>354.37900000000002</v>
      </c>
      <c r="DV12" s="9">
        <v>312.76900000000001</v>
      </c>
      <c r="DW12" s="9">
        <v>122.536</v>
      </c>
      <c r="DX12" s="9">
        <v>61.838999999999999</v>
      </c>
      <c r="DY12" s="9">
        <v>60.697000000000003</v>
      </c>
      <c r="DZ12" s="9">
        <v>543.05399999999997</v>
      </c>
      <c r="EA12" s="9">
        <v>273.06</v>
      </c>
      <c r="EB12" s="9">
        <v>269.99400000000003</v>
      </c>
      <c r="EC12" s="9">
        <v>68.355999999999995</v>
      </c>
      <c r="ED12" s="9">
        <v>31.67</v>
      </c>
      <c r="EE12" s="9">
        <v>36.686</v>
      </c>
      <c r="EF12" s="9">
        <v>873.79300000000001</v>
      </c>
      <c r="EG12" s="9">
        <v>457.97699999999998</v>
      </c>
      <c r="EH12" s="9">
        <v>415.81599999999997</v>
      </c>
      <c r="EI12" s="9">
        <v>785.58199999999999</v>
      </c>
      <c r="EJ12" s="9">
        <v>412.93200000000002</v>
      </c>
      <c r="EK12" s="9">
        <v>372.65</v>
      </c>
      <c r="EL12" s="9">
        <v>727.92100000000005</v>
      </c>
      <c r="EM12" s="9">
        <v>386.44499999999999</v>
      </c>
      <c r="EN12" s="9">
        <v>341.476</v>
      </c>
      <c r="EO12" s="9">
        <v>206.245</v>
      </c>
      <c r="EP12" s="9">
        <v>97.096999999999994</v>
      </c>
      <c r="EQ12" s="9">
        <v>109.148</v>
      </c>
      <c r="ER12" s="9">
        <v>127.958</v>
      </c>
      <c r="ES12" s="9">
        <v>64.632000000000005</v>
      </c>
      <c r="ET12" s="9">
        <v>63.326000000000001</v>
      </c>
      <c r="EU12" s="9">
        <v>58.936999999999998</v>
      </c>
      <c r="EV12" s="9">
        <v>31.681999999999999</v>
      </c>
      <c r="EW12" s="9">
        <v>27.254999999999999</v>
      </c>
      <c r="EX12" s="9">
        <v>64.114000000000004</v>
      </c>
      <c r="EY12" s="9">
        <v>34.286999999999999</v>
      </c>
      <c r="EZ12" s="9">
        <v>29.826000000000001</v>
      </c>
      <c r="FA12" s="9">
        <v>502.654</v>
      </c>
      <c r="FB12" s="9">
        <v>216.72</v>
      </c>
      <c r="FC12" s="9">
        <v>285.93400000000003</v>
      </c>
      <c r="FD12" s="9">
        <v>94.263000000000005</v>
      </c>
      <c r="FE12" s="9">
        <v>37.703000000000003</v>
      </c>
      <c r="FF12" s="9">
        <v>56.56</v>
      </c>
      <c r="FG12" s="9">
        <v>26.655000000000001</v>
      </c>
      <c r="FH12" s="9">
        <v>11.725</v>
      </c>
      <c r="FI12" s="9">
        <v>14.93</v>
      </c>
      <c r="FJ12" s="9">
        <v>75.481999999999999</v>
      </c>
      <c r="FK12" s="9">
        <v>30.977</v>
      </c>
      <c r="FL12" s="9">
        <v>44.505000000000003</v>
      </c>
      <c r="FM12" s="9">
        <v>11.55</v>
      </c>
      <c r="FN12" s="9">
        <v>3.6240000000000001</v>
      </c>
      <c r="FO12" s="9">
        <v>7.9260000000000002</v>
      </c>
      <c r="FP12" s="9">
        <v>61.234000000000002</v>
      </c>
      <c r="FQ12" s="9">
        <v>25.398</v>
      </c>
      <c r="FR12" s="9">
        <v>35.835999999999999</v>
      </c>
      <c r="FS12" s="9">
        <v>6.8230000000000004</v>
      </c>
      <c r="FT12" s="9">
        <v>2.5099999999999998</v>
      </c>
      <c r="FU12" s="9">
        <v>4.3140000000000001</v>
      </c>
      <c r="FV12" s="9">
        <v>18.780999999999999</v>
      </c>
      <c r="FW12" s="9">
        <v>6.726</v>
      </c>
      <c r="FX12" s="9">
        <v>12.055</v>
      </c>
      <c r="FY12" s="9">
        <v>12.449</v>
      </c>
      <c r="FZ12" s="9">
        <v>1.375</v>
      </c>
      <c r="GA12" s="9">
        <v>11.074</v>
      </c>
      <c r="GB12" s="9">
        <v>206.09</v>
      </c>
      <c r="GC12" s="9">
        <v>97.028999999999996</v>
      </c>
      <c r="GD12" s="9">
        <v>109.06100000000001</v>
      </c>
      <c r="GE12" s="9">
        <v>2014.8009999999999</v>
      </c>
      <c r="GF12" s="9">
        <v>1008.9589999999999</v>
      </c>
      <c r="GG12" s="9">
        <v>1005.843</v>
      </c>
      <c r="GH12" s="9">
        <v>1308.1120000000001</v>
      </c>
      <c r="GI12" s="9">
        <v>717.346</v>
      </c>
      <c r="GJ12" s="9">
        <v>590.76599999999996</v>
      </c>
      <c r="GK12" s="9">
        <v>192.64599999999999</v>
      </c>
      <c r="GL12" s="9">
        <v>100.782</v>
      </c>
      <c r="GM12" s="9">
        <v>91.864000000000004</v>
      </c>
      <c r="GN12" s="9">
        <v>123.473</v>
      </c>
      <c r="GO12" s="9">
        <v>44.725999999999999</v>
      </c>
      <c r="GP12" s="9">
        <v>78.747</v>
      </c>
      <c r="GQ12" s="9">
        <v>65.045000000000002</v>
      </c>
      <c r="GR12" s="9">
        <v>28.797999999999998</v>
      </c>
      <c r="GS12" s="9">
        <v>36.247999999999998</v>
      </c>
      <c r="GT12" s="9">
        <v>127.637</v>
      </c>
      <c r="GU12" s="9">
        <v>52.055</v>
      </c>
      <c r="GV12" s="9">
        <v>75.581999999999994</v>
      </c>
      <c r="GW12" s="9">
        <v>116.6</v>
      </c>
      <c r="GX12" s="9">
        <v>43.125999999999998</v>
      </c>
      <c r="GY12" s="9">
        <v>73.472999999999999</v>
      </c>
      <c r="GZ12" s="9">
        <v>231.93799999999999</v>
      </c>
      <c r="HA12" s="9">
        <v>131.07400000000001</v>
      </c>
      <c r="HB12" s="9">
        <v>100.864</v>
      </c>
      <c r="HC12" s="9">
        <v>1076.174</v>
      </c>
      <c r="HD12" s="9">
        <v>586.27200000000005</v>
      </c>
      <c r="HE12" s="9">
        <v>489.90199999999999</v>
      </c>
      <c r="HF12" s="9">
        <v>210.65799999999999</v>
      </c>
      <c r="HG12" s="9">
        <v>119.71899999999999</v>
      </c>
      <c r="HH12" s="9">
        <v>90.94</v>
      </c>
      <c r="HI12" s="9">
        <v>877.89099999999996</v>
      </c>
      <c r="HJ12" s="9">
        <v>446.22199999999998</v>
      </c>
      <c r="HK12" s="9">
        <v>431.66899999999998</v>
      </c>
      <c r="HL12" s="9">
        <v>98.022000000000006</v>
      </c>
      <c r="HM12" s="9">
        <v>50.664999999999999</v>
      </c>
      <c r="HN12" s="9">
        <v>47.356999999999999</v>
      </c>
      <c r="HO12" s="9">
        <v>1413.009</v>
      </c>
      <c r="HP12" s="9">
        <v>764.524</v>
      </c>
      <c r="HQ12" s="9">
        <v>648.48500000000001</v>
      </c>
      <c r="HR12" s="9">
        <v>1267.5350000000001</v>
      </c>
      <c r="HS12" s="9">
        <v>689.18499999999995</v>
      </c>
      <c r="HT12" s="9">
        <v>578.35</v>
      </c>
      <c r="HU12" s="9">
        <v>1184.086</v>
      </c>
      <c r="HV12" s="9">
        <v>650.61300000000006</v>
      </c>
      <c r="HW12" s="9">
        <v>533.47199999999998</v>
      </c>
      <c r="HX12" s="9">
        <v>338.34399999999999</v>
      </c>
      <c r="HY12" s="9">
        <v>178.99700000000001</v>
      </c>
      <c r="HZ12" s="9">
        <v>159.34700000000001</v>
      </c>
      <c r="IA12" s="9">
        <v>213.44499999999999</v>
      </c>
      <c r="IB12" s="9">
        <v>113.18899999999999</v>
      </c>
      <c r="IC12" s="9">
        <v>100.256</v>
      </c>
      <c r="ID12" s="9">
        <v>108.548</v>
      </c>
      <c r="IE12" s="9">
        <v>66.010999999999996</v>
      </c>
      <c r="IF12" s="9">
        <v>42.537999999999997</v>
      </c>
      <c r="IG12" s="9">
        <v>83.840999999999994</v>
      </c>
      <c r="IH12" s="9">
        <v>48.755000000000003</v>
      </c>
      <c r="II12" s="9">
        <v>35.085999999999999</v>
      </c>
      <c r="IJ12" s="9">
        <v>622.84900000000005</v>
      </c>
      <c r="IK12" s="9">
        <v>242.858</v>
      </c>
      <c r="IL12" s="9">
        <v>379.99099999999999</v>
      </c>
      <c r="IM12" s="9">
        <v>135.87700000000001</v>
      </c>
      <c r="IN12" s="9">
        <v>42.052999999999997</v>
      </c>
      <c r="IO12" s="9">
        <v>93.823999999999998</v>
      </c>
      <c r="IP12" s="9">
        <v>41.777000000000001</v>
      </c>
      <c r="IQ12" s="9">
        <v>17.033000000000001</v>
      </c>
    </row>
    <row r="13" spans="1:251">
      <c r="A13" s="10">
        <v>42767</v>
      </c>
      <c r="B13" s="9">
        <v>11.619</v>
      </c>
      <c r="C13" s="9">
        <v>12.462999999999999</v>
      </c>
      <c r="D13" s="9">
        <v>54.273000000000003</v>
      </c>
      <c r="E13" s="9">
        <v>15.436999999999999</v>
      </c>
      <c r="F13" s="9">
        <v>38.835000000000001</v>
      </c>
      <c r="G13" s="9">
        <v>62.161000000000001</v>
      </c>
      <c r="H13" s="9">
        <v>3.3250000000000002</v>
      </c>
      <c r="I13" s="9">
        <v>58.835999999999999</v>
      </c>
      <c r="J13" s="9">
        <v>580.38900000000001</v>
      </c>
      <c r="K13" s="9">
        <v>248.029</v>
      </c>
      <c r="L13" s="9">
        <v>332.36</v>
      </c>
      <c r="M13" s="9">
        <v>3840.123</v>
      </c>
      <c r="N13" s="9">
        <v>1882.673</v>
      </c>
      <c r="O13" s="9">
        <v>1957.45</v>
      </c>
      <c r="P13" s="9">
        <v>2344.3069999999998</v>
      </c>
      <c r="Q13" s="9">
        <v>1234.2249999999999</v>
      </c>
      <c r="R13" s="9">
        <v>1110.0820000000001</v>
      </c>
      <c r="S13" s="9">
        <v>333.12200000000001</v>
      </c>
      <c r="T13" s="9">
        <v>173.404</v>
      </c>
      <c r="U13" s="9">
        <v>159.71799999999999</v>
      </c>
      <c r="V13" s="9">
        <v>216.53399999999999</v>
      </c>
      <c r="W13" s="9">
        <v>88.125</v>
      </c>
      <c r="X13" s="9">
        <v>128.40899999999999</v>
      </c>
      <c r="Y13" s="9">
        <v>115.328</v>
      </c>
      <c r="Z13" s="9">
        <v>61.308</v>
      </c>
      <c r="AA13" s="9">
        <v>54.021000000000001</v>
      </c>
      <c r="AB13" s="9">
        <v>235.68299999999999</v>
      </c>
      <c r="AC13" s="9">
        <v>103.697</v>
      </c>
      <c r="AD13" s="9">
        <v>131.98599999999999</v>
      </c>
      <c r="AE13" s="9">
        <v>208.87200000000001</v>
      </c>
      <c r="AF13" s="9">
        <v>86.015000000000001</v>
      </c>
      <c r="AG13" s="9">
        <v>122.857</v>
      </c>
      <c r="AH13" s="9">
        <v>477.64400000000001</v>
      </c>
      <c r="AI13" s="9">
        <v>269.82</v>
      </c>
      <c r="AJ13" s="9">
        <v>207.82400000000001</v>
      </c>
      <c r="AK13" s="9">
        <v>1866.663</v>
      </c>
      <c r="AL13" s="9">
        <v>964.40499999999997</v>
      </c>
      <c r="AM13" s="9">
        <v>902.25800000000004</v>
      </c>
      <c r="AN13" s="9">
        <v>438.995</v>
      </c>
      <c r="AO13" s="9">
        <v>243.47800000000001</v>
      </c>
      <c r="AP13" s="9">
        <v>195.51599999999999</v>
      </c>
      <c r="AQ13" s="9">
        <v>1516.902</v>
      </c>
      <c r="AR13" s="9">
        <v>739.83100000000002</v>
      </c>
      <c r="AS13" s="9">
        <v>777.07100000000003</v>
      </c>
      <c r="AT13" s="9">
        <v>159.655</v>
      </c>
      <c r="AU13" s="9">
        <v>71.031000000000006</v>
      </c>
      <c r="AV13" s="9">
        <v>88.625</v>
      </c>
      <c r="AW13" s="9">
        <v>2537.89</v>
      </c>
      <c r="AX13" s="9">
        <v>1322.6179999999999</v>
      </c>
      <c r="AY13" s="9">
        <v>1215.2729999999999</v>
      </c>
      <c r="AZ13" s="9">
        <v>2219.1129999999998</v>
      </c>
      <c r="BA13" s="9">
        <v>1159.874</v>
      </c>
      <c r="BB13" s="9">
        <v>1059.239</v>
      </c>
      <c r="BC13" s="9">
        <v>2052.2600000000002</v>
      </c>
      <c r="BD13" s="9">
        <v>1081.58</v>
      </c>
      <c r="BE13" s="9">
        <v>970.68</v>
      </c>
      <c r="BF13" s="9">
        <v>549.40300000000002</v>
      </c>
      <c r="BG13" s="9">
        <v>280.11200000000002</v>
      </c>
      <c r="BH13" s="9">
        <v>269.291</v>
      </c>
      <c r="BI13" s="9">
        <v>381.64499999999998</v>
      </c>
      <c r="BJ13" s="9">
        <v>205.416</v>
      </c>
      <c r="BK13" s="9">
        <v>176.22900000000001</v>
      </c>
      <c r="BL13" s="9">
        <v>188.06200000000001</v>
      </c>
      <c r="BM13" s="9">
        <v>117.024</v>
      </c>
      <c r="BN13" s="9">
        <v>71.037999999999997</v>
      </c>
      <c r="BO13" s="9">
        <v>169.155</v>
      </c>
      <c r="BP13" s="9">
        <v>91.912999999999997</v>
      </c>
      <c r="BQ13" s="9">
        <v>77.242000000000004</v>
      </c>
      <c r="BR13" s="9">
        <v>1326.6610000000001</v>
      </c>
      <c r="BS13" s="9">
        <v>556.53499999999997</v>
      </c>
      <c r="BT13" s="9">
        <v>770.12599999999998</v>
      </c>
      <c r="BU13" s="9">
        <v>255.07499999999999</v>
      </c>
      <c r="BV13" s="9">
        <v>83.748000000000005</v>
      </c>
      <c r="BW13" s="9">
        <v>171.327</v>
      </c>
      <c r="BX13" s="9">
        <v>74.075000000000003</v>
      </c>
      <c r="BY13" s="9">
        <v>26.216999999999999</v>
      </c>
      <c r="BZ13" s="9">
        <v>47.859000000000002</v>
      </c>
      <c r="CA13" s="9">
        <v>220.46700000000001</v>
      </c>
      <c r="CB13" s="9">
        <v>71.418999999999997</v>
      </c>
      <c r="CC13" s="9">
        <v>149.048</v>
      </c>
      <c r="CD13" s="9">
        <v>31.922000000000001</v>
      </c>
      <c r="CE13" s="9">
        <v>9.6850000000000005</v>
      </c>
      <c r="CF13" s="9">
        <v>22.236999999999998</v>
      </c>
      <c r="CG13" s="9">
        <v>177.29400000000001</v>
      </c>
      <c r="CH13" s="9">
        <v>57.542999999999999</v>
      </c>
      <c r="CI13" s="9">
        <v>119.751</v>
      </c>
      <c r="CJ13" s="9">
        <v>21.241</v>
      </c>
      <c r="CK13" s="9">
        <v>7.5129999999999999</v>
      </c>
      <c r="CL13" s="9">
        <v>13.728</v>
      </c>
      <c r="CM13" s="9">
        <v>35.036000000000001</v>
      </c>
      <c r="CN13" s="9">
        <v>12.757</v>
      </c>
      <c r="CO13" s="9">
        <v>22.279</v>
      </c>
      <c r="CP13" s="9">
        <v>52.145000000000003</v>
      </c>
      <c r="CQ13" s="9">
        <v>4.0590000000000002</v>
      </c>
      <c r="CR13" s="9">
        <v>48.085999999999999</v>
      </c>
      <c r="CS13" s="9">
        <v>602.40899999999999</v>
      </c>
      <c r="CT13" s="9">
        <v>256.49700000000001</v>
      </c>
      <c r="CU13" s="9">
        <v>345.91199999999998</v>
      </c>
      <c r="CV13" s="9">
        <v>1387.1179999999999</v>
      </c>
      <c r="CW13" s="9">
        <v>681.26800000000003</v>
      </c>
      <c r="CX13" s="9">
        <v>705.85</v>
      </c>
      <c r="CY13" s="9">
        <v>821.43299999999999</v>
      </c>
      <c r="CZ13" s="9">
        <v>429.93</v>
      </c>
      <c r="DA13" s="9">
        <v>391.50299999999999</v>
      </c>
      <c r="DB13" s="9">
        <v>130.38300000000001</v>
      </c>
      <c r="DC13" s="9">
        <v>63.427</v>
      </c>
      <c r="DD13" s="9">
        <v>66.956000000000003</v>
      </c>
      <c r="DE13" s="9">
        <v>92.492999999999995</v>
      </c>
      <c r="DF13" s="9">
        <v>35.423000000000002</v>
      </c>
      <c r="DG13" s="9">
        <v>57.069000000000003</v>
      </c>
      <c r="DH13" s="9">
        <v>46.987000000000002</v>
      </c>
      <c r="DI13" s="9">
        <v>23.593</v>
      </c>
      <c r="DJ13" s="9">
        <v>23.393999999999998</v>
      </c>
      <c r="DK13" s="9">
        <v>93.944000000000003</v>
      </c>
      <c r="DL13" s="9">
        <v>38.128999999999998</v>
      </c>
      <c r="DM13" s="9">
        <v>55.814999999999998</v>
      </c>
      <c r="DN13" s="9">
        <v>89.242999999999995</v>
      </c>
      <c r="DO13" s="9">
        <v>34.002000000000002</v>
      </c>
      <c r="DP13" s="9">
        <v>55.241</v>
      </c>
      <c r="DQ13" s="9">
        <v>123.331</v>
      </c>
      <c r="DR13" s="9">
        <v>65.454999999999998</v>
      </c>
      <c r="DS13" s="9">
        <v>57.875999999999998</v>
      </c>
      <c r="DT13" s="9">
        <v>698.10199999999998</v>
      </c>
      <c r="DU13" s="9">
        <v>364.47500000000002</v>
      </c>
      <c r="DV13" s="9">
        <v>333.62599999999998</v>
      </c>
      <c r="DW13" s="9">
        <v>113.39400000000001</v>
      </c>
      <c r="DX13" s="9">
        <v>60.74</v>
      </c>
      <c r="DY13" s="9">
        <v>52.654000000000003</v>
      </c>
      <c r="DZ13" s="9">
        <v>574.58000000000004</v>
      </c>
      <c r="EA13" s="9">
        <v>284.827</v>
      </c>
      <c r="EB13" s="9">
        <v>289.75400000000002</v>
      </c>
      <c r="EC13" s="9">
        <v>67.739000000000004</v>
      </c>
      <c r="ED13" s="9">
        <v>29.228999999999999</v>
      </c>
      <c r="EE13" s="9">
        <v>38.51</v>
      </c>
      <c r="EF13" s="9">
        <v>883.61300000000006</v>
      </c>
      <c r="EG13" s="9">
        <v>460.16800000000001</v>
      </c>
      <c r="EH13" s="9">
        <v>423.44499999999999</v>
      </c>
      <c r="EI13" s="9">
        <v>800.18799999999999</v>
      </c>
      <c r="EJ13" s="9">
        <v>416.27699999999999</v>
      </c>
      <c r="EK13" s="9">
        <v>383.91199999999998</v>
      </c>
      <c r="EL13" s="9">
        <v>750.23</v>
      </c>
      <c r="EM13" s="9">
        <v>392.52499999999998</v>
      </c>
      <c r="EN13" s="9">
        <v>357.70499999999998</v>
      </c>
      <c r="EO13" s="9">
        <v>190.01300000000001</v>
      </c>
      <c r="EP13" s="9">
        <v>90.48</v>
      </c>
      <c r="EQ13" s="9">
        <v>99.534000000000006</v>
      </c>
      <c r="ER13" s="9">
        <v>112.554</v>
      </c>
      <c r="ES13" s="9">
        <v>57.694000000000003</v>
      </c>
      <c r="ET13" s="9">
        <v>54.86</v>
      </c>
      <c r="EU13" s="9">
        <v>50.374000000000002</v>
      </c>
      <c r="EV13" s="9">
        <v>27.456</v>
      </c>
      <c r="EW13" s="9">
        <v>22.917999999999999</v>
      </c>
      <c r="EX13" s="9">
        <v>57.02</v>
      </c>
      <c r="EY13" s="9">
        <v>30.532</v>
      </c>
      <c r="EZ13" s="9">
        <v>26.488</v>
      </c>
      <c r="FA13" s="9">
        <v>508.66399999999999</v>
      </c>
      <c r="FB13" s="9">
        <v>220.80600000000001</v>
      </c>
      <c r="FC13" s="9">
        <v>287.858</v>
      </c>
      <c r="FD13" s="9">
        <v>84.317999999999998</v>
      </c>
      <c r="FE13" s="9">
        <v>32.703000000000003</v>
      </c>
      <c r="FF13" s="9">
        <v>51.615000000000002</v>
      </c>
      <c r="FG13" s="9">
        <v>26.283999999999999</v>
      </c>
      <c r="FH13" s="9">
        <v>12.257999999999999</v>
      </c>
      <c r="FI13" s="9">
        <v>14.026</v>
      </c>
      <c r="FJ13" s="9">
        <v>72.707999999999998</v>
      </c>
      <c r="FK13" s="9">
        <v>28.294</v>
      </c>
      <c r="FL13" s="9">
        <v>44.414000000000001</v>
      </c>
      <c r="FM13" s="9">
        <v>11.016999999999999</v>
      </c>
      <c r="FN13" s="9">
        <v>3.3530000000000002</v>
      </c>
      <c r="FO13" s="9">
        <v>7.6639999999999997</v>
      </c>
      <c r="FP13" s="9">
        <v>56.156999999999996</v>
      </c>
      <c r="FQ13" s="9">
        <v>22.957999999999998</v>
      </c>
      <c r="FR13" s="9">
        <v>33.200000000000003</v>
      </c>
      <c r="FS13" s="9">
        <v>5.46</v>
      </c>
      <c r="FT13" s="9">
        <v>3.1030000000000002</v>
      </c>
      <c r="FU13" s="9">
        <v>2.3570000000000002</v>
      </c>
      <c r="FV13" s="9">
        <v>12.288</v>
      </c>
      <c r="FW13" s="9">
        <v>4.4089999999999998</v>
      </c>
      <c r="FX13" s="9">
        <v>7.8789999999999996</v>
      </c>
      <c r="FY13" s="9">
        <v>11.67</v>
      </c>
      <c r="FZ13" s="9">
        <v>0.33800000000000002</v>
      </c>
      <c r="GA13" s="9">
        <v>11.332000000000001</v>
      </c>
      <c r="GB13" s="9">
        <v>171.761</v>
      </c>
      <c r="GC13" s="9">
        <v>81.647999999999996</v>
      </c>
      <c r="GD13" s="9">
        <v>90.113</v>
      </c>
      <c r="GE13" s="9">
        <v>2034.9770000000001</v>
      </c>
      <c r="GF13" s="9">
        <v>1017.896</v>
      </c>
      <c r="GG13" s="9">
        <v>1017.08</v>
      </c>
      <c r="GH13" s="9">
        <v>1304.2059999999999</v>
      </c>
      <c r="GI13" s="9">
        <v>716.04499999999996</v>
      </c>
      <c r="GJ13" s="9">
        <v>588.16200000000003</v>
      </c>
      <c r="GK13" s="9">
        <v>233.31800000000001</v>
      </c>
      <c r="GL13" s="9">
        <v>126.798</v>
      </c>
      <c r="GM13" s="9">
        <v>106.52</v>
      </c>
      <c r="GN13" s="9">
        <v>141.02000000000001</v>
      </c>
      <c r="GO13" s="9">
        <v>56.295999999999999</v>
      </c>
      <c r="GP13" s="9">
        <v>84.724000000000004</v>
      </c>
      <c r="GQ13" s="9">
        <v>75.75</v>
      </c>
      <c r="GR13" s="9">
        <v>36.229999999999997</v>
      </c>
      <c r="GS13" s="9">
        <v>39.520000000000003</v>
      </c>
      <c r="GT13" s="9">
        <v>151.87100000000001</v>
      </c>
      <c r="GU13" s="9">
        <v>67.938000000000002</v>
      </c>
      <c r="GV13" s="9">
        <v>83.933999999999997</v>
      </c>
      <c r="GW13" s="9">
        <v>136.95400000000001</v>
      </c>
      <c r="GX13" s="9">
        <v>55.865000000000002</v>
      </c>
      <c r="GY13" s="9">
        <v>81.087999999999994</v>
      </c>
      <c r="GZ13" s="9">
        <v>224.09899999999999</v>
      </c>
      <c r="HA13" s="9">
        <v>121.54600000000001</v>
      </c>
      <c r="HB13" s="9">
        <v>102.55200000000001</v>
      </c>
      <c r="HC13" s="9">
        <v>1080.1079999999999</v>
      </c>
      <c r="HD13" s="9">
        <v>594.49800000000005</v>
      </c>
      <c r="HE13" s="9">
        <v>485.61</v>
      </c>
      <c r="HF13" s="9">
        <v>202.25</v>
      </c>
      <c r="HG13" s="9">
        <v>107.488</v>
      </c>
      <c r="HH13" s="9">
        <v>94.760999999999996</v>
      </c>
      <c r="HI13" s="9">
        <v>865.90800000000002</v>
      </c>
      <c r="HJ13" s="9">
        <v>455.66300000000001</v>
      </c>
      <c r="HK13" s="9">
        <v>410.245</v>
      </c>
      <c r="HL13" s="9">
        <v>102.59099999999999</v>
      </c>
      <c r="HM13" s="9">
        <v>54.999000000000002</v>
      </c>
      <c r="HN13" s="9">
        <v>47.591999999999999</v>
      </c>
      <c r="HO13" s="9">
        <v>1420.567</v>
      </c>
      <c r="HP13" s="9">
        <v>761.00900000000001</v>
      </c>
      <c r="HQ13" s="9">
        <v>659.55799999999999</v>
      </c>
      <c r="HR13" s="9">
        <v>1277.1610000000001</v>
      </c>
      <c r="HS13" s="9">
        <v>694.928</v>
      </c>
      <c r="HT13" s="9">
        <v>582.23400000000004</v>
      </c>
      <c r="HU13" s="9">
        <v>1177.19</v>
      </c>
      <c r="HV13" s="9">
        <v>653.68100000000004</v>
      </c>
      <c r="HW13" s="9">
        <v>523.50900000000001</v>
      </c>
      <c r="HX13" s="9">
        <v>325.42500000000001</v>
      </c>
      <c r="HY13" s="9">
        <v>158.745</v>
      </c>
      <c r="HZ13" s="9">
        <v>166.68</v>
      </c>
      <c r="IA13" s="9">
        <v>215</v>
      </c>
      <c r="IB13" s="9">
        <v>105.101</v>
      </c>
      <c r="IC13" s="9">
        <v>109.898</v>
      </c>
      <c r="ID13" s="9">
        <v>98.638999999999996</v>
      </c>
      <c r="IE13" s="9">
        <v>60.137</v>
      </c>
      <c r="IF13" s="9">
        <v>38.502000000000002</v>
      </c>
      <c r="IG13" s="9">
        <v>84.77</v>
      </c>
      <c r="IH13" s="9">
        <v>44.064</v>
      </c>
      <c r="II13" s="9">
        <v>40.706000000000003</v>
      </c>
      <c r="IJ13" s="9">
        <v>646</v>
      </c>
      <c r="IK13" s="9">
        <v>257.78800000000001</v>
      </c>
      <c r="IL13" s="9">
        <v>388.21199999999999</v>
      </c>
      <c r="IM13" s="9">
        <v>148.61799999999999</v>
      </c>
      <c r="IN13" s="9">
        <v>48.191000000000003</v>
      </c>
      <c r="IO13" s="9">
        <v>100.42700000000001</v>
      </c>
      <c r="IP13" s="9">
        <v>44.058999999999997</v>
      </c>
      <c r="IQ13" s="9">
        <v>22.74</v>
      </c>
    </row>
    <row r="14" spans="1:251">
      <c r="A14" s="10">
        <v>43132</v>
      </c>
      <c r="B14" s="9">
        <v>10.398</v>
      </c>
      <c r="C14" s="9">
        <v>12.407999999999999</v>
      </c>
      <c r="D14" s="9">
        <v>63.877000000000002</v>
      </c>
      <c r="E14" s="9">
        <v>27.645</v>
      </c>
      <c r="F14" s="9">
        <v>36.231999999999999</v>
      </c>
      <c r="G14" s="9">
        <v>67.31</v>
      </c>
      <c r="H14" s="9">
        <v>2.9649999999999999</v>
      </c>
      <c r="I14" s="9">
        <v>64.346000000000004</v>
      </c>
      <c r="J14" s="9">
        <v>683.83</v>
      </c>
      <c r="K14" s="9">
        <v>287.62799999999999</v>
      </c>
      <c r="L14" s="9">
        <v>396.202</v>
      </c>
      <c r="M14" s="9">
        <v>3920.585</v>
      </c>
      <c r="N14" s="9">
        <v>1922.404</v>
      </c>
      <c r="O14" s="9">
        <v>1998.18</v>
      </c>
      <c r="P14" s="9">
        <v>2474.3180000000002</v>
      </c>
      <c r="Q14" s="9">
        <v>1295.1790000000001</v>
      </c>
      <c r="R14" s="9">
        <v>1179.1379999999999</v>
      </c>
      <c r="S14" s="9">
        <v>337.35399999999998</v>
      </c>
      <c r="T14" s="9">
        <v>162.262</v>
      </c>
      <c r="U14" s="9">
        <v>175.09200000000001</v>
      </c>
      <c r="V14" s="9">
        <v>224.23599999999999</v>
      </c>
      <c r="W14" s="9">
        <v>85.718999999999994</v>
      </c>
      <c r="X14" s="9">
        <v>138.517</v>
      </c>
      <c r="Y14" s="9">
        <v>127.47199999999999</v>
      </c>
      <c r="Z14" s="9">
        <v>55.762</v>
      </c>
      <c r="AA14" s="9">
        <v>71.709999999999994</v>
      </c>
      <c r="AB14" s="9">
        <v>232.429</v>
      </c>
      <c r="AC14" s="9">
        <v>97.004000000000005</v>
      </c>
      <c r="AD14" s="9">
        <v>135.42500000000001</v>
      </c>
      <c r="AE14" s="9">
        <v>213.61799999999999</v>
      </c>
      <c r="AF14" s="9">
        <v>83.882000000000005</v>
      </c>
      <c r="AG14" s="9">
        <v>129.73599999999999</v>
      </c>
      <c r="AH14" s="9">
        <v>489.11799999999999</v>
      </c>
      <c r="AI14" s="9">
        <v>269.57400000000001</v>
      </c>
      <c r="AJ14" s="9">
        <v>219.54499999999999</v>
      </c>
      <c r="AK14" s="9">
        <v>1985.1990000000001</v>
      </c>
      <c r="AL14" s="9">
        <v>1025.606</v>
      </c>
      <c r="AM14" s="9">
        <v>959.59400000000005</v>
      </c>
      <c r="AN14" s="9">
        <v>441.94600000000003</v>
      </c>
      <c r="AO14" s="9">
        <v>243.899</v>
      </c>
      <c r="AP14" s="9">
        <v>198.047</v>
      </c>
      <c r="AQ14" s="9">
        <v>1623.575</v>
      </c>
      <c r="AR14" s="9">
        <v>795.47299999999996</v>
      </c>
      <c r="AS14" s="9">
        <v>828.10199999999998</v>
      </c>
      <c r="AT14" s="9">
        <v>194.46100000000001</v>
      </c>
      <c r="AU14" s="9">
        <v>92.337999999999994</v>
      </c>
      <c r="AV14" s="9">
        <v>102.124</v>
      </c>
      <c r="AW14" s="9">
        <v>2663.1210000000001</v>
      </c>
      <c r="AX14" s="9">
        <v>1385.095</v>
      </c>
      <c r="AY14" s="9">
        <v>1278.0260000000001</v>
      </c>
      <c r="AZ14" s="9">
        <v>2324.1030000000001</v>
      </c>
      <c r="BA14" s="9">
        <v>1208.5989999999999</v>
      </c>
      <c r="BB14" s="9">
        <v>1115.5029999999999</v>
      </c>
      <c r="BC14" s="9">
        <v>2179.8220000000001</v>
      </c>
      <c r="BD14" s="9">
        <v>1146.0740000000001</v>
      </c>
      <c r="BE14" s="9">
        <v>1033.748</v>
      </c>
      <c r="BF14" s="9">
        <v>588.524</v>
      </c>
      <c r="BG14" s="9">
        <v>314.54000000000002</v>
      </c>
      <c r="BH14" s="9">
        <v>273.983</v>
      </c>
      <c r="BI14" s="9">
        <v>389.23899999999998</v>
      </c>
      <c r="BJ14" s="9">
        <v>219.273</v>
      </c>
      <c r="BK14" s="9">
        <v>169.965</v>
      </c>
      <c r="BL14" s="9">
        <v>200.435</v>
      </c>
      <c r="BM14" s="9">
        <v>129.358</v>
      </c>
      <c r="BN14" s="9">
        <v>71.076999999999998</v>
      </c>
      <c r="BO14" s="9">
        <v>165.232</v>
      </c>
      <c r="BP14" s="9">
        <v>84.614999999999995</v>
      </c>
      <c r="BQ14" s="9">
        <v>80.616</v>
      </c>
      <c r="BR14" s="9">
        <v>1281.0350000000001</v>
      </c>
      <c r="BS14" s="9">
        <v>542.61</v>
      </c>
      <c r="BT14" s="9">
        <v>738.42600000000004</v>
      </c>
      <c r="BU14" s="9">
        <v>249.84899999999999</v>
      </c>
      <c r="BV14" s="9">
        <v>95.816999999999993</v>
      </c>
      <c r="BW14" s="9">
        <v>154.03299999999999</v>
      </c>
      <c r="BX14" s="9">
        <v>79.369</v>
      </c>
      <c r="BY14" s="9">
        <v>38.781999999999996</v>
      </c>
      <c r="BZ14" s="9">
        <v>40.587000000000003</v>
      </c>
      <c r="CA14" s="9">
        <v>214.12</v>
      </c>
      <c r="CB14" s="9">
        <v>80.006</v>
      </c>
      <c r="CC14" s="9">
        <v>134.114</v>
      </c>
      <c r="CD14" s="9">
        <v>29.937000000000001</v>
      </c>
      <c r="CE14" s="9">
        <v>10.391999999999999</v>
      </c>
      <c r="CF14" s="9">
        <v>19.545000000000002</v>
      </c>
      <c r="CG14" s="9">
        <v>175.595</v>
      </c>
      <c r="CH14" s="9">
        <v>66.275999999999996</v>
      </c>
      <c r="CI14" s="9">
        <v>109.318</v>
      </c>
      <c r="CJ14" s="9">
        <v>20.481000000000002</v>
      </c>
      <c r="CK14" s="9">
        <v>8.4019999999999992</v>
      </c>
      <c r="CL14" s="9">
        <v>12.079000000000001</v>
      </c>
      <c r="CM14" s="9">
        <v>35.729999999999997</v>
      </c>
      <c r="CN14" s="9">
        <v>15.811</v>
      </c>
      <c r="CO14" s="9">
        <v>19.919</v>
      </c>
      <c r="CP14" s="9">
        <v>50.023000000000003</v>
      </c>
      <c r="CQ14" s="9">
        <v>3.0760000000000001</v>
      </c>
      <c r="CR14" s="9">
        <v>46.947000000000003</v>
      </c>
      <c r="CS14" s="9">
        <v>565.64200000000005</v>
      </c>
      <c r="CT14" s="9">
        <v>244.595</v>
      </c>
      <c r="CU14" s="9">
        <v>321.04599999999999</v>
      </c>
      <c r="CV14" s="9">
        <v>1400.9059999999999</v>
      </c>
      <c r="CW14" s="9">
        <v>686.83600000000001</v>
      </c>
      <c r="CX14" s="9">
        <v>714.07</v>
      </c>
      <c r="CY14" s="9">
        <v>844.97299999999996</v>
      </c>
      <c r="CZ14" s="9">
        <v>444.09300000000002</v>
      </c>
      <c r="DA14" s="9">
        <v>400.88</v>
      </c>
      <c r="DB14" s="9">
        <v>121.023</v>
      </c>
      <c r="DC14" s="9">
        <v>61.716999999999999</v>
      </c>
      <c r="DD14" s="9">
        <v>59.307000000000002</v>
      </c>
      <c r="DE14" s="9">
        <v>86.775000000000006</v>
      </c>
      <c r="DF14" s="9">
        <v>36.380000000000003</v>
      </c>
      <c r="DG14" s="9">
        <v>50.395000000000003</v>
      </c>
      <c r="DH14" s="9">
        <v>43.377000000000002</v>
      </c>
      <c r="DI14" s="9">
        <v>22.425999999999998</v>
      </c>
      <c r="DJ14" s="9">
        <v>20.951000000000001</v>
      </c>
      <c r="DK14" s="9">
        <v>89.632999999999996</v>
      </c>
      <c r="DL14" s="9">
        <v>39.19</v>
      </c>
      <c r="DM14" s="9">
        <v>50.442999999999998</v>
      </c>
      <c r="DN14" s="9">
        <v>83.028000000000006</v>
      </c>
      <c r="DO14" s="9">
        <v>34.456000000000003</v>
      </c>
      <c r="DP14" s="9">
        <v>48.570999999999998</v>
      </c>
      <c r="DQ14" s="9">
        <v>145.05699999999999</v>
      </c>
      <c r="DR14" s="9">
        <v>74.638999999999996</v>
      </c>
      <c r="DS14" s="9">
        <v>70.418000000000006</v>
      </c>
      <c r="DT14" s="9">
        <v>699.91600000000005</v>
      </c>
      <c r="DU14" s="9">
        <v>369.45400000000001</v>
      </c>
      <c r="DV14" s="9">
        <v>330.46199999999999</v>
      </c>
      <c r="DW14" s="9">
        <v>136.40100000000001</v>
      </c>
      <c r="DX14" s="9">
        <v>69.266999999999996</v>
      </c>
      <c r="DY14" s="9">
        <v>67.132999999999996</v>
      </c>
      <c r="DZ14" s="9">
        <v>563.34699999999998</v>
      </c>
      <c r="EA14" s="9">
        <v>276.09899999999999</v>
      </c>
      <c r="EB14" s="9">
        <v>287.24799999999999</v>
      </c>
      <c r="EC14" s="9">
        <v>68.197000000000003</v>
      </c>
      <c r="ED14" s="9">
        <v>31.811</v>
      </c>
      <c r="EE14" s="9">
        <v>36.386000000000003</v>
      </c>
      <c r="EF14" s="9">
        <v>900.20899999999995</v>
      </c>
      <c r="EG14" s="9">
        <v>473.43599999999998</v>
      </c>
      <c r="EH14" s="9">
        <v>426.77300000000002</v>
      </c>
      <c r="EI14" s="9">
        <v>809.97199999999998</v>
      </c>
      <c r="EJ14" s="9">
        <v>424.51600000000002</v>
      </c>
      <c r="EK14" s="9">
        <v>385.45600000000002</v>
      </c>
      <c r="EL14" s="9">
        <v>760.14</v>
      </c>
      <c r="EM14" s="9">
        <v>398.93700000000001</v>
      </c>
      <c r="EN14" s="9">
        <v>361.20299999999997</v>
      </c>
      <c r="EO14" s="9">
        <v>202.422</v>
      </c>
      <c r="EP14" s="9">
        <v>97.534000000000006</v>
      </c>
      <c r="EQ14" s="9">
        <v>104.887</v>
      </c>
      <c r="ER14" s="9">
        <v>115.223</v>
      </c>
      <c r="ES14" s="9">
        <v>58.561999999999998</v>
      </c>
      <c r="ET14" s="9">
        <v>56.661000000000001</v>
      </c>
      <c r="EU14" s="9">
        <v>59.987000000000002</v>
      </c>
      <c r="EV14" s="9">
        <v>29.219000000000001</v>
      </c>
      <c r="EW14" s="9">
        <v>30.768000000000001</v>
      </c>
      <c r="EX14" s="9">
        <v>56.25</v>
      </c>
      <c r="EY14" s="9">
        <v>30.120999999999999</v>
      </c>
      <c r="EZ14" s="9">
        <v>26.129000000000001</v>
      </c>
      <c r="FA14" s="9">
        <v>499.68299999999999</v>
      </c>
      <c r="FB14" s="9">
        <v>212.62100000000001</v>
      </c>
      <c r="FC14" s="9">
        <v>287.06200000000001</v>
      </c>
      <c r="FD14" s="9">
        <v>85.308999999999997</v>
      </c>
      <c r="FE14" s="9">
        <v>35.317</v>
      </c>
      <c r="FF14" s="9">
        <v>49.991999999999997</v>
      </c>
      <c r="FG14" s="9">
        <v>27.8</v>
      </c>
      <c r="FH14" s="9">
        <v>13.75</v>
      </c>
      <c r="FI14" s="9">
        <v>14.05</v>
      </c>
      <c r="FJ14" s="9">
        <v>70.435000000000002</v>
      </c>
      <c r="FK14" s="9">
        <v>27.873000000000001</v>
      </c>
      <c r="FL14" s="9">
        <v>42.563000000000002</v>
      </c>
      <c r="FM14" s="9">
        <v>12.211</v>
      </c>
      <c r="FN14" s="9">
        <v>4.2229999999999999</v>
      </c>
      <c r="FO14" s="9">
        <v>7.9880000000000004</v>
      </c>
      <c r="FP14" s="9">
        <v>56.320999999999998</v>
      </c>
      <c r="FQ14" s="9">
        <v>22.655000000000001</v>
      </c>
      <c r="FR14" s="9">
        <v>33.665999999999997</v>
      </c>
      <c r="FS14" s="9">
        <v>7.944</v>
      </c>
      <c r="FT14" s="9">
        <v>3.5870000000000002</v>
      </c>
      <c r="FU14" s="9">
        <v>4.3570000000000002</v>
      </c>
      <c r="FV14" s="9">
        <v>14.874000000000001</v>
      </c>
      <c r="FW14" s="9">
        <v>7.444</v>
      </c>
      <c r="FX14" s="9">
        <v>7.43</v>
      </c>
      <c r="FY14" s="9">
        <v>13.728999999999999</v>
      </c>
      <c r="FZ14" s="9">
        <v>1.29</v>
      </c>
      <c r="GA14" s="9">
        <v>12.439</v>
      </c>
      <c r="GB14" s="9">
        <v>194.66300000000001</v>
      </c>
      <c r="GC14" s="9">
        <v>92.144000000000005</v>
      </c>
      <c r="GD14" s="9">
        <v>102.51900000000001</v>
      </c>
      <c r="GE14" s="9">
        <v>2057.66</v>
      </c>
      <c r="GF14" s="9">
        <v>1021.638</v>
      </c>
      <c r="GG14" s="9">
        <v>1036.021</v>
      </c>
      <c r="GH14" s="9">
        <v>1331.0229999999999</v>
      </c>
      <c r="GI14" s="9">
        <v>717.20399999999995</v>
      </c>
      <c r="GJ14" s="9">
        <v>613.81899999999996</v>
      </c>
      <c r="GK14" s="9">
        <v>207.22800000000001</v>
      </c>
      <c r="GL14" s="9">
        <v>107.381</v>
      </c>
      <c r="GM14" s="9">
        <v>99.846000000000004</v>
      </c>
      <c r="GN14" s="9">
        <v>117.702</v>
      </c>
      <c r="GO14" s="9">
        <v>45.698</v>
      </c>
      <c r="GP14" s="9">
        <v>72.004000000000005</v>
      </c>
      <c r="GQ14" s="9">
        <v>56.578000000000003</v>
      </c>
      <c r="GR14" s="9">
        <v>24.975000000000001</v>
      </c>
      <c r="GS14" s="9">
        <v>31.603000000000002</v>
      </c>
      <c r="GT14" s="9">
        <v>128.208</v>
      </c>
      <c r="GU14" s="9">
        <v>59.198999999999998</v>
      </c>
      <c r="GV14" s="9">
        <v>69.007999999999996</v>
      </c>
      <c r="GW14" s="9">
        <v>111.358</v>
      </c>
      <c r="GX14" s="9">
        <v>43.052</v>
      </c>
      <c r="GY14" s="9">
        <v>68.305999999999997</v>
      </c>
      <c r="GZ14" s="9">
        <v>240.46</v>
      </c>
      <c r="HA14" s="9">
        <v>134.708</v>
      </c>
      <c r="HB14" s="9">
        <v>105.751</v>
      </c>
      <c r="HC14" s="9">
        <v>1090.5630000000001</v>
      </c>
      <c r="HD14" s="9">
        <v>582.495</v>
      </c>
      <c r="HE14" s="9">
        <v>508.06799999999998</v>
      </c>
      <c r="HF14" s="9">
        <v>218.71299999999999</v>
      </c>
      <c r="HG14" s="9">
        <v>122.643</v>
      </c>
      <c r="HH14" s="9">
        <v>96.070999999999998</v>
      </c>
      <c r="HI14" s="9">
        <v>880.53099999999995</v>
      </c>
      <c r="HJ14" s="9">
        <v>444.416</v>
      </c>
      <c r="HK14" s="9">
        <v>436.11399999999998</v>
      </c>
      <c r="HL14" s="9">
        <v>115.629</v>
      </c>
      <c r="HM14" s="9">
        <v>63.031999999999996</v>
      </c>
      <c r="HN14" s="9">
        <v>52.597000000000001</v>
      </c>
      <c r="HO14" s="9">
        <v>1432.9580000000001</v>
      </c>
      <c r="HP14" s="9">
        <v>761.77099999999996</v>
      </c>
      <c r="HQ14" s="9">
        <v>671.18700000000001</v>
      </c>
      <c r="HR14" s="9">
        <v>1271.6869999999999</v>
      </c>
      <c r="HS14" s="9">
        <v>679.36400000000003</v>
      </c>
      <c r="HT14" s="9">
        <v>592.322</v>
      </c>
      <c r="HU14" s="9">
        <v>1183.5129999999999</v>
      </c>
      <c r="HV14" s="9">
        <v>638.81200000000001</v>
      </c>
      <c r="HW14" s="9">
        <v>544.70100000000002</v>
      </c>
      <c r="HX14" s="9">
        <v>322.13799999999998</v>
      </c>
      <c r="HY14" s="9">
        <v>165.21899999999999</v>
      </c>
      <c r="HZ14" s="9">
        <v>156.91900000000001</v>
      </c>
      <c r="IA14" s="9">
        <v>200.40199999999999</v>
      </c>
      <c r="IB14" s="9">
        <v>105.545</v>
      </c>
      <c r="IC14" s="9">
        <v>94.856999999999999</v>
      </c>
      <c r="ID14" s="9">
        <v>98.468000000000004</v>
      </c>
      <c r="IE14" s="9">
        <v>60.978000000000002</v>
      </c>
      <c r="IF14" s="9">
        <v>37.488999999999997</v>
      </c>
      <c r="IG14" s="9">
        <v>87.53</v>
      </c>
      <c r="IH14" s="9">
        <v>47.293999999999997</v>
      </c>
      <c r="II14" s="9">
        <v>40.235999999999997</v>
      </c>
      <c r="IJ14" s="9">
        <v>639.10699999999997</v>
      </c>
      <c r="IK14" s="9">
        <v>257.14100000000002</v>
      </c>
      <c r="IL14" s="9">
        <v>381.96600000000001</v>
      </c>
      <c r="IM14" s="9">
        <v>158.001</v>
      </c>
      <c r="IN14" s="9">
        <v>56.011000000000003</v>
      </c>
      <c r="IO14" s="9">
        <v>101.99</v>
      </c>
      <c r="IP14" s="9">
        <v>45.616999999999997</v>
      </c>
      <c r="IQ14" s="9">
        <v>20.478000000000002</v>
      </c>
    </row>
    <row r="15" spans="1:251">
      <c r="A15" s="10">
        <v>43497</v>
      </c>
      <c r="B15" s="9">
        <v>12.920999999999999</v>
      </c>
      <c r="C15" s="9">
        <v>16.721</v>
      </c>
      <c r="D15" s="9">
        <v>52.079000000000001</v>
      </c>
      <c r="E15" s="9">
        <v>14.24</v>
      </c>
      <c r="F15" s="9">
        <v>37.838999999999999</v>
      </c>
      <c r="G15" s="9">
        <v>57.36</v>
      </c>
      <c r="H15" s="9">
        <v>3.26</v>
      </c>
      <c r="I15" s="9">
        <v>54.1</v>
      </c>
      <c r="J15" s="9">
        <v>718.61699999999996</v>
      </c>
      <c r="K15" s="9">
        <v>299.70400000000001</v>
      </c>
      <c r="L15" s="9">
        <v>418.91300000000001</v>
      </c>
      <c r="M15" s="9">
        <v>3964.9989999999998</v>
      </c>
      <c r="N15" s="9">
        <v>1934.627</v>
      </c>
      <c r="O15" s="9">
        <v>2030.3720000000001</v>
      </c>
      <c r="P15" s="9">
        <v>2491.0709999999999</v>
      </c>
      <c r="Q15" s="9">
        <v>1298.105</v>
      </c>
      <c r="R15" s="9">
        <v>1192.9659999999999</v>
      </c>
      <c r="S15" s="9">
        <v>316.447</v>
      </c>
      <c r="T15" s="9">
        <v>161.12899999999999</v>
      </c>
      <c r="U15" s="9">
        <v>155.31800000000001</v>
      </c>
      <c r="V15" s="9">
        <v>203.036</v>
      </c>
      <c r="W15" s="9">
        <v>82.625</v>
      </c>
      <c r="X15" s="9">
        <v>120.411</v>
      </c>
      <c r="Y15" s="9">
        <v>113.205</v>
      </c>
      <c r="Z15" s="9">
        <v>51.759</v>
      </c>
      <c r="AA15" s="9">
        <v>61.445999999999998</v>
      </c>
      <c r="AB15" s="9">
        <v>211.684</v>
      </c>
      <c r="AC15" s="9">
        <v>91.933999999999997</v>
      </c>
      <c r="AD15" s="9">
        <v>119.75</v>
      </c>
      <c r="AE15" s="9">
        <v>194.54499999999999</v>
      </c>
      <c r="AF15" s="9">
        <v>80.064999999999998</v>
      </c>
      <c r="AG15" s="9">
        <v>114.48</v>
      </c>
      <c r="AH15" s="9">
        <v>480.98200000000003</v>
      </c>
      <c r="AI15" s="9">
        <v>244.67699999999999</v>
      </c>
      <c r="AJ15" s="9">
        <v>236.304</v>
      </c>
      <c r="AK15" s="9">
        <v>2010.09</v>
      </c>
      <c r="AL15" s="9">
        <v>1053.4269999999999</v>
      </c>
      <c r="AM15" s="9">
        <v>956.66200000000003</v>
      </c>
      <c r="AN15" s="9">
        <v>440.19200000000001</v>
      </c>
      <c r="AO15" s="9">
        <v>224.35300000000001</v>
      </c>
      <c r="AP15" s="9">
        <v>215.839</v>
      </c>
      <c r="AQ15" s="9">
        <v>1629.8489999999999</v>
      </c>
      <c r="AR15" s="9">
        <v>808.83100000000002</v>
      </c>
      <c r="AS15" s="9">
        <v>821.01800000000003</v>
      </c>
      <c r="AT15" s="9">
        <v>180.08799999999999</v>
      </c>
      <c r="AU15" s="9">
        <v>82.021000000000001</v>
      </c>
      <c r="AV15" s="9">
        <v>98.066999999999993</v>
      </c>
      <c r="AW15" s="9">
        <v>2671.85</v>
      </c>
      <c r="AX15" s="9">
        <v>1384.54</v>
      </c>
      <c r="AY15" s="9">
        <v>1287.31</v>
      </c>
      <c r="AZ15" s="9">
        <v>2371.578</v>
      </c>
      <c r="BA15" s="9">
        <v>1239.7639999999999</v>
      </c>
      <c r="BB15" s="9">
        <v>1131.8140000000001</v>
      </c>
      <c r="BC15" s="9">
        <v>2217.5520000000001</v>
      </c>
      <c r="BD15" s="9">
        <v>1168.252</v>
      </c>
      <c r="BE15" s="9">
        <v>1049.3</v>
      </c>
      <c r="BF15" s="9">
        <v>592.35699999999997</v>
      </c>
      <c r="BG15" s="9">
        <v>310.22000000000003</v>
      </c>
      <c r="BH15" s="9">
        <v>282.13799999999998</v>
      </c>
      <c r="BI15" s="9">
        <v>384.67700000000002</v>
      </c>
      <c r="BJ15" s="9">
        <v>203.583</v>
      </c>
      <c r="BK15" s="9">
        <v>181.09399999999999</v>
      </c>
      <c r="BL15" s="9">
        <v>203.899</v>
      </c>
      <c r="BM15" s="9">
        <v>117.149</v>
      </c>
      <c r="BN15" s="9">
        <v>86.75</v>
      </c>
      <c r="BO15" s="9">
        <v>147.69300000000001</v>
      </c>
      <c r="BP15" s="9">
        <v>74.216999999999999</v>
      </c>
      <c r="BQ15" s="9">
        <v>73.475999999999999</v>
      </c>
      <c r="BR15" s="9">
        <v>1326.2339999999999</v>
      </c>
      <c r="BS15" s="9">
        <v>562.30399999999997</v>
      </c>
      <c r="BT15" s="9">
        <v>763.93</v>
      </c>
      <c r="BU15" s="9">
        <v>240.899</v>
      </c>
      <c r="BV15" s="9">
        <v>93.272999999999996</v>
      </c>
      <c r="BW15" s="9">
        <v>147.626</v>
      </c>
      <c r="BX15" s="9">
        <v>86.081000000000003</v>
      </c>
      <c r="BY15" s="9">
        <v>38.622999999999998</v>
      </c>
      <c r="BZ15" s="9">
        <v>47.457999999999998</v>
      </c>
      <c r="CA15" s="9">
        <v>204.23599999999999</v>
      </c>
      <c r="CB15" s="9">
        <v>81.718000000000004</v>
      </c>
      <c r="CC15" s="9">
        <v>122.518</v>
      </c>
      <c r="CD15" s="9">
        <v>33.524999999999999</v>
      </c>
      <c r="CE15" s="9">
        <v>17.085000000000001</v>
      </c>
      <c r="CF15" s="9">
        <v>16.440000000000001</v>
      </c>
      <c r="CG15" s="9">
        <v>154.696</v>
      </c>
      <c r="CH15" s="9">
        <v>58.478000000000002</v>
      </c>
      <c r="CI15" s="9">
        <v>96.216999999999999</v>
      </c>
      <c r="CJ15" s="9">
        <v>15.129</v>
      </c>
      <c r="CK15" s="9">
        <v>6.2210000000000001</v>
      </c>
      <c r="CL15" s="9">
        <v>8.9079999999999995</v>
      </c>
      <c r="CM15" s="9">
        <v>38.548000000000002</v>
      </c>
      <c r="CN15" s="9">
        <v>13.44</v>
      </c>
      <c r="CO15" s="9">
        <v>25.108000000000001</v>
      </c>
      <c r="CP15" s="9">
        <v>48.415999999999997</v>
      </c>
      <c r="CQ15" s="9">
        <v>5.28</v>
      </c>
      <c r="CR15" s="9">
        <v>43.136000000000003</v>
      </c>
      <c r="CS15" s="9">
        <v>576.41899999999998</v>
      </c>
      <c r="CT15" s="9">
        <v>264.197</v>
      </c>
      <c r="CU15" s="9">
        <v>312.22199999999998</v>
      </c>
      <c r="CV15" s="9">
        <v>1413.63</v>
      </c>
      <c r="CW15" s="9">
        <v>694.80200000000002</v>
      </c>
      <c r="CX15" s="9">
        <v>718.82799999999997</v>
      </c>
      <c r="CY15" s="9">
        <v>845.15300000000002</v>
      </c>
      <c r="CZ15" s="9">
        <v>449.67099999999999</v>
      </c>
      <c r="DA15" s="9">
        <v>395.48200000000003</v>
      </c>
      <c r="DB15" s="9">
        <v>116.059</v>
      </c>
      <c r="DC15" s="9">
        <v>58.436999999999998</v>
      </c>
      <c r="DD15" s="9">
        <v>57.622</v>
      </c>
      <c r="DE15" s="9">
        <v>75.712999999999994</v>
      </c>
      <c r="DF15" s="9">
        <v>28.931999999999999</v>
      </c>
      <c r="DG15" s="9">
        <v>46.780999999999999</v>
      </c>
      <c r="DH15" s="9">
        <v>39.578000000000003</v>
      </c>
      <c r="DI15" s="9">
        <v>18.277999999999999</v>
      </c>
      <c r="DJ15" s="9">
        <v>21.3</v>
      </c>
      <c r="DK15" s="9">
        <v>77.293000000000006</v>
      </c>
      <c r="DL15" s="9">
        <v>31.620999999999999</v>
      </c>
      <c r="DM15" s="9">
        <v>45.671999999999997</v>
      </c>
      <c r="DN15" s="9">
        <v>71.323999999999998</v>
      </c>
      <c r="DO15" s="9">
        <v>27.283999999999999</v>
      </c>
      <c r="DP15" s="9">
        <v>44.039000000000001</v>
      </c>
      <c r="DQ15" s="9">
        <v>140.684</v>
      </c>
      <c r="DR15" s="9">
        <v>74.831999999999994</v>
      </c>
      <c r="DS15" s="9">
        <v>65.852000000000004</v>
      </c>
      <c r="DT15" s="9">
        <v>704.46900000000005</v>
      </c>
      <c r="DU15" s="9">
        <v>374.839</v>
      </c>
      <c r="DV15" s="9">
        <v>329.63</v>
      </c>
      <c r="DW15" s="9">
        <v>130.85</v>
      </c>
      <c r="DX15" s="9">
        <v>69.037999999999997</v>
      </c>
      <c r="DY15" s="9">
        <v>61.811999999999998</v>
      </c>
      <c r="DZ15" s="9">
        <v>575.34299999999996</v>
      </c>
      <c r="EA15" s="9">
        <v>289.68700000000001</v>
      </c>
      <c r="EB15" s="9">
        <v>285.65499999999997</v>
      </c>
      <c r="EC15" s="9">
        <v>65.004999999999995</v>
      </c>
      <c r="ED15" s="9">
        <v>31.513999999999999</v>
      </c>
      <c r="EE15" s="9">
        <v>33.49</v>
      </c>
      <c r="EF15" s="9">
        <v>900.62800000000004</v>
      </c>
      <c r="EG15" s="9">
        <v>473.77300000000002</v>
      </c>
      <c r="EH15" s="9">
        <v>426.85399999999998</v>
      </c>
      <c r="EI15" s="9">
        <v>808.44200000000001</v>
      </c>
      <c r="EJ15" s="9">
        <v>425.91500000000002</v>
      </c>
      <c r="EK15" s="9">
        <v>382.52699999999999</v>
      </c>
      <c r="EL15" s="9">
        <v>762.52300000000002</v>
      </c>
      <c r="EM15" s="9">
        <v>407.34199999999998</v>
      </c>
      <c r="EN15" s="9">
        <v>355.18</v>
      </c>
      <c r="EO15" s="9">
        <v>199.232</v>
      </c>
      <c r="EP15" s="9">
        <v>96.426000000000002</v>
      </c>
      <c r="EQ15" s="9">
        <v>102.807</v>
      </c>
      <c r="ER15" s="9">
        <v>110.69499999999999</v>
      </c>
      <c r="ES15" s="9">
        <v>56.814</v>
      </c>
      <c r="ET15" s="9">
        <v>53.881</v>
      </c>
      <c r="EU15" s="9">
        <v>55.22</v>
      </c>
      <c r="EV15" s="9">
        <v>32.712000000000003</v>
      </c>
      <c r="EW15" s="9">
        <v>22.507999999999999</v>
      </c>
      <c r="EX15" s="9">
        <v>51.142000000000003</v>
      </c>
      <c r="EY15" s="9">
        <v>28.532</v>
      </c>
      <c r="EZ15" s="9">
        <v>22.61</v>
      </c>
      <c r="FA15" s="9">
        <v>517.33600000000001</v>
      </c>
      <c r="FB15" s="9">
        <v>216.6</v>
      </c>
      <c r="FC15" s="9">
        <v>300.73599999999999</v>
      </c>
      <c r="FD15" s="9">
        <v>94.316999999999993</v>
      </c>
      <c r="FE15" s="9">
        <v>33.960999999999999</v>
      </c>
      <c r="FF15" s="9">
        <v>60.356999999999999</v>
      </c>
      <c r="FG15" s="9">
        <v>27.297000000000001</v>
      </c>
      <c r="FH15" s="9">
        <v>11.644</v>
      </c>
      <c r="FI15" s="9">
        <v>15.653</v>
      </c>
      <c r="FJ15" s="9">
        <v>80.183000000000007</v>
      </c>
      <c r="FK15" s="9">
        <v>28.861000000000001</v>
      </c>
      <c r="FL15" s="9">
        <v>51.322000000000003</v>
      </c>
      <c r="FM15" s="9">
        <v>12.205</v>
      </c>
      <c r="FN15" s="9">
        <v>4.0170000000000003</v>
      </c>
      <c r="FO15" s="9">
        <v>8.1880000000000006</v>
      </c>
      <c r="FP15" s="9">
        <v>64.632000000000005</v>
      </c>
      <c r="FQ15" s="9">
        <v>23.556999999999999</v>
      </c>
      <c r="FR15" s="9">
        <v>41.075000000000003</v>
      </c>
      <c r="FS15" s="9">
        <v>6.6059999999999999</v>
      </c>
      <c r="FT15" s="9">
        <v>3.8119999999999998</v>
      </c>
      <c r="FU15" s="9">
        <v>2.794</v>
      </c>
      <c r="FV15" s="9">
        <v>15.189</v>
      </c>
      <c r="FW15" s="9">
        <v>5.657</v>
      </c>
      <c r="FX15" s="9">
        <v>9.532</v>
      </c>
      <c r="FY15" s="9">
        <v>15.265000000000001</v>
      </c>
      <c r="FZ15" s="9">
        <v>1.0960000000000001</v>
      </c>
      <c r="GA15" s="9">
        <v>14.169</v>
      </c>
      <c r="GB15" s="9">
        <v>206.59</v>
      </c>
      <c r="GC15" s="9">
        <v>94.88</v>
      </c>
      <c r="GD15" s="9">
        <v>111.711</v>
      </c>
      <c r="GE15" s="9">
        <v>2054.31</v>
      </c>
      <c r="GF15" s="9">
        <v>1021.449</v>
      </c>
      <c r="GG15" s="9">
        <v>1032.8610000000001</v>
      </c>
      <c r="GH15" s="9">
        <v>1338.9780000000001</v>
      </c>
      <c r="GI15" s="9">
        <v>722.02599999999995</v>
      </c>
      <c r="GJ15" s="9">
        <v>616.952</v>
      </c>
      <c r="GK15" s="9">
        <v>197.19200000000001</v>
      </c>
      <c r="GL15" s="9">
        <v>95.004000000000005</v>
      </c>
      <c r="GM15" s="9">
        <v>102.188</v>
      </c>
      <c r="GN15" s="9">
        <v>122.96899999999999</v>
      </c>
      <c r="GO15" s="9">
        <v>41.66</v>
      </c>
      <c r="GP15" s="9">
        <v>81.308999999999997</v>
      </c>
      <c r="GQ15" s="9">
        <v>68.399000000000001</v>
      </c>
      <c r="GR15" s="9">
        <v>28.51</v>
      </c>
      <c r="GS15" s="9">
        <v>39.889000000000003</v>
      </c>
      <c r="GT15" s="9">
        <v>124.494</v>
      </c>
      <c r="GU15" s="9">
        <v>50.137</v>
      </c>
      <c r="GV15" s="9">
        <v>74.356999999999999</v>
      </c>
      <c r="GW15" s="9">
        <v>112.887</v>
      </c>
      <c r="GX15" s="9">
        <v>40.033000000000001</v>
      </c>
      <c r="GY15" s="9">
        <v>72.853999999999999</v>
      </c>
      <c r="GZ15" s="9">
        <v>249.58799999999999</v>
      </c>
      <c r="HA15" s="9">
        <v>140.12799999999999</v>
      </c>
      <c r="HB15" s="9">
        <v>109.46</v>
      </c>
      <c r="HC15" s="9">
        <v>1089.3900000000001</v>
      </c>
      <c r="HD15" s="9">
        <v>581.89800000000002</v>
      </c>
      <c r="HE15" s="9">
        <v>507.49099999999999</v>
      </c>
      <c r="HF15" s="9">
        <v>228.40799999999999</v>
      </c>
      <c r="HG15" s="9">
        <v>124.11799999999999</v>
      </c>
      <c r="HH15" s="9">
        <v>104.29</v>
      </c>
      <c r="HI15" s="9">
        <v>884.96799999999996</v>
      </c>
      <c r="HJ15" s="9">
        <v>453.46699999999998</v>
      </c>
      <c r="HK15" s="9">
        <v>431.50099999999998</v>
      </c>
      <c r="HL15" s="9">
        <v>112.31399999999999</v>
      </c>
      <c r="HM15" s="9">
        <v>55.932000000000002</v>
      </c>
      <c r="HN15" s="9">
        <v>56.383000000000003</v>
      </c>
      <c r="HO15" s="9">
        <v>1443.6210000000001</v>
      </c>
      <c r="HP15" s="9">
        <v>767.13499999999999</v>
      </c>
      <c r="HQ15" s="9">
        <v>676.48500000000001</v>
      </c>
      <c r="HR15" s="9">
        <v>1299.4179999999999</v>
      </c>
      <c r="HS15" s="9">
        <v>702.37</v>
      </c>
      <c r="HT15" s="9">
        <v>597.048</v>
      </c>
      <c r="HU15" s="9">
        <v>1207.0429999999999</v>
      </c>
      <c r="HV15" s="9">
        <v>660.76300000000003</v>
      </c>
      <c r="HW15" s="9">
        <v>546.28</v>
      </c>
      <c r="HX15" s="9">
        <v>342.625</v>
      </c>
      <c r="HY15" s="9">
        <v>181.089</v>
      </c>
      <c r="HZ15" s="9">
        <v>161.53700000000001</v>
      </c>
      <c r="IA15" s="9">
        <v>223.904</v>
      </c>
      <c r="IB15" s="9">
        <v>124.114</v>
      </c>
      <c r="IC15" s="9">
        <v>99.79</v>
      </c>
      <c r="ID15" s="9">
        <v>119.261</v>
      </c>
      <c r="IE15" s="9">
        <v>79.004999999999995</v>
      </c>
      <c r="IF15" s="9">
        <v>40.256</v>
      </c>
      <c r="IG15" s="9">
        <v>85.975999999999999</v>
      </c>
      <c r="IH15" s="9">
        <v>47.658000000000001</v>
      </c>
      <c r="II15" s="9">
        <v>38.319000000000003</v>
      </c>
      <c r="IJ15" s="9">
        <v>629.35599999999999</v>
      </c>
      <c r="IK15" s="9">
        <v>251.76499999999999</v>
      </c>
      <c r="IL15" s="9">
        <v>377.59100000000001</v>
      </c>
      <c r="IM15" s="9">
        <v>140.11500000000001</v>
      </c>
      <c r="IN15" s="9">
        <v>45.741</v>
      </c>
      <c r="IO15" s="9">
        <v>94.373999999999995</v>
      </c>
      <c r="IP15" s="9">
        <v>44.460999999999999</v>
      </c>
      <c r="IQ15" s="9">
        <v>17.78</v>
      </c>
    </row>
    <row r="16" spans="1:251">
      <c r="A16" s="10">
        <v>43862</v>
      </c>
      <c r="B16" s="9">
        <v>13.01</v>
      </c>
      <c r="C16" s="9">
        <v>16.164000000000001</v>
      </c>
      <c r="D16" s="9">
        <v>55.576000000000001</v>
      </c>
      <c r="E16" s="9">
        <v>19.776</v>
      </c>
      <c r="F16" s="9">
        <v>35.799999999999997</v>
      </c>
      <c r="G16" s="9">
        <v>56.859000000000002</v>
      </c>
      <c r="H16" s="9">
        <v>2.5249999999999999</v>
      </c>
      <c r="I16" s="9">
        <v>54.332999999999998</v>
      </c>
      <c r="J16" s="9">
        <v>761.44799999999998</v>
      </c>
      <c r="K16" s="9">
        <v>333.84800000000001</v>
      </c>
      <c r="L16" s="9">
        <v>427.6</v>
      </c>
      <c r="M16" s="9">
        <v>4076.645</v>
      </c>
      <c r="N16" s="9">
        <v>1999.395</v>
      </c>
      <c r="O16" s="9">
        <v>2077.25</v>
      </c>
      <c r="P16" s="9">
        <v>2564.5479999999998</v>
      </c>
      <c r="Q16" s="9">
        <v>1326.1780000000001</v>
      </c>
      <c r="R16" s="9">
        <v>1238.3699999999999</v>
      </c>
      <c r="S16" s="9">
        <v>364.28</v>
      </c>
      <c r="T16" s="9">
        <v>173.25899999999999</v>
      </c>
      <c r="U16" s="9">
        <v>191.02099999999999</v>
      </c>
      <c r="V16" s="9">
        <v>236.786</v>
      </c>
      <c r="W16" s="9">
        <v>83.37</v>
      </c>
      <c r="X16" s="9">
        <v>153.416</v>
      </c>
      <c r="Y16" s="9">
        <v>116.238</v>
      </c>
      <c r="Z16" s="9">
        <v>47.604999999999997</v>
      </c>
      <c r="AA16" s="9">
        <v>68.632000000000005</v>
      </c>
      <c r="AB16" s="9">
        <v>240.14400000000001</v>
      </c>
      <c r="AC16" s="9">
        <v>92.055000000000007</v>
      </c>
      <c r="AD16" s="9">
        <v>148.089</v>
      </c>
      <c r="AE16" s="9">
        <v>225.42500000000001</v>
      </c>
      <c r="AF16" s="9">
        <v>81.19</v>
      </c>
      <c r="AG16" s="9">
        <v>144.23400000000001</v>
      </c>
      <c r="AH16" s="9">
        <v>458.553</v>
      </c>
      <c r="AI16" s="9">
        <v>240.80799999999999</v>
      </c>
      <c r="AJ16" s="9">
        <v>217.745</v>
      </c>
      <c r="AK16" s="9">
        <v>2105.9960000000001</v>
      </c>
      <c r="AL16" s="9">
        <v>1085.3699999999999</v>
      </c>
      <c r="AM16" s="9">
        <v>1020.625</v>
      </c>
      <c r="AN16" s="9">
        <v>421.60500000000002</v>
      </c>
      <c r="AO16" s="9">
        <v>221.43199999999999</v>
      </c>
      <c r="AP16" s="9">
        <v>200.173</v>
      </c>
      <c r="AQ16" s="9">
        <v>1691.624</v>
      </c>
      <c r="AR16" s="9">
        <v>825.70399999999995</v>
      </c>
      <c r="AS16" s="9">
        <v>865.92</v>
      </c>
      <c r="AT16" s="9">
        <v>193.14699999999999</v>
      </c>
      <c r="AU16" s="9">
        <v>94.427999999999997</v>
      </c>
      <c r="AV16" s="9">
        <v>98.718000000000004</v>
      </c>
      <c r="AW16" s="9">
        <v>2738.567</v>
      </c>
      <c r="AX16" s="9">
        <v>1407.7329999999999</v>
      </c>
      <c r="AY16" s="9">
        <v>1330.8340000000001</v>
      </c>
      <c r="AZ16" s="9">
        <v>2454.1170000000002</v>
      </c>
      <c r="BA16" s="9">
        <v>1261.8520000000001</v>
      </c>
      <c r="BB16" s="9">
        <v>1192.2639999999999</v>
      </c>
      <c r="BC16" s="9">
        <v>2305.7849999999999</v>
      </c>
      <c r="BD16" s="9">
        <v>1192.7829999999999</v>
      </c>
      <c r="BE16" s="9">
        <v>1113.002</v>
      </c>
      <c r="BF16" s="9">
        <v>596.77599999999995</v>
      </c>
      <c r="BG16" s="9">
        <v>290.827</v>
      </c>
      <c r="BH16" s="9">
        <v>305.94900000000001</v>
      </c>
      <c r="BI16" s="9">
        <v>373.255</v>
      </c>
      <c r="BJ16" s="9">
        <v>188.84</v>
      </c>
      <c r="BK16" s="9">
        <v>184.416</v>
      </c>
      <c r="BL16" s="9">
        <v>199.23699999999999</v>
      </c>
      <c r="BM16" s="9">
        <v>107.285</v>
      </c>
      <c r="BN16" s="9">
        <v>91.951999999999998</v>
      </c>
      <c r="BO16" s="9">
        <v>152.84800000000001</v>
      </c>
      <c r="BP16" s="9">
        <v>88.98</v>
      </c>
      <c r="BQ16" s="9">
        <v>63.869</v>
      </c>
      <c r="BR16" s="9">
        <v>1359.249</v>
      </c>
      <c r="BS16" s="9">
        <v>584.23699999999997</v>
      </c>
      <c r="BT16" s="9">
        <v>775.01199999999994</v>
      </c>
      <c r="BU16" s="9">
        <v>248.816</v>
      </c>
      <c r="BV16" s="9">
        <v>90.551000000000002</v>
      </c>
      <c r="BW16" s="9">
        <v>158.26499999999999</v>
      </c>
      <c r="BX16" s="9">
        <v>76.3</v>
      </c>
      <c r="BY16" s="9">
        <v>29.19</v>
      </c>
      <c r="BZ16" s="9">
        <v>47.109000000000002</v>
      </c>
      <c r="CA16" s="9">
        <v>206.40899999999999</v>
      </c>
      <c r="CB16" s="9">
        <v>74.929000000000002</v>
      </c>
      <c r="CC16" s="9">
        <v>131.47999999999999</v>
      </c>
      <c r="CD16" s="9">
        <v>34.305</v>
      </c>
      <c r="CE16" s="9">
        <v>15.616</v>
      </c>
      <c r="CF16" s="9">
        <v>18.689</v>
      </c>
      <c r="CG16" s="9">
        <v>157.851</v>
      </c>
      <c r="CH16" s="9">
        <v>55.241</v>
      </c>
      <c r="CI16" s="9">
        <v>102.61</v>
      </c>
      <c r="CJ16" s="9">
        <v>16.521000000000001</v>
      </c>
      <c r="CK16" s="9">
        <v>5.83</v>
      </c>
      <c r="CL16" s="9">
        <v>10.691000000000001</v>
      </c>
      <c r="CM16" s="9">
        <v>42.895000000000003</v>
      </c>
      <c r="CN16" s="9">
        <v>15.622</v>
      </c>
      <c r="CO16" s="9">
        <v>27.273</v>
      </c>
      <c r="CP16" s="9">
        <v>51.960999999999999</v>
      </c>
      <c r="CQ16" s="9">
        <v>6.444</v>
      </c>
      <c r="CR16" s="9">
        <v>45.517000000000003</v>
      </c>
      <c r="CS16" s="9">
        <v>599.44000000000005</v>
      </c>
      <c r="CT16" s="9">
        <v>264.815</v>
      </c>
      <c r="CU16" s="9">
        <v>334.625</v>
      </c>
      <c r="CV16" s="9">
        <v>1429.5989999999999</v>
      </c>
      <c r="CW16" s="9">
        <v>702.23500000000001</v>
      </c>
      <c r="CX16" s="9">
        <v>727.36500000000001</v>
      </c>
      <c r="CY16" s="9">
        <v>853.58</v>
      </c>
      <c r="CZ16" s="9">
        <v>438.56400000000002</v>
      </c>
      <c r="DA16" s="9">
        <v>415.01600000000002</v>
      </c>
      <c r="DB16" s="9">
        <v>126.221</v>
      </c>
      <c r="DC16" s="9">
        <v>59.872999999999998</v>
      </c>
      <c r="DD16" s="9">
        <v>66.347999999999999</v>
      </c>
      <c r="DE16" s="9">
        <v>88.397999999999996</v>
      </c>
      <c r="DF16" s="9">
        <v>34.189</v>
      </c>
      <c r="DG16" s="9">
        <v>54.209000000000003</v>
      </c>
      <c r="DH16" s="9">
        <v>47.308</v>
      </c>
      <c r="DI16" s="9">
        <v>21.667000000000002</v>
      </c>
      <c r="DJ16" s="9">
        <v>25.64</v>
      </c>
      <c r="DK16" s="9">
        <v>89.06</v>
      </c>
      <c r="DL16" s="9">
        <v>36.947000000000003</v>
      </c>
      <c r="DM16" s="9">
        <v>52.113</v>
      </c>
      <c r="DN16" s="9">
        <v>83.201999999999998</v>
      </c>
      <c r="DO16" s="9">
        <v>32.063000000000002</v>
      </c>
      <c r="DP16" s="9">
        <v>51.139000000000003</v>
      </c>
      <c r="DQ16" s="9">
        <v>153.06899999999999</v>
      </c>
      <c r="DR16" s="9">
        <v>74.872</v>
      </c>
      <c r="DS16" s="9">
        <v>78.197000000000003</v>
      </c>
      <c r="DT16" s="9">
        <v>700.51099999999997</v>
      </c>
      <c r="DU16" s="9">
        <v>363.69200000000001</v>
      </c>
      <c r="DV16" s="9">
        <v>336.81900000000002</v>
      </c>
      <c r="DW16" s="9">
        <v>139.09</v>
      </c>
      <c r="DX16" s="9">
        <v>67.037999999999997</v>
      </c>
      <c r="DY16" s="9">
        <v>72.052000000000007</v>
      </c>
      <c r="DZ16" s="9">
        <v>572.25199999999995</v>
      </c>
      <c r="EA16" s="9">
        <v>281.11</v>
      </c>
      <c r="EB16" s="9">
        <v>291.142</v>
      </c>
      <c r="EC16" s="9">
        <v>65.522000000000006</v>
      </c>
      <c r="ED16" s="9">
        <v>30.698</v>
      </c>
      <c r="EE16" s="9">
        <v>34.823999999999998</v>
      </c>
      <c r="EF16" s="9">
        <v>918.02099999999996</v>
      </c>
      <c r="EG16" s="9">
        <v>467.80500000000001</v>
      </c>
      <c r="EH16" s="9">
        <v>450.21600000000001</v>
      </c>
      <c r="EI16" s="9">
        <v>821.33600000000001</v>
      </c>
      <c r="EJ16" s="9">
        <v>420.99099999999999</v>
      </c>
      <c r="EK16" s="9">
        <v>400.34500000000003</v>
      </c>
      <c r="EL16" s="9">
        <v>768.57600000000002</v>
      </c>
      <c r="EM16" s="9">
        <v>398.32100000000003</v>
      </c>
      <c r="EN16" s="9">
        <v>370.255</v>
      </c>
      <c r="EO16" s="9">
        <v>223.18</v>
      </c>
      <c r="EP16" s="9">
        <v>104.587</v>
      </c>
      <c r="EQ16" s="9">
        <v>118.593</v>
      </c>
      <c r="ER16" s="9">
        <v>133.626</v>
      </c>
      <c r="ES16" s="9">
        <v>65.352999999999994</v>
      </c>
      <c r="ET16" s="9">
        <v>68.272999999999996</v>
      </c>
      <c r="EU16" s="9">
        <v>69.186000000000007</v>
      </c>
      <c r="EV16" s="9">
        <v>36.112000000000002</v>
      </c>
      <c r="EW16" s="9">
        <v>33.073999999999998</v>
      </c>
      <c r="EX16" s="9">
        <v>51.884999999999998</v>
      </c>
      <c r="EY16" s="9">
        <v>28.161000000000001</v>
      </c>
      <c r="EZ16" s="9">
        <v>23.724</v>
      </c>
      <c r="FA16" s="9">
        <v>524.13499999999999</v>
      </c>
      <c r="FB16" s="9">
        <v>235.51</v>
      </c>
      <c r="FC16" s="9">
        <v>288.62400000000002</v>
      </c>
      <c r="FD16" s="9">
        <v>92.819000000000003</v>
      </c>
      <c r="FE16" s="9">
        <v>42.027000000000001</v>
      </c>
      <c r="FF16" s="9">
        <v>50.792000000000002</v>
      </c>
      <c r="FG16" s="9">
        <v>25.298999999999999</v>
      </c>
      <c r="FH16" s="9">
        <v>11.643000000000001</v>
      </c>
      <c r="FI16" s="9">
        <v>13.656000000000001</v>
      </c>
      <c r="FJ16" s="9">
        <v>78.968999999999994</v>
      </c>
      <c r="FK16" s="9">
        <v>34.729999999999997</v>
      </c>
      <c r="FL16" s="9">
        <v>44.238</v>
      </c>
      <c r="FM16" s="9">
        <v>16.242999999999999</v>
      </c>
      <c r="FN16" s="9">
        <v>6.1420000000000003</v>
      </c>
      <c r="FO16" s="9">
        <v>10.101000000000001</v>
      </c>
      <c r="FP16" s="9">
        <v>59.475000000000001</v>
      </c>
      <c r="FQ16" s="9">
        <v>26.812999999999999</v>
      </c>
      <c r="FR16" s="9">
        <v>32.661999999999999</v>
      </c>
      <c r="FS16" s="9">
        <v>5.0890000000000004</v>
      </c>
      <c r="FT16" s="9">
        <v>2.6970000000000001</v>
      </c>
      <c r="FU16" s="9">
        <v>2.3929999999999998</v>
      </c>
      <c r="FV16" s="9">
        <v>14.731999999999999</v>
      </c>
      <c r="FW16" s="9">
        <v>7.8760000000000003</v>
      </c>
      <c r="FX16" s="9">
        <v>6.8550000000000004</v>
      </c>
      <c r="FY16" s="9">
        <v>12.911</v>
      </c>
      <c r="FZ16" s="9">
        <v>0.95899999999999996</v>
      </c>
      <c r="GA16" s="9">
        <v>11.952</v>
      </c>
      <c r="GB16" s="9">
        <v>213.48699999999999</v>
      </c>
      <c r="GC16" s="9">
        <v>101.526</v>
      </c>
      <c r="GD16" s="9">
        <v>111.961</v>
      </c>
      <c r="GE16" s="9">
        <v>2118.5039999999999</v>
      </c>
      <c r="GF16" s="9">
        <v>1049.444</v>
      </c>
      <c r="GG16" s="9">
        <v>1069.0609999999999</v>
      </c>
      <c r="GH16" s="9">
        <v>1383.422</v>
      </c>
      <c r="GI16" s="9">
        <v>742.47900000000004</v>
      </c>
      <c r="GJ16" s="9">
        <v>640.94299999999998</v>
      </c>
      <c r="GK16" s="9">
        <v>204.048</v>
      </c>
      <c r="GL16" s="9">
        <v>107.401</v>
      </c>
      <c r="GM16" s="9">
        <v>96.647000000000006</v>
      </c>
      <c r="GN16" s="9">
        <v>129.15199999999999</v>
      </c>
      <c r="GO16" s="9">
        <v>51.472999999999999</v>
      </c>
      <c r="GP16" s="9">
        <v>77.679000000000002</v>
      </c>
      <c r="GQ16" s="9">
        <v>66.948999999999998</v>
      </c>
      <c r="GR16" s="9">
        <v>29.577999999999999</v>
      </c>
      <c r="GS16" s="9">
        <v>37.371000000000002</v>
      </c>
      <c r="GT16" s="9">
        <v>130.19999999999999</v>
      </c>
      <c r="GU16" s="9">
        <v>57.185000000000002</v>
      </c>
      <c r="GV16" s="9">
        <v>73.015000000000001</v>
      </c>
      <c r="GW16" s="9">
        <v>120.883</v>
      </c>
      <c r="GX16" s="9">
        <v>48.658999999999999</v>
      </c>
      <c r="GY16" s="9">
        <v>72.224000000000004</v>
      </c>
      <c r="GZ16" s="9">
        <v>260.22199999999998</v>
      </c>
      <c r="HA16" s="9">
        <v>139.405</v>
      </c>
      <c r="HB16" s="9">
        <v>120.81699999999999</v>
      </c>
      <c r="HC16" s="9">
        <v>1123.2</v>
      </c>
      <c r="HD16" s="9">
        <v>603.07399999999996</v>
      </c>
      <c r="HE16" s="9">
        <v>520.12599999999998</v>
      </c>
      <c r="HF16" s="9">
        <v>240.08500000000001</v>
      </c>
      <c r="HG16" s="9">
        <v>128.01</v>
      </c>
      <c r="HH16" s="9">
        <v>112.075</v>
      </c>
      <c r="HI16" s="9">
        <v>927.16499999999996</v>
      </c>
      <c r="HJ16" s="9">
        <v>472.55200000000002</v>
      </c>
      <c r="HK16" s="9">
        <v>454.613</v>
      </c>
      <c r="HL16" s="9">
        <v>118.592</v>
      </c>
      <c r="HM16" s="9">
        <v>62.183</v>
      </c>
      <c r="HN16" s="9">
        <v>56.408999999999999</v>
      </c>
      <c r="HO16" s="9">
        <v>1477.1089999999999</v>
      </c>
      <c r="HP16" s="9">
        <v>785.71100000000001</v>
      </c>
      <c r="HQ16" s="9">
        <v>691.39800000000002</v>
      </c>
      <c r="HR16" s="9">
        <v>1318.3910000000001</v>
      </c>
      <c r="HS16" s="9">
        <v>702.27499999999998</v>
      </c>
      <c r="HT16" s="9">
        <v>616.11599999999999</v>
      </c>
      <c r="HU16" s="9">
        <v>1235.9280000000001</v>
      </c>
      <c r="HV16" s="9">
        <v>665.923</v>
      </c>
      <c r="HW16" s="9">
        <v>570.005</v>
      </c>
      <c r="HX16" s="9">
        <v>355.49</v>
      </c>
      <c r="HY16" s="9">
        <v>181.82</v>
      </c>
      <c r="HZ16" s="9">
        <v>173.67099999999999</v>
      </c>
      <c r="IA16" s="9">
        <v>205.227</v>
      </c>
      <c r="IB16" s="9">
        <v>106.157</v>
      </c>
      <c r="IC16" s="9">
        <v>99.07</v>
      </c>
      <c r="ID16" s="9">
        <v>111.54</v>
      </c>
      <c r="IE16" s="9">
        <v>62.924999999999997</v>
      </c>
      <c r="IF16" s="9">
        <v>48.615000000000002</v>
      </c>
      <c r="IG16" s="9">
        <v>77.061999999999998</v>
      </c>
      <c r="IH16" s="9">
        <v>41.734000000000002</v>
      </c>
      <c r="II16" s="9">
        <v>35.328000000000003</v>
      </c>
      <c r="IJ16" s="9">
        <v>658.02</v>
      </c>
      <c r="IK16" s="9">
        <v>265.23099999999999</v>
      </c>
      <c r="IL16" s="9">
        <v>392.78899999999999</v>
      </c>
      <c r="IM16" s="9">
        <v>146.71100000000001</v>
      </c>
      <c r="IN16" s="9">
        <v>46.44</v>
      </c>
      <c r="IO16" s="9">
        <v>100.27</v>
      </c>
      <c r="IP16" s="9">
        <v>48.619</v>
      </c>
      <c r="IQ16" s="9">
        <v>16.72</v>
      </c>
    </row>
    <row r="17" spans="1:251">
      <c r="A17" s="10">
        <v>44228</v>
      </c>
      <c r="B17" s="9">
        <v>14.603</v>
      </c>
      <c r="C17" s="9">
        <v>19.565000000000001</v>
      </c>
      <c r="D17" s="9">
        <v>70.004000000000005</v>
      </c>
      <c r="E17" s="9">
        <v>26.882999999999999</v>
      </c>
      <c r="F17" s="9">
        <v>43.12</v>
      </c>
      <c r="G17" s="9">
        <v>60.249000000000002</v>
      </c>
      <c r="H17" s="9">
        <v>1.958</v>
      </c>
      <c r="I17" s="9">
        <v>58.290999999999997</v>
      </c>
      <c r="J17" s="9">
        <v>732.49099999999999</v>
      </c>
      <c r="K17" s="9">
        <v>313.52600000000001</v>
      </c>
      <c r="L17" s="9">
        <v>418.96499999999997</v>
      </c>
      <c r="M17" s="9">
        <v>4138.4110000000001</v>
      </c>
      <c r="N17" s="9">
        <v>2017.854</v>
      </c>
      <c r="O17" s="9">
        <v>2120.5569999999998</v>
      </c>
      <c r="P17" s="9">
        <v>2596.2280000000001</v>
      </c>
      <c r="Q17" s="9">
        <v>1340.952</v>
      </c>
      <c r="R17" s="9">
        <v>1255.2760000000001</v>
      </c>
      <c r="S17" s="9">
        <v>335.52699999999999</v>
      </c>
      <c r="T17" s="9">
        <v>165.51</v>
      </c>
      <c r="U17" s="9">
        <v>170.01599999999999</v>
      </c>
      <c r="V17" s="9">
        <v>223.06399999999999</v>
      </c>
      <c r="W17" s="9">
        <v>87.918999999999997</v>
      </c>
      <c r="X17" s="9">
        <v>135.14500000000001</v>
      </c>
      <c r="Y17" s="9">
        <v>118.392</v>
      </c>
      <c r="Z17" s="9">
        <v>56.948999999999998</v>
      </c>
      <c r="AA17" s="9">
        <v>61.442999999999998</v>
      </c>
      <c r="AB17" s="9">
        <v>233.7</v>
      </c>
      <c r="AC17" s="9">
        <v>97.736000000000004</v>
      </c>
      <c r="AD17" s="9">
        <v>135.964</v>
      </c>
      <c r="AE17" s="9">
        <v>215.495</v>
      </c>
      <c r="AF17" s="9">
        <v>85.19</v>
      </c>
      <c r="AG17" s="9">
        <v>130.304</v>
      </c>
      <c r="AH17" s="9">
        <v>491.08199999999999</v>
      </c>
      <c r="AI17" s="9">
        <v>242.215</v>
      </c>
      <c r="AJ17" s="9">
        <v>248.86699999999999</v>
      </c>
      <c r="AK17" s="9">
        <v>2105.1460000000002</v>
      </c>
      <c r="AL17" s="9">
        <v>1098.7370000000001</v>
      </c>
      <c r="AM17" s="9">
        <v>1006.409</v>
      </c>
      <c r="AN17" s="9">
        <v>449.15300000000002</v>
      </c>
      <c r="AO17" s="9">
        <v>216.92699999999999</v>
      </c>
      <c r="AP17" s="9">
        <v>232.226</v>
      </c>
      <c r="AQ17" s="9">
        <v>1687.954</v>
      </c>
      <c r="AR17" s="9">
        <v>839.70100000000002</v>
      </c>
      <c r="AS17" s="9">
        <v>848.25199999999995</v>
      </c>
      <c r="AT17" s="9">
        <v>202.39599999999999</v>
      </c>
      <c r="AU17" s="9">
        <v>90.524000000000001</v>
      </c>
      <c r="AV17" s="9">
        <v>111.873</v>
      </c>
      <c r="AW17" s="9">
        <v>2757.364</v>
      </c>
      <c r="AX17" s="9">
        <v>1414.8820000000001</v>
      </c>
      <c r="AY17" s="9">
        <v>1342.482</v>
      </c>
      <c r="AZ17" s="9">
        <v>2458.232</v>
      </c>
      <c r="BA17" s="9">
        <v>1271.8409999999999</v>
      </c>
      <c r="BB17" s="9">
        <v>1186.3900000000001</v>
      </c>
      <c r="BC17" s="9">
        <v>2305.4830000000002</v>
      </c>
      <c r="BD17" s="9">
        <v>1199.2840000000001</v>
      </c>
      <c r="BE17" s="9">
        <v>1106.1980000000001</v>
      </c>
      <c r="BF17" s="9">
        <v>586.40899999999999</v>
      </c>
      <c r="BG17" s="9">
        <v>283.74700000000001</v>
      </c>
      <c r="BH17" s="9">
        <v>302.66199999999998</v>
      </c>
      <c r="BI17" s="9">
        <v>364.07900000000001</v>
      </c>
      <c r="BJ17" s="9">
        <v>177.21100000000001</v>
      </c>
      <c r="BK17" s="9">
        <v>186.86799999999999</v>
      </c>
      <c r="BL17" s="9">
        <v>202.94300000000001</v>
      </c>
      <c r="BM17" s="9">
        <v>103.28100000000001</v>
      </c>
      <c r="BN17" s="9">
        <v>99.662000000000006</v>
      </c>
      <c r="BO17" s="9">
        <v>170.39099999999999</v>
      </c>
      <c r="BP17" s="9">
        <v>94.747</v>
      </c>
      <c r="BQ17" s="9">
        <v>75.644000000000005</v>
      </c>
      <c r="BR17" s="9">
        <v>1371.7909999999999</v>
      </c>
      <c r="BS17" s="9">
        <v>582.15499999999997</v>
      </c>
      <c r="BT17" s="9">
        <v>789.63599999999997</v>
      </c>
      <c r="BU17" s="9">
        <v>256.38099999999997</v>
      </c>
      <c r="BV17" s="9">
        <v>91.23</v>
      </c>
      <c r="BW17" s="9">
        <v>165.15100000000001</v>
      </c>
      <c r="BX17" s="9">
        <v>70.873000000000005</v>
      </c>
      <c r="BY17" s="9">
        <v>29.57</v>
      </c>
      <c r="BZ17" s="9">
        <v>41.302999999999997</v>
      </c>
      <c r="CA17" s="9">
        <v>222.071</v>
      </c>
      <c r="CB17" s="9">
        <v>80.138999999999996</v>
      </c>
      <c r="CC17" s="9">
        <v>141.93199999999999</v>
      </c>
      <c r="CD17" s="9">
        <v>45.235999999999997</v>
      </c>
      <c r="CE17" s="9">
        <v>18.038</v>
      </c>
      <c r="CF17" s="9">
        <v>27.198</v>
      </c>
      <c r="CG17" s="9">
        <v>167.54900000000001</v>
      </c>
      <c r="CH17" s="9">
        <v>60.685000000000002</v>
      </c>
      <c r="CI17" s="9">
        <v>106.864</v>
      </c>
      <c r="CJ17" s="9">
        <v>22.664000000000001</v>
      </c>
      <c r="CK17" s="9">
        <v>9.33</v>
      </c>
      <c r="CL17" s="9">
        <v>13.334</v>
      </c>
      <c r="CM17" s="9">
        <v>35.701000000000001</v>
      </c>
      <c r="CN17" s="9">
        <v>11.516</v>
      </c>
      <c r="CO17" s="9">
        <v>24.184000000000001</v>
      </c>
      <c r="CP17" s="9">
        <v>46.167999999999999</v>
      </c>
      <c r="CQ17" s="9">
        <v>4.3949999999999996</v>
      </c>
      <c r="CR17" s="9">
        <v>41.771999999999998</v>
      </c>
      <c r="CS17" s="9">
        <v>588.42100000000005</v>
      </c>
      <c r="CT17" s="9">
        <v>257.64600000000002</v>
      </c>
      <c r="CU17" s="9">
        <v>330.77499999999998</v>
      </c>
      <c r="CV17" s="9">
        <v>1450.144</v>
      </c>
      <c r="CW17" s="9">
        <v>708.81600000000003</v>
      </c>
      <c r="CX17" s="9">
        <v>741.32899999999995</v>
      </c>
      <c r="CY17" s="9">
        <v>847.40700000000004</v>
      </c>
      <c r="CZ17" s="9">
        <v>443.35700000000003</v>
      </c>
      <c r="DA17" s="9">
        <v>404.05</v>
      </c>
      <c r="DB17" s="9">
        <v>112.72199999999999</v>
      </c>
      <c r="DC17" s="9">
        <v>58.534999999999997</v>
      </c>
      <c r="DD17" s="9">
        <v>54.186999999999998</v>
      </c>
      <c r="DE17" s="9">
        <v>77.427999999999997</v>
      </c>
      <c r="DF17" s="9">
        <v>32.451999999999998</v>
      </c>
      <c r="DG17" s="9">
        <v>44.975000000000001</v>
      </c>
      <c r="DH17" s="9">
        <v>39.972000000000001</v>
      </c>
      <c r="DI17" s="9">
        <v>21.541</v>
      </c>
      <c r="DJ17" s="9">
        <v>18.431000000000001</v>
      </c>
      <c r="DK17" s="9">
        <v>79.763999999999996</v>
      </c>
      <c r="DL17" s="9">
        <v>34.548000000000002</v>
      </c>
      <c r="DM17" s="9">
        <v>45.216000000000001</v>
      </c>
      <c r="DN17" s="9">
        <v>72.507999999999996</v>
      </c>
      <c r="DO17" s="9">
        <v>29.367000000000001</v>
      </c>
      <c r="DP17" s="9">
        <v>43.140999999999998</v>
      </c>
      <c r="DQ17" s="9">
        <v>125.967</v>
      </c>
      <c r="DR17" s="9">
        <v>65.813999999999993</v>
      </c>
      <c r="DS17" s="9">
        <v>60.152999999999999</v>
      </c>
      <c r="DT17" s="9">
        <v>721.44</v>
      </c>
      <c r="DU17" s="9">
        <v>377.54300000000001</v>
      </c>
      <c r="DV17" s="9">
        <v>343.89699999999999</v>
      </c>
      <c r="DW17" s="9">
        <v>116.098</v>
      </c>
      <c r="DX17" s="9">
        <v>58.384</v>
      </c>
      <c r="DY17" s="9">
        <v>57.713999999999999</v>
      </c>
      <c r="DZ17" s="9">
        <v>599.76400000000001</v>
      </c>
      <c r="EA17" s="9">
        <v>296.24</v>
      </c>
      <c r="EB17" s="9">
        <v>303.524</v>
      </c>
      <c r="EC17" s="9">
        <v>63.884999999999998</v>
      </c>
      <c r="ED17" s="9">
        <v>28.539000000000001</v>
      </c>
      <c r="EE17" s="9">
        <v>35.345999999999997</v>
      </c>
      <c r="EF17" s="9">
        <v>897.55799999999999</v>
      </c>
      <c r="EG17" s="9">
        <v>467.887</v>
      </c>
      <c r="EH17" s="9">
        <v>429.67099999999999</v>
      </c>
      <c r="EI17" s="9">
        <v>825.702</v>
      </c>
      <c r="EJ17" s="9">
        <v>427.76299999999998</v>
      </c>
      <c r="EK17" s="9">
        <v>397.93900000000002</v>
      </c>
      <c r="EL17" s="9">
        <v>777.03399999999999</v>
      </c>
      <c r="EM17" s="9">
        <v>405.05099999999999</v>
      </c>
      <c r="EN17" s="9">
        <v>371.983</v>
      </c>
      <c r="EO17" s="9">
        <v>190.58</v>
      </c>
      <c r="EP17" s="9">
        <v>91.835999999999999</v>
      </c>
      <c r="EQ17" s="9">
        <v>98.744</v>
      </c>
      <c r="ER17" s="9">
        <v>108.09399999999999</v>
      </c>
      <c r="ES17" s="9">
        <v>54.271999999999998</v>
      </c>
      <c r="ET17" s="9">
        <v>53.822000000000003</v>
      </c>
      <c r="EU17" s="9">
        <v>57.942</v>
      </c>
      <c r="EV17" s="9">
        <v>29.741</v>
      </c>
      <c r="EW17" s="9">
        <v>28.201000000000001</v>
      </c>
      <c r="EX17" s="9">
        <v>61.23</v>
      </c>
      <c r="EY17" s="9">
        <v>32.76</v>
      </c>
      <c r="EZ17" s="9">
        <v>28.47</v>
      </c>
      <c r="FA17" s="9">
        <v>541.50699999999995</v>
      </c>
      <c r="FB17" s="9">
        <v>232.69900000000001</v>
      </c>
      <c r="FC17" s="9">
        <v>308.80900000000003</v>
      </c>
      <c r="FD17" s="9">
        <v>88.031000000000006</v>
      </c>
      <c r="FE17" s="9">
        <v>37.091999999999999</v>
      </c>
      <c r="FF17" s="9">
        <v>50.939</v>
      </c>
      <c r="FG17" s="9">
        <v>28.183</v>
      </c>
      <c r="FH17" s="9">
        <v>12.24</v>
      </c>
      <c r="FI17" s="9">
        <v>15.943</v>
      </c>
      <c r="FJ17" s="9">
        <v>75.600999999999999</v>
      </c>
      <c r="FK17" s="9">
        <v>32.173000000000002</v>
      </c>
      <c r="FL17" s="9">
        <v>43.427999999999997</v>
      </c>
      <c r="FM17" s="9">
        <v>13.856999999999999</v>
      </c>
      <c r="FN17" s="9">
        <v>5.2190000000000003</v>
      </c>
      <c r="FO17" s="9">
        <v>8.6379999999999999</v>
      </c>
      <c r="FP17" s="9">
        <v>57.100999999999999</v>
      </c>
      <c r="FQ17" s="9">
        <v>25.085000000000001</v>
      </c>
      <c r="FR17" s="9">
        <v>32.017000000000003</v>
      </c>
      <c r="FS17" s="9">
        <v>5.165</v>
      </c>
      <c r="FT17" s="9">
        <v>3.694</v>
      </c>
      <c r="FU17" s="9">
        <v>1.472</v>
      </c>
      <c r="FV17" s="9">
        <v>12.939</v>
      </c>
      <c r="FW17" s="9">
        <v>5.1740000000000004</v>
      </c>
      <c r="FX17" s="9">
        <v>7.7649999999999997</v>
      </c>
      <c r="FY17" s="9">
        <v>14.366</v>
      </c>
      <c r="FZ17" s="9">
        <v>1.5940000000000001</v>
      </c>
      <c r="GA17" s="9">
        <v>12.772</v>
      </c>
      <c r="GB17" s="9">
        <v>223.51900000000001</v>
      </c>
      <c r="GC17" s="9">
        <v>106.089</v>
      </c>
      <c r="GD17" s="9">
        <v>117.429</v>
      </c>
      <c r="GE17" s="9">
        <v>2124.5549999999998</v>
      </c>
      <c r="GF17" s="9">
        <v>1054.6099999999999</v>
      </c>
      <c r="GG17" s="9">
        <v>1069.9449999999999</v>
      </c>
      <c r="GH17" s="9">
        <v>1362.9369999999999</v>
      </c>
      <c r="GI17" s="9">
        <v>729.18700000000001</v>
      </c>
      <c r="GJ17" s="9">
        <v>633.75</v>
      </c>
      <c r="GK17" s="9">
        <v>161.43700000000001</v>
      </c>
      <c r="GL17" s="9">
        <v>80.784000000000006</v>
      </c>
      <c r="GM17" s="9">
        <v>80.653000000000006</v>
      </c>
      <c r="GN17" s="9">
        <v>106.119</v>
      </c>
      <c r="GO17" s="9">
        <v>34.606999999999999</v>
      </c>
      <c r="GP17" s="9">
        <v>71.512</v>
      </c>
      <c r="GQ17" s="9">
        <v>54.152999999999999</v>
      </c>
      <c r="GR17" s="9">
        <v>23.405000000000001</v>
      </c>
      <c r="GS17" s="9">
        <v>30.748000000000001</v>
      </c>
      <c r="GT17" s="9">
        <v>124.453</v>
      </c>
      <c r="GU17" s="9">
        <v>48.698999999999998</v>
      </c>
      <c r="GV17" s="9">
        <v>75.754999999999995</v>
      </c>
      <c r="GW17" s="9">
        <v>101.276</v>
      </c>
      <c r="GX17" s="9">
        <v>33.113</v>
      </c>
      <c r="GY17" s="9">
        <v>68.162999999999997</v>
      </c>
      <c r="GZ17" s="9">
        <v>266.64</v>
      </c>
      <c r="HA17" s="9">
        <v>136.756</v>
      </c>
      <c r="HB17" s="9">
        <v>129.88499999999999</v>
      </c>
      <c r="HC17" s="9">
        <v>1096.296</v>
      </c>
      <c r="HD17" s="9">
        <v>592.43100000000004</v>
      </c>
      <c r="HE17" s="9">
        <v>503.86500000000001</v>
      </c>
      <c r="HF17" s="9">
        <v>249.39400000000001</v>
      </c>
      <c r="HG17" s="9">
        <v>129.34899999999999</v>
      </c>
      <c r="HH17" s="9">
        <v>120.045</v>
      </c>
      <c r="HI17" s="9">
        <v>897.28399999999999</v>
      </c>
      <c r="HJ17" s="9">
        <v>469.887</v>
      </c>
      <c r="HK17" s="9">
        <v>427.39699999999999</v>
      </c>
      <c r="HL17" s="9">
        <v>100.232</v>
      </c>
      <c r="HM17" s="9">
        <v>54.372</v>
      </c>
      <c r="HN17" s="9">
        <v>45.86</v>
      </c>
      <c r="HO17" s="9">
        <v>1479.501</v>
      </c>
      <c r="HP17" s="9">
        <v>780.66600000000005</v>
      </c>
      <c r="HQ17" s="9">
        <v>698.83500000000004</v>
      </c>
      <c r="HR17" s="9">
        <v>1321.9760000000001</v>
      </c>
      <c r="HS17" s="9">
        <v>698.34100000000001</v>
      </c>
      <c r="HT17" s="9">
        <v>623.63499999999999</v>
      </c>
      <c r="HU17" s="9">
        <v>1223.768</v>
      </c>
      <c r="HV17" s="9">
        <v>655.52099999999996</v>
      </c>
      <c r="HW17" s="9">
        <v>568.24800000000005</v>
      </c>
      <c r="HX17" s="9">
        <v>388.19900000000001</v>
      </c>
      <c r="HY17" s="9">
        <v>180.911</v>
      </c>
      <c r="HZ17" s="9">
        <v>207.28800000000001</v>
      </c>
      <c r="IA17" s="9">
        <v>243.828</v>
      </c>
      <c r="IB17" s="9">
        <v>116.01600000000001</v>
      </c>
      <c r="IC17" s="9">
        <v>127.812</v>
      </c>
      <c r="ID17" s="9">
        <v>127.264</v>
      </c>
      <c r="IE17" s="9">
        <v>64.537000000000006</v>
      </c>
      <c r="IF17" s="9">
        <v>62.726999999999997</v>
      </c>
      <c r="IG17" s="9">
        <v>88.813999999999993</v>
      </c>
      <c r="IH17" s="9">
        <v>52.134999999999998</v>
      </c>
      <c r="II17" s="9">
        <v>36.679000000000002</v>
      </c>
      <c r="IJ17" s="9">
        <v>672.80399999999997</v>
      </c>
      <c r="IK17" s="9">
        <v>273.28800000000001</v>
      </c>
      <c r="IL17" s="9">
        <v>399.51600000000002</v>
      </c>
      <c r="IM17" s="9">
        <v>142.059</v>
      </c>
      <c r="IN17" s="9">
        <v>49.143999999999998</v>
      </c>
      <c r="IO17" s="9">
        <v>92.915000000000006</v>
      </c>
      <c r="IP17" s="9">
        <v>48.073999999999998</v>
      </c>
      <c r="IQ17" s="9">
        <v>19.472000000000001</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Q17"/>
  <sheetViews>
    <sheetView workbookViewId="0">
      <pane xSplit="1" ySplit="10" topLeftCell="B11" activePane="bottomRight" state="frozen"/>
      <selection pane="topRight" activeCell="B1" sqref="B1"/>
      <selection pane="bottomLeft" activeCell="A11" sqref="A11"/>
      <selection pane="bottomRight" activeCell="B11" sqref="B11"/>
    </sheetView>
  </sheetViews>
  <sheetFormatPr defaultColWidth="14.7109375" defaultRowHeight="11.25"/>
  <cols>
    <col min="1" max="16384" width="14.7109375" style="1"/>
  </cols>
  <sheetData>
    <row r="1" spans="1:251" s="2" customFormat="1" ht="99.95" customHeight="1">
      <c r="B1" s="3" t="s">
        <v>1012</v>
      </c>
      <c r="C1" s="3" t="s">
        <v>1013</v>
      </c>
      <c r="D1" s="3" t="s">
        <v>1014</v>
      </c>
      <c r="E1" s="3" t="s">
        <v>1015</v>
      </c>
      <c r="F1" s="3" t="s">
        <v>1016</v>
      </c>
      <c r="G1" s="3" t="s">
        <v>1017</v>
      </c>
      <c r="H1" s="3" t="s">
        <v>1018</v>
      </c>
      <c r="I1" s="3" t="s">
        <v>1019</v>
      </c>
      <c r="J1" s="3" t="s">
        <v>1020</v>
      </c>
      <c r="K1" s="3" t="s">
        <v>1021</v>
      </c>
      <c r="L1" s="3" t="s">
        <v>1022</v>
      </c>
      <c r="M1" s="3" t="s">
        <v>1023</v>
      </c>
      <c r="N1" s="3" t="s">
        <v>1024</v>
      </c>
      <c r="O1" s="3" t="s">
        <v>1025</v>
      </c>
      <c r="P1" s="3" t="s">
        <v>1026</v>
      </c>
      <c r="Q1" s="3" t="s">
        <v>1027</v>
      </c>
      <c r="R1" s="3" t="s">
        <v>1028</v>
      </c>
      <c r="S1" s="3" t="s">
        <v>1029</v>
      </c>
      <c r="T1" s="3" t="s">
        <v>1030</v>
      </c>
      <c r="U1" s="3" t="s">
        <v>1031</v>
      </c>
      <c r="V1" s="3" t="s">
        <v>1032</v>
      </c>
      <c r="W1" s="3" t="s">
        <v>1033</v>
      </c>
      <c r="X1" s="3" t="s">
        <v>1034</v>
      </c>
      <c r="Y1" s="3" t="s">
        <v>1035</v>
      </c>
      <c r="Z1" s="3" t="s">
        <v>1036</v>
      </c>
      <c r="AA1" s="3" t="s">
        <v>1037</v>
      </c>
      <c r="AB1" s="3" t="s">
        <v>1038</v>
      </c>
      <c r="AC1" s="3" t="s">
        <v>1039</v>
      </c>
      <c r="AD1" s="3" t="s">
        <v>1040</v>
      </c>
      <c r="AE1" s="3" t="s">
        <v>1041</v>
      </c>
      <c r="AF1" s="3" t="s">
        <v>1042</v>
      </c>
      <c r="AG1" s="3" t="s">
        <v>1043</v>
      </c>
      <c r="AH1" s="3" t="s">
        <v>1044</v>
      </c>
      <c r="AI1" s="3" t="s">
        <v>1045</v>
      </c>
      <c r="AJ1" s="3" t="s">
        <v>1046</v>
      </c>
      <c r="AK1" s="3" t="s">
        <v>1047</v>
      </c>
      <c r="AL1" s="3" t="s">
        <v>1048</v>
      </c>
      <c r="AM1" s="3" t="s">
        <v>1049</v>
      </c>
      <c r="AN1" s="3" t="s">
        <v>1050</v>
      </c>
      <c r="AO1" s="3" t="s">
        <v>1051</v>
      </c>
      <c r="AP1" s="3" t="s">
        <v>1052</v>
      </c>
      <c r="AQ1" s="3" t="s">
        <v>1053</v>
      </c>
      <c r="AR1" s="3" t="s">
        <v>1054</v>
      </c>
      <c r="AS1" s="3" t="s">
        <v>1055</v>
      </c>
      <c r="AT1" s="3" t="s">
        <v>1056</v>
      </c>
      <c r="AU1" s="3" t="s">
        <v>1057</v>
      </c>
      <c r="AV1" s="3" t="s">
        <v>1058</v>
      </c>
      <c r="AW1" s="3" t="s">
        <v>1059</v>
      </c>
      <c r="AX1" s="3" t="s">
        <v>1060</v>
      </c>
      <c r="AY1" s="3" t="s">
        <v>1061</v>
      </c>
      <c r="AZ1" s="3" t="s">
        <v>1062</v>
      </c>
      <c r="BA1" s="3" t="s">
        <v>1063</v>
      </c>
      <c r="BB1" s="3" t="s">
        <v>1064</v>
      </c>
      <c r="BC1" s="3" t="s">
        <v>1065</v>
      </c>
      <c r="BD1" s="3" t="s">
        <v>1066</v>
      </c>
      <c r="BE1" s="3" t="s">
        <v>1067</v>
      </c>
      <c r="BF1" s="3" t="s">
        <v>1068</v>
      </c>
      <c r="BG1" s="3" t="s">
        <v>1069</v>
      </c>
      <c r="BH1" s="3" t="s">
        <v>1070</v>
      </c>
      <c r="BI1" s="3" t="s">
        <v>1071</v>
      </c>
      <c r="BJ1" s="3" t="s">
        <v>1072</v>
      </c>
      <c r="BK1" s="3" t="s">
        <v>1073</v>
      </c>
      <c r="BL1" s="3" t="s">
        <v>1074</v>
      </c>
      <c r="BM1" s="3" t="s">
        <v>1075</v>
      </c>
      <c r="BN1" s="3" t="s">
        <v>1076</v>
      </c>
      <c r="BO1" s="3" t="s">
        <v>1077</v>
      </c>
      <c r="BP1" s="3" t="s">
        <v>1078</v>
      </c>
      <c r="BQ1" s="3" t="s">
        <v>1079</v>
      </c>
      <c r="BR1" s="3" t="s">
        <v>1080</v>
      </c>
      <c r="BS1" s="3" t="s">
        <v>1081</v>
      </c>
      <c r="BT1" s="3" t="s">
        <v>1082</v>
      </c>
      <c r="BU1" s="3" t="s">
        <v>1083</v>
      </c>
      <c r="BV1" s="3" t="s">
        <v>1084</v>
      </c>
      <c r="BW1" s="3" t="s">
        <v>1085</v>
      </c>
      <c r="BX1" s="3" t="s">
        <v>1086</v>
      </c>
      <c r="BY1" s="3" t="s">
        <v>1087</v>
      </c>
      <c r="BZ1" s="3" t="s">
        <v>1088</v>
      </c>
      <c r="CA1" s="3" t="s">
        <v>1089</v>
      </c>
      <c r="CB1" s="3" t="s">
        <v>1090</v>
      </c>
      <c r="CC1" s="3" t="s">
        <v>1091</v>
      </c>
      <c r="CD1" s="3" t="s">
        <v>1092</v>
      </c>
      <c r="CE1" s="3" t="s">
        <v>1093</v>
      </c>
      <c r="CF1" s="3" t="s">
        <v>1094</v>
      </c>
      <c r="CG1" s="3" t="s">
        <v>1095</v>
      </c>
      <c r="CH1" s="3" t="s">
        <v>1096</v>
      </c>
      <c r="CI1" s="3" t="s">
        <v>1097</v>
      </c>
      <c r="CJ1" s="3" t="s">
        <v>1098</v>
      </c>
      <c r="CK1" s="3" t="s">
        <v>1099</v>
      </c>
      <c r="CL1" s="3" t="s">
        <v>1100</v>
      </c>
      <c r="CM1" s="3" t="s">
        <v>1101</v>
      </c>
      <c r="CN1" s="3" t="s">
        <v>1102</v>
      </c>
      <c r="CO1" s="3" t="s">
        <v>1103</v>
      </c>
      <c r="CP1" s="3" t="s">
        <v>1104</v>
      </c>
      <c r="CQ1" s="3" t="s">
        <v>1105</v>
      </c>
      <c r="CR1" s="3" t="s">
        <v>1106</v>
      </c>
      <c r="CS1" s="3" t="s">
        <v>1107</v>
      </c>
      <c r="CT1" s="3" t="s">
        <v>1108</v>
      </c>
      <c r="CU1" s="3" t="s">
        <v>1109</v>
      </c>
      <c r="CV1" s="3" t="s">
        <v>1110</v>
      </c>
      <c r="CW1" s="3" t="s">
        <v>1111</v>
      </c>
      <c r="CX1" s="3" t="s">
        <v>1112</v>
      </c>
      <c r="CY1" s="3" t="s">
        <v>1113</v>
      </c>
      <c r="CZ1" s="3" t="s">
        <v>1114</v>
      </c>
      <c r="DA1" s="3" t="s">
        <v>1115</v>
      </c>
      <c r="DB1" s="3" t="s">
        <v>1116</v>
      </c>
      <c r="DC1" s="3" t="s">
        <v>1117</v>
      </c>
      <c r="DD1" s="3" t="s">
        <v>1118</v>
      </c>
      <c r="DE1" s="3" t="s">
        <v>1119</v>
      </c>
      <c r="DF1" s="3" t="s">
        <v>1120</v>
      </c>
      <c r="DG1" s="3" t="s">
        <v>1121</v>
      </c>
      <c r="DH1" s="3" t="s">
        <v>1122</v>
      </c>
      <c r="DI1" s="3" t="s">
        <v>1123</v>
      </c>
      <c r="DJ1" s="3" t="s">
        <v>1124</v>
      </c>
      <c r="DK1" s="3" t="s">
        <v>1125</v>
      </c>
      <c r="DL1" s="3" t="s">
        <v>1126</v>
      </c>
      <c r="DM1" s="3" t="s">
        <v>1127</v>
      </c>
      <c r="DN1" s="3" t="s">
        <v>1128</v>
      </c>
      <c r="DO1" s="3" t="s">
        <v>1129</v>
      </c>
      <c r="DP1" s="3" t="s">
        <v>1130</v>
      </c>
      <c r="DQ1" s="3" t="s">
        <v>1131</v>
      </c>
      <c r="DR1" s="3" t="s">
        <v>1132</v>
      </c>
      <c r="DS1" s="3" t="s">
        <v>1133</v>
      </c>
      <c r="DT1" s="3" t="s">
        <v>1134</v>
      </c>
      <c r="DU1" s="3" t="s">
        <v>1135</v>
      </c>
      <c r="DV1" s="3" t="s">
        <v>1136</v>
      </c>
      <c r="DW1" s="3" t="s">
        <v>1137</v>
      </c>
      <c r="DX1" s="3" t="s">
        <v>1138</v>
      </c>
      <c r="DY1" s="3" t="s">
        <v>1139</v>
      </c>
      <c r="DZ1" s="3" t="s">
        <v>1140</v>
      </c>
      <c r="EA1" s="3" t="s">
        <v>1141</v>
      </c>
      <c r="EB1" s="3" t="s">
        <v>1142</v>
      </c>
      <c r="EC1" s="3" t="s">
        <v>1143</v>
      </c>
      <c r="ED1" s="3" t="s">
        <v>1144</v>
      </c>
      <c r="EE1" s="3" t="s">
        <v>1145</v>
      </c>
      <c r="EF1" s="3" t="s">
        <v>1146</v>
      </c>
      <c r="EG1" s="3" t="s">
        <v>1147</v>
      </c>
      <c r="EH1" s="3" t="s">
        <v>1148</v>
      </c>
      <c r="EI1" s="3" t="s">
        <v>1149</v>
      </c>
      <c r="EJ1" s="3" t="s">
        <v>1150</v>
      </c>
      <c r="EK1" s="3" t="s">
        <v>1151</v>
      </c>
      <c r="EL1" s="3" t="s">
        <v>1152</v>
      </c>
      <c r="EM1" s="3" t="s">
        <v>1153</v>
      </c>
      <c r="EN1" s="3" t="s">
        <v>1154</v>
      </c>
      <c r="EO1" s="3" t="s">
        <v>1155</v>
      </c>
      <c r="EP1" s="3" t="s">
        <v>1156</v>
      </c>
      <c r="EQ1" s="3" t="s">
        <v>1157</v>
      </c>
      <c r="ER1" s="3" t="s">
        <v>1158</v>
      </c>
      <c r="ES1" s="3" t="s">
        <v>1159</v>
      </c>
      <c r="ET1" s="3" t="s">
        <v>1160</v>
      </c>
      <c r="EU1" s="3" t="s">
        <v>1161</v>
      </c>
      <c r="EV1" s="3" t="s">
        <v>1162</v>
      </c>
      <c r="EW1" s="3" t="s">
        <v>1163</v>
      </c>
      <c r="EX1" s="3" t="s">
        <v>1164</v>
      </c>
      <c r="EY1" s="3" t="s">
        <v>1165</v>
      </c>
      <c r="EZ1" s="3" t="s">
        <v>1166</v>
      </c>
      <c r="FA1" s="3" t="s">
        <v>1167</v>
      </c>
      <c r="FB1" s="3" t="s">
        <v>1168</v>
      </c>
      <c r="FC1" s="3" t="s">
        <v>1169</v>
      </c>
      <c r="FD1" s="3" t="s">
        <v>1170</v>
      </c>
      <c r="FE1" s="3" t="s">
        <v>1171</v>
      </c>
      <c r="FF1" s="3" t="s">
        <v>1172</v>
      </c>
      <c r="FG1" s="3" t="s">
        <v>1173</v>
      </c>
      <c r="FH1" s="3" t="s">
        <v>1174</v>
      </c>
      <c r="FI1" s="3" t="s">
        <v>1175</v>
      </c>
      <c r="FJ1" s="3" t="s">
        <v>1176</v>
      </c>
      <c r="FK1" s="3" t="s">
        <v>1177</v>
      </c>
      <c r="FL1" s="3" t="s">
        <v>1178</v>
      </c>
      <c r="FM1" s="3" t="s">
        <v>1179</v>
      </c>
      <c r="FN1" s="3" t="s">
        <v>1180</v>
      </c>
      <c r="FO1" s="3" t="s">
        <v>1181</v>
      </c>
      <c r="FP1" s="3" t="s">
        <v>1182</v>
      </c>
      <c r="FQ1" s="3" t="s">
        <v>1183</v>
      </c>
      <c r="FR1" s="3" t="s">
        <v>1184</v>
      </c>
      <c r="FS1" s="3" t="s">
        <v>1185</v>
      </c>
      <c r="FT1" s="3" t="s">
        <v>1186</v>
      </c>
      <c r="FU1" s="3" t="s">
        <v>1187</v>
      </c>
      <c r="FV1" s="3" t="s">
        <v>1188</v>
      </c>
      <c r="FW1" s="3" t="s">
        <v>1189</v>
      </c>
      <c r="FX1" s="3" t="s">
        <v>1190</v>
      </c>
      <c r="FY1" s="3" t="s">
        <v>1191</v>
      </c>
      <c r="FZ1" s="3" t="s">
        <v>1192</v>
      </c>
      <c r="GA1" s="3" t="s">
        <v>1193</v>
      </c>
      <c r="GB1" s="3" t="s">
        <v>1194</v>
      </c>
      <c r="GC1" s="3" t="s">
        <v>1195</v>
      </c>
      <c r="GD1" s="3" t="s">
        <v>1196</v>
      </c>
      <c r="GE1" s="3" t="s">
        <v>1197</v>
      </c>
      <c r="GF1" s="3" t="s">
        <v>1198</v>
      </c>
      <c r="GG1" s="3" t="s">
        <v>1199</v>
      </c>
      <c r="GH1" s="3" t="s">
        <v>1200</v>
      </c>
      <c r="GI1" s="3" t="s">
        <v>1201</v>
      </c>
      <c r="GJ1" s="3" t="s">
        <v>1202</v>
      </c>
      <c r="GK1" s="3" t="s">
        <v>1203</v>
      </c>
      <c r="GL1" s="3" t="s">
        <v>1204</v>
      </c>
      <c r="GM1" s="3" t="s">
        <v>1205</v>
      </c>
      <c r="GN1" s="3" t="s">
        <v>1206</v>
      </c>
      <c r="GO1" s="3" t="s">
        <v>1207</v>
      </c>
      <c r="GP1" s="3" t="s">
        <v>1208</v>
      </c>
      <c r="GQ1" s="3" t="s">
        <v>1209</v>
      </c>
      <c r="GR1" s="3" t="s">
        <v>1210</v>
      </c>
      <c r="GS1" s="3" t="s">
        <v>1211</v>
      </c>
      <c r="GT1" s="3" t="s">
        <v>1212</v>
      </c>
      <c r="GU1" s="3" t="s">
        <v>1213</v>
      </c>
      <c r="GV1" s="3" t="s">
        <v>1214</v>
      </c>
      <c r="GW1" s="3" t="s">
        <v>1215</v>
      </c>
      <c r="GX1" s="3" t="s">
        <v>1216</v>
      </c>
      <c r="GY1" s="3" t="s">
        <v>1217</v>
      </c>
      <c r="GZ1" s="3" t="s">
        <v>1218</v>
      </c>
      <c r="HA1" s="3" t="s">
        <v>1219</v>
      </c>
      <c r="HB1" s="3" t="s">
        <v>1220</v>
      </c>
      <c r="HC1" s="3" t="s">
        <v>1221</v>
      </c>
      <c r="HD1" s="3" t="s">
        <v>1222</v>
      </c>
      <c r="HE1" s="3" t="s">
        <v>1223</v>
      </c>
      <c r="HF1" s="3" t="s">
        <v>1224</v>
      </c>
      <c r="HG1" s="3" t="s">
        <v>1225</v>
      </c>
      <c r="HH1" s="3" t="s">
        <v>1226</v>
      </c>
      <c r="HI1" s="3" t="s">
        <v>1227</v>
      </c>
      <c r="HJ1" s="3" t="s">
        <v>1228</v>
      </c>
      <c r="HK1" s="3" t="s">
        <v>1229</v>
      </c>
      <c r="HL1" s="3" t="s">
        <v>1230</v>
      </c>
      <c r="HM1" s="3" t="s">
        <v>1231</v>
      </c>
      <c r="HN1" s="3" t="s">
        <v>1232</v>
      </c>
      <c r="HO1" s="3" t="s">
        <v>1233</v>
      </c>
      <c r="HP1" s="3" t="s">
        <v>1234</v>
      </c>
      <c r="HQ1" s="3" t="s">
        <v>1235</v>
      </c>
      <c r="HR1" s="3" t="s">
        <v>1236</v>
      </c>
      <c r="HS1" s="3" t="s">
        <v>1237</v>
      </c>
      <c r="HT1" s="3" t="s">
        <v>1238</v>
      </c>
      <c r="HU1" s="3" t="s">
        <v>1239</v>
      </c>
      <c r="HV1" s="3" t="s">
        <v>1240</v>
      </c>
      <c r="HW1" s="3" t="s">
        <v>1241</v>
      </c>
      <c r="HX1" s="3" t="s">
        <v>1242</v>
      </c>
      <c r="HY1" s="3" t="s">
        <v>1243</v>
      </c>
      <c r="HZ1" s="3" t="s">
        <v>1244</v>
      </c>
      <c r="IA1" s="3" t="s">
        <v>1245</v>
      </c>
      <c r="IB1" s="3" t="s">
        <v>1246</v>
      </c>
      <c r="IC1" s="3" t="s">
        <v>1247</v>
      </c>
      <c r="ID1" s="3" t="s">
        <v>1248</v>
      </c>
      <c r="IE1" s="3" t="s">
        <v>1249</v>
      </c>
      <c r="IF1" s="3" t="s">
        <v>1250</v>
      </c>
      <c r="IG1" s="3" t="s">
        <v>1251</v>
      </c>
      <c r="IH1" s="3" t="s">
        <v>1252</v>
      </c>
      <c r="II1" s="3" t="s">
        <v>1253</v>
      </c>
      <c r="IJ1" s="3" t="s">
        <v>1254</v>
      </c>
      <c r="IK1" s="3" t="s">
        <v>1255</v>
      </c>
      <c r="IL1" s="3" t="s">
        <v>1256</v>
      </c>
      <c r="IM1" s="3" t="s">
        <v>1257</v>
      </c>
      <c r="IN1" s="3" t="s">
        <v>1258</v>
      </c>
      <c r="IO1" s="3" t="s">
        <v>1259</v>
      </c>
      <c r="IP1" s="3" t="s">
        <v>1260</v>
      </c>
      <c r="IQ1" s="3" t="s">
        <v>1261</v>
      </c>
    </row>
    <row r="2" spans="1:251">
      <c r="A2" s="4" t="s">
        <v>250</v>
      </c>
      <c r="B2" s="7" t="s">
        <v>259</v>
      </c>
      <c r="C2" s="7" t="s">
        <v>259</v>
      </c>
      <c r="D2" s="7" t="s">
        <v>259</v>
      </c>
      <c r="E2" s="7" t="s">
        <v>259</v>
      </c>
      <c r="F2" s="7" t="s">
        <v>259</v>
      </c>
      <c r="G2" s="7" t="s">
        <v>259</v>
      </c>
      <c r="H2" s="7" t="s">
        <v>259</v>
      </c>
      <c r="I2" s="7" t="s">
        <v>259</v>
      </c>
      <c r="J2" s="7" t="s">
        <v>259</v>
      </c>
      <c r="K2" s="7" t="s">
        <v>259</v>
      </c>
      <c r="L2" s="7" t="s">
        <v>259</v>
      </c>
      <c r="M2" s="7" t="s">
        <v>259</v>
      </c>
      <c r="N2" s="7" t="s">
        <v>259</v>
      </c>
      <c r="O2" s="7" t="s">
        <v>259</v>
      </c>
      <c r="P2" s="7" t="s">
        <v>259</v>
      </c>
      <c r="Q2" s="7" t="s">
        <v>259</v>
      </c>
      <c r="R2" s="7" t="s">
        <v>259</v>
      </c>
      <c r="S2" s="7" t="s">
        <v>259</v>
      </c>
      <c r="T2" s="7" t="s">
        <v>259</v>
      </c>
      <c r="U2" s="7" t="s">
        <v>259</v>
      </c>
      <c r="V2" s="7" t="s">
        <v>259</v>
      </c>
      <c r="W2" s="7" t="s">
        <v>259</v>
      </c>
      <c r="X2" s="7" t="s">
        <v>259</v>
      </c>
      <c r="Y2" s="7" t="s">
        <v>259</v>
      </c>
      <c r="Z2" s="7" t="s">
        <v>259</v>
      </c>
      <c r="AA2" s="7" t="s">
        <v>259</v>
      </c>
      <c r="AB2" s="7" t="s">
        <v>259</v>
      </c>
      <c r="AC2" s="7" t="s">
        <v>259</v>
      </c>
      <c r="AD2" s="7" t="s">
        <v>259</v>
      </c>
      <c r="AE2" s="7" t="s">
        <v>259</v>
      </c>
      <c r="AF2" s="7" t="s">
        <v>259</v>
      </c>
      <c r="AG2" s="7" t="s">
        <v>259</v>
      </c>
      <c r="AH2" s="7" t="s">
        <v>259</v>
      </c>
      <c r="AI2" s="7" t="s">
        <v>259</v>
      </c>
      <c r="AJ2" s="7" t="s">
        <v>259</v>
      </c>
      <c r="AK2" s="7" t="s">
        <v>259</v>
      </c>
      <c r="AL2" s="7" t="s">
        <v>259</v>
      </c>
      <c r="AM2" s="7" t="s">
        <v>259</v>
      </c>
      <c r="AN2" s="7" t="s">
        <v>259</v>
      </c>
      <c r="AO2" s="7" t="s">
        <v>259</v>
      </c>
      <c r="AP2" s="7" t="s">
        <v>259</v>
      </c>
      <c r="AQ2" s="7" t="s">
        <v>259</v>
      </c>
      <c r="AR2" s="7" t="s">
        <v>259</v>
      </c>
      <c r="AS2" s="7" t="s">
        <v>259</v>
      </c>
      <c r="AT2" s="7" t="s">
        <v>259</v>
      </c>
      <c r="AU2" s="7" t="s">
        <v>259</v>
      </c>
      <c r="AV2" s="7" t="s">
        <v>259</v>
      </c>
      <c r="AW2" s="7" t="s">
        <v>259</v>
      </c>
      <c r="AX2" s="7" t="s">
        <v>259</v>
      </c>
      <c r="AY2" s="7" t="s">
        <v>259</v>
      </c>
      <c r="AZ2" s="7" t="s">
        <v>259</v>
      </c>
      <c r="BA2" s="7" t="s">
        <v>259</v>
      </c>
      <c r="BB2" s="7" t="s">
        <v>259</v>
      </c>
      <c r="BC2" s="7" t="s">
        <v>259</v>
      </c>
      <c r="BD2" s="7" t="s">
        <v>259</v>
      </c>
      <c r="BE2" s="7" t="s">
        <v>259</v>
      </c>
      <c r="BF2" s="7" t="s">
        <v>259</v>
      </c>
      <c r="BG2" s="7" t="s">
        <v>259</v>
      </c>
      <c r="BH2" s="7" t="s">
        <v>259</v>
      </c>
      <c r="BI2" s="7" t="s">
        <v>259</v>
      </c>
      <c r="BJ2" s="7" t="s">
        <v>259</v>
      </c>
      <c r="BK2" s="7" t="s">
        <v>259</v>
      </c>
      <c r="BL2" s="7" t="s">
        <v>259</v>
      </c>
      <c r="BM2" s="7" t="s">
        <v>259</v>
      </c>
      <c r="BN2" s="7" t="s">
        <v>259</v>
      </c>
      <c r="BO2" s="7" t="s">
        <v>259</v>
      </c>
      <c r="BP2" s="7" t="s">
        <v>259</v>
      </c>
      <c r="BQ2" s="7" t="s">
        <v>259</v>
      </c>
      <c r="BR2" s="7" t="s">
        <v>259</v>
      </c>
      <c r="BS2" s="7" t="s">
        <v>259</v>
      </c>
      <c r="BT2" s="7" t="s">
        <v>259</v>
      </c>
      <c r="BU2" s="7" t="s">
        <v>259</v>
      </c>
      <c r="BV2" s="7" t="s">
        <v>259</v>
      </c>
      <c r="BW2" s="7" t="s">
        <v>259</v>
      </c>
      <c r="BX2" s="7" t="s">
        <v>259</v>
      </c>
      <c r="BY2" s="7" t="s">
        <v>259</v>
      </c>
      <c r="BZ2" s="7" t="s">
        <v>259</v>
      </c>
      <c r="CA2" s="7" t="s">
        <v>259</v>
      </c>
      <c r="CB2" s="7" t="s">
        <v>259</v>
      </c>
      <c r="CC2" s="7" t="s">
        <v>259</v>
      </c>
      <c r="CD2" s="7" t="s">
        <v>259</v>
      </c>
      <c r="CE2" s="7" t="s">
        <v>259</v>
      </c>
      <c r="CF2" s="7" t="s">
        <v>259</v>
      </c>
      <c r="CG2" s="7" t="s">
        <v>259</v>
      </c>
      <c r="CH2" s="7" t="s">
        <v>259</v>
      </c>
      <c r="CI2" s="7" t="s">
        <v>259</v>
      </c>
      <c r="CJ2" s="7" t="s">
        <v>259</v>
      </c>
      <c r="CK2" s="7" t="s">
        <v>259</v>
      </c>
      <c r="CL2" s="7" t="s">
        <v>259</v>
      </c>
      <c r="CM2" s="7" t="s">
        <v>259</v>
      </c>
      <c r="CN2" s="7" t="s">
        <v>259</v>
      </c>
      <c r="CO2" s="7" t="s">
        <v>259</v>
      </c>
      <c r="CP2" s="7" t="s">
        <v>259</v>
      </c>
      <c r="CQ2" s="7" t="s">
        <v>259</v>
      </c>
      <c r="CR2" s="7" t="s">
        <v>259</v>
      </c>
      <c r="CS2" s="7" t="s">
        <v>259</v>
      </c>
      <c r="CT2" s="7" t="s">
        <v>259</v>
      </c>
      <c r="CU2" s="7" t="s">
        <v>259</v>
      </c>
      <c r="CV2" s="7" t="s">
        <v>259</v>
      </c>
      <c r="CW2" s="7" t="s">
        <v>259</v>
      </c>
      <c r="CX2" s="7" t="s">
        <v>259</v>
      </c>
      <c r="CY2" s="7" t="s">
        <v>259</v>
      </c>
      <c r="CZ2" s="7" t="s">
        <v>259</v>
      </c>
      <c r="DA2" s="7" t="s">
        <v>259</v>
      </c>
      <c r="DB2" s="7" t="s">
        <v>259</v>
      </c>
      <c r="DC2" s="7" t="s">
        <v>259</v>
      </c>
      <c r="DD2" s="7" t="s">
        <v>259</v>
      </c>
      <c r="DE2" s="7" t="s">
        <v>259</v>
      </c>
      <c r="DF2" s="7" t="s">
        <v>259</v>
      </c>
      <c r="DG2" s="7" t="s">
        <v>259</v>
      </c>
      <c r="DH2" s="7" t="s">
        <v>259</v>
      </c>
      <c r="DI2" s="7" t="s">
        <v>259</v>
      </c>
      <c r="DJ2" s="7" t="s">
        <v>259</v>
      </c>
      <c r="DK2" s="7" t="s">
        <v>259</v>
      </c>
      <c r="DL2" s="7" t="s">
        <v>259</v>
      </c>
      <c r="DM2" s="7" t="s">
        <v>259</v>
      </c>
      <c r="DN2" s="7" t="s">
        <v>259</v>
      </c>
      <c r="DO2" s="7" t="s">
        <v>259</v>
      </c>
      <c r="DP2" s="7" t="s">
        <v>259</v>
      </c>
      <c r="DQ2" s="7" t="s">
        <v>259</v>
      </c>
      <c r="DR2" s="7" t="s">
        <v>259</v>
      </c>
      <c r="DS2" s="7" t="s">
        <v>259</v>
      </c>
      <c r="DT2" s="7" t="s">
        <v>259</v>
      </c>
      <c r="DU2" s="7" t="s">
        <v>259</v>
      </c>
      <c r="DV2" s="7" t="s">
        <v>259</v>
      </c>
      <c r="DW2" s="7" t="s">
        <v>259</v>
      </c>
      <c r="DX2" s="7" t="s">
        <v>259</v>
      </c>
      <c r="DY2" s="7" t="s">
        <v>259</v>
      </c>
      <c r="DZ2" s="7" t="s">
        <v>259</v>
      </c>
      <c r="EA2" s="7" t="s">
        <v>259</v>
      </c>
      <c r="EB2" s="7" t="s">
        <v>259</v>
      </c>
      <c r="EC2" s="7" t="s">
        <v>259</v>
      </c>
      <c r="ED2" s="7" t="s">
        <v>259</v>
      </c>
      <c r="EE2" s="7" t="s">
        <v>259</v>
      </c>
      <c r="EF2" s="7" t="s">
        <v>259</v>
      </c>
      <c r="EG2" s="7" t="s">
        <v>259</v>
      </c>
      <c r="EH2" s="7" t="s">
        <v>259</v>
      </c>
      <c r="EI2" s="7" t="s">
        <v>259</v>
      </c>
      <c r="EJ2" s="7" t="s">
        <v>259</v>
      </c>
      <c r="EK2" s="7" t="s">
        <v>259</v>
      </c>
      <c r="EL2" s="7" t="s">
        <v>259</v>
      </c>
      <c r="EM2" s="7" t="s">
        <v>259</v>
      </c>
      <c r="EN2" s="7" t="s">
        <v>259</v>
      </c>
      <c r="EO2" s="7" t="s">
        <v>259</v>
      </c>
      <c r="EP2" s="7" t="s">
        <v>259</v>
      </c>
      <c r="EQ2" s="7" t="s">
        <v>259</v>
      </c>
      <c r="ER2" s="7" t="s">
        <v>259</v>
      </c>
      <c r="ES2" s="7" t="s">
        <v>259</v>
      </c>
      <c r="ET2" s="7" t="s">
        <v>259</v>
      </c>
      <c r="EU2" s="7" t="s">
        <v>259</v>
      </c>
      <c r="EV2" s="7" t="s">
        <v>259</v>
      </c>
      <c r="EW2" s="7" t="s">
        <v>259</v>
      </c>
      <c r="EX2" s="7" t="s">
        <v>259</v>
      </c>
      <c r="EY2" s="7" t="s">
        <v>259</v>
      </c>
      <c r="EZ2" s="7" t="s">
        <v>259</v>
      </c>
      <c r="FA2" s="7" t="s">
        <v>259</v>
      </c>
      <c r="FB2" s="7" t="s">
        <v>259</v>
      </c>
      <c r="FC2" s="7" t="s">
        <v>259</v>
      </c>
      <c r="FD2" s="7" t="s">
        <v>259</v>
      </c>
      <c r="FE2" s="7" t="s">
        <v>259</v>
      </c>
      <c r="FF2" s="7" t="s">
        <v>259</v>
      </c>
      <c r="FG2" s="7" t="s">
        <v>259</v>
      </c>
      <c r="FH2" s="7" t="s">
        <v>259</v>
      </c>
      <c r="FI2" s="7" t="s">
        <v>259</v>
      </c>
      <c r="FJ2" s="7" t="s">
        <v>259</v>
      </c>
      <c r="FK2" s="7" t="s">
        <v>259</v>
      </c>
      <c r="FL2" s="7" t="s">
        <v>259</v>
      </c>
      <c r="FM2" s="7" t="s">
        <v>259</v>
      </c>
      <c r="FN2" s="7" t="s">
        <v>259</v>
      </c>
      <c r="FO2" s="7" t="s">
        <v>259</v>
      </c>
      <c r="FP2" s="7" t="s">
        <v>259</v>
      </c>
      <c r="FQ2" s="7" t="s">
        <v>259</v>
      </c>
      <c r="FR2" s="7" t="s">
        <v>259</v>
      </c>
      <c r="FS2" s="7" t="s">
        <v>259</v>
      </c>
      <c r="FT2" s="7" t="s">
        <v>259</v>
      </c>
      <c r="FU2" s="7" t="s">
        <v>259</v>
      </c>
      <c r="FV2" s="7" t="s">
        <v>259</v>
      </c>
      <c r="FW2" s="7" t="s">
        <v>259</v>
      </c>
      <c r="FX2" s="7" t="s">
        <v>259</v>
      </c>
      <c r="FY2" s="7" t="s">
        <v>259</v>
      </c>
      <c r="FZ2" s="7" t="s">
        <v>259</v>
      </c>
      <c r="GA2" s="7" t="s">
        <v>259</v>
      </c>
      <c r="GB2" s="7" t="s">
        <v>259</v>
      </c>
      <c r="GC2" s="7" t="s">
        <v>259</v>
      </c>
      <c r="GD2" s="7" t="s">
        <v>259</v>
      </c>
      <c r="GE2" s="7" t="s">
        <v>259</v>
      </c>
      <c r="GF2" s="7" t="s">
        <v>259</v>
      </c>
      <c r="GG2" s="7" t="s">
        <v>259</v>
      </c>
      <c r="GH2" s="7" t="s">
        <v>259</v>
      </c>
      <c r="GI2" s="7" t="s">
        <v>259</v>
      </c>
      <c r="GJ2" s="7" t="s">
        <v>259</v>
      </c>
      <c r="GK2" s="7" t="s">
        <v>259</v>
      </c>
      <c r="GL2" s="7" t="s">
        <v>259</v>
      </c>
      <c r="GM2" s="7" t="s">
        <v>259</v>
      </c>
      <c r="GN2" s="7" t="s">
        <v>259</v>
      </c>
      <c r="GO2" s="7" t="s">
        <v>259</v>
      </c>
      <c r="GP2" s="7" t="s">
        <v>259</v>
      </c>
      <c r="GQ2" s="7" t="s">
        <v>259</v>
      </c>
      <c r="GR2" s="7" t="s">
        <v>259</v>
      </c>
      <c r="GS2" s="7" t="s">
        <v>259</v>
      </c>
      <c r="GT2" s="7" t="s">
        <v>259</v>
      </c>
      <c r="GU2" s="7" t="s">
        <v>259</v>
      </c>
      <c r="GV2" s="7" t="s">
        <v>259</v>
      </c>
      <c r="GW2" s="7" t="s">
        <v>259</v>
      </c>
      <c r="GX2" s="7" t="s">
        <v>259</v>
      </c>
      <c r="GY2" s="7" t="s">
        <v>259</v>
      </c>
      <c r="GZ2" s="7" t="s">
        <v>259</v>
      </c>
      <c r="HA2" s="7" t="s">
        <v>259</v>
      </c>
      <c r="HB2" s="7" t="s">
        <v>259</v>
      </c>
      <c r="HC2" s="7" t="s">
        <v>259</v>
      </c>
      <c r="HD2" s="7" t="s">
        <v>259</v>
      </c>
      <c r="HE2" s="7" t="s">
        <v>259</v>
      </c>
      <c r="HF2" s="7" t="s">
        <v>259</v>
      </c>
      <c r="HG2" s="7" t="s">
        <v>259</v>
      </c>
      <c r="HH2" s="7" t="s">
        <v>259</v>
      </c>
      <c r="HI2" s="7" t="s">
        <v>259</v>
      </c>
      <c r="HJ2" s="7" t="s">
        <v>259</v>
      </c>
      <c r="HK2" s="7" t="s">
        <v>259</v>
      </c>
      <c r="HL2" s="7" t="s">
        <v>259</v>
      </c>
      <c r="HM2" s="7" t="s">
        <v>259</v>
      </c>
      <c r="HN2" s="7" t="s">
        <v>259</v>
      </c>
      <c r="HO2" s="7" t="s">
        <v>259</v>
      </c>
      <c r="HP2" s="7" t="s">
        <v>259</v>
      </c>
      <c r="HQ2" s="7" t="s">
        <v>259</v>
      </c>
      <c r="HR2" s="7" t="s">
        <v>259</v>
      </c>
      <c r="HS2" s="7" t="s">
        <v>259</v>
      </c>
      <c r="HT2" s="7" t="s">
        <v>259</v>
      </c>
      <c r="HU2" s="7" t="s">
        <v>259</v>
      </c>
      <c r="HV2" s="7" t="s">
        <v>259</v>
      </c>
      <c r="HW2" s="7" t="s">
        <v>259</v>
      </c>
      <c r="HX2" s="7" t="s">
        <v>259</v>
      </c>
      <c r="HY2" s="7" t="s">
        <v>259</v>
      </c>
      <c r="HZ2" s="7" t="s">
        <v>259</v>
      </c>
      <c r="IA2" s="7" t="s">
        <v>259</v>
      </c>
      <c r="IB2" s="7" t="s">
        <v>259</v>
      </c>
      <c r="IC2" s="7" t="s">
        <v>259</v>
      </c>
      <c r="ID2" s="7" t="s">
        <v>259</v>
      </c>
      <c r="IE2" s="7" t="s">
        <v>259</v>
      </c>
      <c r="IF2" s="7" t="s">
        <v>259</v>
      </c>
      <c r="IG2" s="7" t="s">
        <v>259</v>
      </c>
      <c r="IH2" s="7" t="s">
        <v>259</v>
      </c>
      <c r="II2" s="7" t="s">
        <v>259</v>
      </c>
      <c r="IJ2" s="7" t="s">
        <v>259</v>
      </c>
      <c r="IK2" s="7" t="s">
        <v>259</v>
      </c>
      <c r="IL2" s="7" t="s">
        <v>259</v>
      </c>
      <c r="IM2" s="7" t="s">
        <v>259</v>
      </c>
      <c r="IN2" s="7" t="s">
        <v>259</v>
      </c>
      <c r="IO2" s="7" t="s">
        <v>259</v>
      </c>
      <c r="IP2" s="7" t="s">
        <v>259</v>
      </c>
      <c r="IQ2" s="7" t="s">
        <v>259</v>
      </c>
    </row>
    <row r="3" spans="1:251">
      <c r="A3" s="4" t="s">
        <v>251</v>
      </c>
      <c r="B3" s="8" t="s">
        <v>260</v>
      </c>
      <c r="C3" s="8" t="s">
        <v>260</v>
      </c>
      <c r="D3" s="8" t="s">
        <v>260</v>
      </c>
      <c r="E3" s="8" t="s">
        <v>260</v>
      </c>
      <c r="F3" s="8" t="s">
        <v>260</v>
      </c>
      <c r="G3" s="8" t="s">
        <v>260</v>
      </c>
      <c r="H3" s="8" t="s">
        <v>260</v>
      </c>
      <c r="I3" s="8" t="s">
        <v>260</v>
      </c>
      <c r="J3" s="8" t="s">
        <v>260</v>
      </c>
      <c r="K3" s="8" t="s">
        <v>260</v>
      </c>
      <c r="L3" s="8" t="s">
        <v>260</v>
      </c>
      <c r="M3" s="8" t="s">
        <v>260</v>
      </c>
      <c r="N3" s="8" t="s">
        <v>260</v>
      </c>
      <c r="O3" s="8" t="s">
        <v>260</v>
      </c>
      <c r="P3" s="8" t="s">
        <v>260</v>
      </c>
      <c r="Q3" s="8" t="s">
        <v>260</v>
      </c>
      <c r="R3" s="8" t="s">
        <v>260</v>
      </c>
      <c r="S3" s="8" t="s">
        <v>260</v>
      </c>
      <c r="T3" s="8" t="s">
        <v>260</v>
      </c>
      <c r="U3" s="8" t="s">
        <v>260</v>
      </c>
      <c r="V3" s="8" t="s">
        <v>260</v>
      </c>
      <c r="W3" s="8" t="s">
        <v>260</v>
      </c>
      <c r="X3" s="8" t="s">
        <v>260</v>
      </c>
      <c r="Y3" s="8" t="s">
        <v>260</v>
      </c>
      <c r="Z3" s="8" t="s">
        <v>260</v>
      </c>
      <c r="AA3" s="8" t="s">
        <v>260</v>
      </c>
      <c r="AB3" s="8" t="s">
        <v>260</v>
      </c>
      <c r="AC3" s="8" t="s">
        <v>260</v>
      </c>
      <c r="AD3" s="8" t="s">
        <v>260</v>
      </c>
      <c r="AE3" s="8" t="s">
        <v>260</v>
      </c>
      <c r="AF3" s="8" t="s">
        <v>260</v>
      </c>
      <c r="AG3" s="8" t="s">
        <v>260</v>
      </c>
      <c r="AH3" s="8" t="s">
        <v>260</v>
      </c>
      <c r="AI3" s="8" t="s">
        <v>260</v>
      </c>
      <c r="AJ3" s="8" t="s">
        <v>260</v>
      </c>
      <c r="AK3" s="8" t="s">
        <v>260</v>
      </c>
      <c r="AL3" s="8" t="s">
        <v>260</v>
      </c>
      <c r="AM3" s="8" t="s">
        <v>260</v>
      </c>
      <c r="AN3" s="8" t="s">
        <v>260</v>
      </c>
      <c r="AO3" s="8" t="s">
        <v>260</v>
      </c>
      <c r="AP3" s="8" t="s">
        <v>260</v>
      </c>
      <c r="AQ3" s="8" t="s">
        <v>260</v>
      </c>
      <c r="AR3" s="8" t="s">
        <v>260</v>
      </c>
      <c r="AS3" s="8" t="s">
        <v>260</v>
      </c>
      <c r="AT3" s="8" t="s">
        <v>260</v>
      </c>
      <c r="AU3" s="8" t="s">
        <v>260</v>
      </c>
      <c r="AV3" s="8" t="s">
        <v>260</v>
      </c>
      <c r="AW3" s="8" t="s">
        <v>260</v>
      </c>
      <c r="AX3" s="8" t="s">
        <v>260</v>
      </c>
      <c r="AY3" s="8" t="s">
        <v>260</v>
      </c>
      <c r="AZ3" s="8" t="s">
        <v>260</v>
      </c>
      <c r="BA3" s="8" t="s">
        <v>260</v>
      </c>
      <c r="BB3" s="8" t="s">
        <v>260</v>
      </c>
      <c r="BC3" s="8" t="s">
        <v>260</v>
      </c>
      <c r="BD3" s="8" t="s">
        <v>260</v>
      </c>
      <c r="BE3" s="8" t="s">
        <v>260</v>
      </c>
      <c r="BF3" s="8" t="s">
        <v>260</v>
      </c>
      <c r="BG3" s="8" t="s">
        <v>260</v>
      </c>
      <c r="BH3" s="8" t="s">
        <v>260</v>
      </c>
      <c r="BI3" s="8" t="s">
        <v>260</v>
      </c>
      <c r="BJ3" s="8" t="s">
        <v>260</v>
      </c>
      <c r="BK3" s="8" t="s">
        <v>260</v>
      </c>
      <c r="BL3" s="8" t="s">
        <v>260</v>
      </c>
      <c r="BM3" s="8" t="s">
        <v>260</v>
      </c>
      <c r="BN3" s="8" t="s">
        <v>260</v>
      </c>
      <c r="BO3" s="8" t="s">
        <v>260</v>
      </c>
      <c r="BP3" s="8" t="s">
        <v>260</v>
      </c>
      <c r="BQ3" s="8" t="s">
        <v>260</v>
      </c>
      <c r="BR3" s="8" t="s">
        <v>260</v>
      </c>
      <c r="BS3" s="8" t="s">
        <v>260</v>
      </c>
      <c r="BT3" s="8" t="s">
        <v>260</v>
      </c>
      <c r="BU3" s="8" t="s">
        <v>260</v>
      </c>
      <c r="BV3" s="8" t="s">
        <v>260</v>
      </c>
      <c r="BW3" s="8" t="s">
        <v>260</v>
      </c>
      <c r="BX3" s="8" t="s">
        <v>260</v>
      </c>
      <c r="BY3" s="8" t="s">
        <v>260</v>
      </c>
      <c r="BZ3" s="8" t="s">
        <v>260</v>
      </c>
      <c r="CA3" s="8" t="s">
        <v>260</v>
      </c>
      <c r="CB3" s="8" t="s">
        <v>260</v>
      </c>
      <c r="CC3" s="8" t="s">
        <v>260</v>
      </c>
      <c r="CD3" s="8" t="s">
        <v>260</v>
      </c>
      <c r="CE3" s="8" t="s">
        <v>260</v>
      </c>
      <c r="CF3" s="8" t="s">
        <v>260</v>
      </c>
      <c r="CG3" s="8" t="s">
        <v>260</v>
      </c>
      <c r="CH3" s="8" t="s">
        <v>260</v>
      </c>
      <c r="CI3" s="8" t="s">
        <v>260</v>
      </c>
      <c r="CJ3" s="8" t="s">
        <v>260</v>
      </c>
      <c r="CK3" s="8" t="s">
        <v>260</v>
      </c>
      <c r="CL3" s="8" t="s">
        <v>260</v>
      </c>
      <c r="CM3" s="8" t="s">
        <v>260</v>
      </c>
      <c r="CN3" s="8" t="s">
        <v>260</v>
      </c>
      <c r="CO3" s="8" t="s">
        <v>260</v>
      </c>
      <c r="CP3" s="8" t="s">
        <v>260</v>
      </c>
      <c r="CQ3" s="8" t="s">
        <v>260</v>
      </c>
      <c r="CR3" s="8" t="s">
        <v>260</v>
      </c>
      <c r="CS3" s="8" t="s">
        <v>260</v>
      </c>
      <c r="CT3" s="8" t="s">
        <v>260</v>
      </c>
      <c r="CU3" s="8" t="s">
        <v>260</v>
      </c>
      <c r="CV3" s="8" t="s">
        <v>260</v>
      </c>
      <c r="CW3" s="8" t="s">
        <v>260</v>
      </c>
      <c r="CX3" s="8" t="s">
        <v>260</v>
      </c>
      <c r="CY3" s="8" t="s">
        <v>260</v>
      </c>
      <c r="CZ3" s="8" t="s">
        <v>260</v>
      </c>
      <c r="DA3" s="8" t="s">
        <v>260</v>
      </c>
      <c r="DB3" s="8" t="s">
        <v>260</v>
      </c>
      <c r="DC3" s="8" t="s">
        <v>260</v>
      </c>
      <c r="DD3" s="8" t="s">
        <v>260</v>
      </c>
      <c r="DE3" s="8" t="s">
        <v>260</v>
      </c>
      <c r="DF3" s="8" t="s">
        <v>260</v>
      </c>
      <c r="DG3" s="8" t="s">
        <v>260</v>
      </c>
      <c r="DH3" s="8" t="s">
        <v>260</v>
      </c>
      <c r="DI3" s="8" t="s">
        <v>260</v>
      </c>
      <c r="DJ3" s="8" t="s">
        <v>260</v>
      </c>
      <c r="DK3" s="8" t="s">
        <v>260</v>
      </c>
      <c r="DL3" s="8" t="s">
        <v>260</v>
      </c>
      <c r="DM3" s="8" t="s">
        <v>260</v>
      </c>
      <c r="DN3" s="8" t="s">
        <v>260</v>
      </c>
      <c r="DO3" s="8" t="s">
        <v>260</v>
      </c>
      <c r="DP3" s="8" t="s">
        <v>260</v>
      </c>
      <c r="DQ3" s="8" t="s">
        <v>260</v>
      </c>
      <c r="DR3" s="8" t="s">
        <v>260</v>
      </c>
      <c r="DS3" s="8" t="s">
        <v>260</v>
      </c>
      <c r="DT3" s="8" t="s">
        <v>260</v>
      </c>
      <c r="DU3" s="8" t="s">
        <v>260</v>
      </c>
      <c r="DV3" s="8" t="s">
        <v>260</v>
      </c>
      <c r="DW3" s="8" t="s">
        <v>260</v>
      </c>
      <c r="DX3" s="8" t="s">
        <v>260</v>
      </c>
      <c r="DY3" s="8" t="s">
        <v>260</v>
      </c>
      <c r="DZ3" s="8" t="s">
        <v>260</v>
      </c>
      <c r="EA3" s="8" t="s">
        <v>260</v>
      </c>
      <c r="EB3" s="8" t="s">
        <v>260</v>
      </c>
      <c r="EC3" s="8" t="s">
        <v>260</v>
      </c>
      <c r="ED3" s="8" t="s">
        <v>260</v>
      </c>
      <c r="EE3" s="8" t="s">
        <v>260</v>
      </c>
      <c r="EF3" s="8" t="s">
        <v>260</v>
      </c>
      <c r="EG3" s="8" t="s">
        <v>260</v>
      </c>
      <c r="EH3" s="8" t="s">
        <v>260</v>
      </c>
      <c r="EI3" s="8" t="s">
        <v>260</v>
      </c>
      <c r="EJ3" s="8" t="s">
        <v>260</v>
      </c>
      <c r="EK3" s="8" t="s">
        <v>260</v>
      </c>
      <c r="EL3" s="8" t="s">
        <v>260</v>
      </c>
      <c r="EM3" s="8" t="s">
        <v>260</v>
      </c>
      <c r="EN3" s="8" t="s">
        <v>260</v>
      </c>
      <c r="EO3" s="8" t="s">
        <v>260</v>
      </c>
      <c r="EP3" s="8" t="s">
        <v>260</v>
      </c>
      <c r="EQ3" s="8" t="s">
        <v>260</v>
      </c>
      <c r="ER3" s="8" t="s">
        <v>260</v>
      </c>
      <c r="ES3" s="8" t="s">
        <v>260</v>
      </c>
      <c r="ET3" s="8" t="s">
        <v>260</v>
      </c>
      <c r="EU3" s="8" t="s">
        <v>260</v>
      </c>
      <c r="EV3" s="8" t="s">
        <v>260</v>
      </c>
      <c r="EW3" s="8" t="s">
        <v>260</v>
      </c>
      <c r="EX3" s="8" t="s">
        <v>260</v>
      </c>
      <c r="EY3" s="8" t="s">
        <v>260</v>
      </c>
      <c r="EZ3" s="8" t="s">
        <v>260</v>
      </c>
      <c r="FA3" s="8" t="s">
        <v>260</v>
      </c>
      <c r="FB3" s="8" t="s">
        <v>260</v>
      </c>
      <c r="FC3" s="8" t="s">
        <v>260</v>
      </c>
      <c r="FD3" s="8" t="s">
        <v>260</v>
      </c>
      <c r="FE3" s="8" t="s">
        <v>260</v>
      </c>
      <c r="FF3" s="8" t="s">
        <v>260</v>
      </c>
      <c r="FG3" s="8" t="s">
        <v>260</v>
      </c>
      <c r="FH3" s="8" t="s">
        <v>260</v>
      </c>
      <c r="FI3" s="8" t="s">
        <v>260</v>
      </c>
      <c r="FJ3" s="8" t="s">
        <v>260</v>
      </c>
      <c r="FK3" s="8" t="s">
        <v>260</v>
      </c>
      <c r="FL3" s="8" t="s">
        <v>260</v>
      </c>
      <c r="FM3" s="8" t="s">
        <v>260</v>
      </c>
      <c r="FN3" s="8" t="s">
        <v>260</v>
      </c>
      <c r="FO3" s="8" t="s">
        <v>260</v>
      </c>
      <c r="FP3" s="8" t="s">
        <v>260</v>
      </c>
      <c r="FQ3" s="8" t="s">
        <v>260</v>
      </c>
      <c r="FR3" s="8" t="s">
        <v>260</v>
      </c>
      <c r="FS3" s="8" t="s">
        <v>260</v>
      </c>
      <c r="FT3" s="8" t="s">
        <v>260</v>
      </c>
      <c r="FU3" s="8" t="s">
        <v>260</v>
      </c>
      <c r="FV3" s="8" t="s">
        <v>260</v>
      </c>
      <c r="FW3" s="8" t="s">
        <v>260</v>
      </c>
      <c r="FX3" s="8" t="s">
        <v>260</v>
      </c>
      <c r="FY3" s="8" t="s">
        <v>260</v>
      </c>
      <c r="FZ3" s="8" t="s">
        <v>260</v>
      </c>
      <c r="GA3" s="8" t="s">
        <v>260</v>
      </c>
      <c r="GB3" s="8" t="s">
        <v>260</v>
      </c>
      <c r="GC3" s="8" t="s">
        <v>260</v>
      </c>
      <c r="GD3" s="8" t="s">
        <v>260</v>
      </c>
      <c r="GE3" s="8" t="s">
        <v>260</v>
      </c>
      <c r="GF3" s="8" t="s">
        <v>260</v>
      </c>
      <c r="GG3" s="8" t="s">
        <v>260</v>
      </c>
      <c r="GH3" s="8" t="s">
        <v>260</v>
      </c>
      <c r="GI3" s="8" t="s">
        <v>260</v>
      </c>
      <c r="GJ3" s="8" t="s">
        <v>260</v>
      </c>
      <c r="GK3" s="8" t="s">
        <v>260</v>
      </c>
      <c r="GL3" s="8" t="s">
        <v>260</v>
      </c>
      <c r="GM3" s="8" t="s">
        <v>260</v>
      </c>
      <c r="GN3" s="8" t="s">
        <v>260</v>
      </c>
      <c r="GO3" s="8" t="s">
        <v>260</v>
      </c>
      <c r="GP3" s="8" t="s">
        <v>260</v>
      </c>
      <c r="GQ3" s="8" t="s">
        <v>260</v>
      </c>
      <c r="GR3" s="8" t="s">
        <v>260</v>
      </c>
      <c r="GS3" s="8" t="s">
        <v>260</v>
      </c>
      <c r="GT3" s="8" t="s">
        <v>260</v>
      </c>
      <c r="GU3" s="8" t="s">
        <v>260</v>
      </c>
      <c r="GV3" s="8" t="s">
        <v>260</v>
      </c>
      <c r="GW3" s="8" t="s">
        <v>260</v>
      </c>
      <c r="GX3" s="8" t="s">
        <v>260</v>
      </c>
      <c r="GY3" s="8" t="s">
        <v>260</v>
      </c>
      <c r="GZ3" s="8" t="s">
        <v>260</v>
      </c>
      <c r="HA3" s="8" t="s">
        <v>260</v>
      </c>
      <c r="HB3" s="8" t="s">
        <v>260</v>
      </c>
      <c r="HC3" s="8" t="s">
        <v>260</v>
      </c>
      <c r="HD3" s="8" t="s">
        <v>260</v>
      </c>
      <c r="HE3" s="8" t="s">
        <v>260</v>
      </c>
      <c r="HF3" s="8" t="s">
        <v>260</v>
      </c>
      <c r="HG3" s="8" t="s">
        <v>260</v>
      </c>
      <c r="HH3" s="8" t="s">
        <v>260</v>
      </c>
      <c r="HI3" s="8" t="s">
        <v>260</v>
      </c>
      <c r="HJ3" s="8" t="s">
        <v>260</v>
      </c>
      <c r="HK3" s="8" t="s">
        <v>260</v>
      </c>
      <c r="HL3" s="8" t="s">
        <v>260</v>
      </c>
      <c r="HM3" s="8" t="s">
        <v>260</v>
      </c>
      <c r="HN3" s="8" t="s">
        <v>260</v>
      </c>
      <c r="HO3" s="8" t="s">
        <v>260</v>
      </c>
      <c r="HP3" s="8" t="s">
        <v>260</v>
      </c>
      <c r="HQ3" s="8" t="s">
        <v>260</v>
      </c>
      <c r="HR3" s="8" t="s">
        <v>260</v>
      </c>
      <c r="HS3" s="8" t="s">
        <v>260</v>
      </c>
      <c r="HT3" s="8" t="s">
        <v>260</v>
      </c>
      <c r="HU3" s="8" t="s">
        <v>260</v>
      </c>
      <c r="HV3" s="8" t="s">
        <v>260</v>
      </c>
      <c r="HW3" s="8" t="s">
        <v>260</v>
      </c>
      <c r="HX3" s="8" t="s">
        <v>260</v>
      </c>
      <c r="HY3" s="8" t="s">
        <v>260</v>
      </c>
      <c r="HZ3" s="8" t="s">
        <v>260</v>
      </c>
      <c r="IA3" s="8" t="s">
        <v>260</v>
      </c>
      <c r="IB3" s="8" t="s">
        <v>260</v>
      </c>
      <c r="IC3" s="8" t="s">
        <v>260</v>
      </c>
      <c r="ID3" s="8" t="s">
        <v>260</v>
      </c>
      <c r="IE3" s="8" t="s">
        <v>260</v>
      </c>
      <c r="IF3" s="8" t="s">
        <v>260</v>
      </c>
      <c r="IG3" s="8" t="s">
        <v>260</v>
      </c>
      <c r="IH3" s="8" t="s">
        <v>260</v>
      </c>
      <c r="II3" s="8" t="s">
        <v>260</v>
      </c>
      <c r="IJ3" s="8" t="s">
        <v>260</v>
      </c>
      <c r="IK3" s="8" t="s">
        <v>260</v>
      </c>
      <c r="IL3" s="8" t="s">
        <v>260</v>
      </c>
      <c r="IM3" s="8" t="s">
        <v>260</v>
      </c>
      <c r="IN3" s="8" t="s">
        <v>260</v>
      </c>
      <c r="IO3" s="8" t="s">
        <v>260</v>
      </c>
      <c r="IP3" s="8" t="s">
        <v>260</v>
      </c>
      <c r="IQ3" s="8" t="s">
        <v>260</v>
      </c>
    </row>
    <row r="4" spans="1:251">
      <c r="A4" s="4" t="s">
        <v>252</v>
      </c>
      <c r="B4" s="8" t="s">
        <v>261</v>
      </c>
      <c r="C4" s="8" t="s">
        <v>261</v>
      </c>
      <c r="D4" s="8" t="s">
        <v>261</v>
      </c>
      <c r="E4" s="8" t="s">
        <v>261</v>
      </c>
      <c r="F4" s="8" t="s">
        <v>261</v>
      </c>
      <c r="G4" s="8" t="s">
        <v>261</v>
      </c>
      <c r="H4" s="8" t="s">
        <v>261</v>
      </c>
      <c r="I4" s="8" t="s">
        <v>261</v>
      </c>
      <c r="J4" s="8" t="s">
        <v>261</v>
      </c>
      <c r="K4" s="8" t="s">
        <v>261</v>
      </c>
      <c r="L4" s="8" t="s">
        <v>261</v>
      </c>
      <c r="M4" s="8" t="s">
        <v>261</v>
      </c>
      <c r="N4" s="8" t="s">
        <v>261</v>
      </c>
      <c r="O4" s="8" t="s">
        <v>261</v>
      </c>
      <c r="P4" s="8" t="s">
        <v>261</v>
      </c>
      <c r="Q4" s="8" t="s">
        <v>261</v>
      </c>
      <c r="R4" s="8" t="s">
        <v>261</v>
      </c>
      <c r="S4" s="8" t="s">
        <v>261</v>
      </c>
      <c r="T4" s="8" t="s">
        <v>261</v>
      </c>
      <c r="U4" s="8" t="s">
        <v>261</v>
      </c>
      <c r="V4" s="8" t="s">
        <v>261</v>
      </c>
      <c r="W4" s="8" t="s">
        <v>261</v>
      </c>
      <c r="X4" s="8" t="s">
        <v>261</v>
      </c>
      <c r="Y4" s="8" t="s">
        <v>261</v>
      </c>
      <c r="Z4" s="8" t="s">
        <v>261</v>
      </c>
      <c r="AA4" s="8" t="s">
        <v>261</v>
      </c>
      <c r="AB4" s="8" t="s">
        <v>261</v>
      </c>
      <c r="AC4" s="8" t="s">
        <v>261</v>
      </c>
      <c r="AD4" s="8" t="s">
        <v>261</v>
      </c>
      <c r="AE4" s="8" t="s">
        <v>261</v>
      </c>
      <c r="AF4" s="8" t="s">
        <v>261</v>
      </c>
      <c r="AG4" s="8" t="s">
        <v>261</v>
      </c>
      <c r="AH4" s="8" t="s">
        <v>261</v>
      </c>
      <c r="AI4" s="8" t="s">
        <v>261</v>
      </c>
      <c r="AJ4" s="8" t="s">
        <v>261</v>
      </c>
      <c r="AK4" s="8" t="s">
        <v>261</v>
      </c>
      <c r="AL4" s="8" t="s">
        <v>261</v>
      </c>
      <c r="AM4" s="8" t="s">
        <v>261</v>
      </c>
      <c r="AN4" s="8" t="s">
        <v>261</v>
      </c>
      <c r="AO4" s="8" t="s">
        <v>261</v>
      </c>
      <c r="AP4" s="8" t="s">
        <v>261</v>
      </c>
      <c r="AQ4" s="8" t="s">
        <v>261</v>
      </c>
      <c r="AR4" s="8" t="s">
        <v>261</v>
      </c>
      <c r="AS4" s="8" t="s">
        <v>261</v>
      </c>
      <c r="AT4" s="8" t="s">
        <v>261</v>
      </c>
      <c r="AU4" s="8" t="s">
        <v>261</v>
      </c>
      <c r="AV4" s="8" t="s">
        <v>261</v>
      </c>
      <c r="AW4" s="8" t="s">
        <v>261</v>
      </c>
      <c r="AX4" s="8" t="s">
        <v>261</v>
      </c>
      <c r="AY4" s="8" t="s">
        <v>261</v>
      </c>
      <c r="AZ4" s="8" t="s">
        <v>261</v>
      </c>
      <c r="BA4" s="8" t="s">
        <v>261</v>
      </c>
      <c r="BB4" s="8" t="s">
        <v>261</v>
      </c>
      <c r="BC4" s="8" t="s">
        <v>261</v>
      </c>
      <c r="BD4" s="8" t="s">
        <v>261</v>
      </c>
      <c r="BE4" s="8" t="s">
        <v>261</v>
      </c>
      <c r="BF4" s="8" t="s">
        <v>261</v>
      </c>
      <c r="BG4" s="8" t="s">
        <v>261</v>
      </c>
      <c r="BH4" s="8" t="s">
        <v>261</v>
      </c>
      <c r="BI4" s="8" t="s">
        <v>261</v>
      </c>
      <c r="BJ4" s="8" t="s">
        <v>261</v>
      </c>
      <c r="BK4" s="8" t="s">
        <v>261</v>
      </c>
      <c r="BL4" s="8" t="s">
        <v>261</v>
      </c>
      <c r="BM4" s="8" t="s">
        <v>261</v>
      </c>
      <c r="BN4" s="8" t="s">
        <v>261</v>
      </c>
      <c r="BO4" s="8" t="s">
        <v>261</v>
      </c>
      <c r="BP4" s="8" t="s">
        <v>261</v>
      </c>
      <c r="BQ4" s="8" t="s">
        <v>261</v>
      </c>
      <c r="BR4" s="8" t="s">
        <v>261</v>
      </c>
      <c r="BS4" s="8" t="s">
        <v>261</v>
      </c>
      <c r="BT4" s="8" t="s">
        <v>261</v>
      </c>
      <c r="BU4" s="8" t="s">
        <v>261</v>
      </c>
      <c r="BV4" s="8" t="s">
        <v>261</v>
      </c>
      <c r="BW4" s="8" t="s">
        <v>261</v>
      </c>
      <c r="BX4" s="8" t="s">
        <v>261</v>
      </c>
      <c r="BY4" s="8" t="s">
        <v>261</v>
      </c>
      <c r="BZ4" s="8" t="s">
        <v>261</v>
      </c>
      <c r="CA4" s="8" t="s">
        <v>261</v>
      </c>
      <c r="CB4" s="8" t="s">
        <v>261</v>
      </c>
      <c r="CC4" s="8" t="s">
        <v>261</v>
      </c>
      <c r="CD4" s="8" t="s">
        <v>261</v>
      </c>
      <c r="CE4" s="8" t="s">
        <v>261</v>
      </c>
      <c r="CF4" s="8" t="s">
        <v>261</v>
      </c>
      <c r="CG4" s="8" t="s">
        <v>261</v>
      </c>
      <c r="CH4" s="8" t="s">
        <v>261</v>
      </c>
      <c r="CI4" s="8" t="s">
        <v>261</v>
      </c>
      <c r="CJ4" s="8" t="s">
        <v>261</v>
      </c>
      <c r="CK4" s="8" t="s">
        <v>261</v>
      </c>
      <c r="CL4" s="8" t="s">
        <v>261</v>
      </c>
      <c r="CM4" s="8" t="s">
        <v>261</v>
      </c>
      <c r="CN4" s="8" t="s">
        <v>261</v>
      </c>
      <c r="CO4" s="8" t="s">
        <v>261</v>
      </c>
      <c r="CP4" s="8" t="s">
        <v>261</v>
      </c>
      <c r="CQ4" s="8" t="s">
        <v>261</v>
      </c>
      <c r="CR4" s="8" t="s">
        <v>261</v>
      </c>
      <c r="CS4" s="8" t="s">
        <v>261</v>
      </c>
      <c r="CT4" s="8" t="s">
        <v>261</v>
      </c>
      <c r="CU4" s="8" t="s">
        <v>261</v>
      </c>
      <c r="CV4" s="8" t="s">
        <v>261</v>
      </c>
      <c r="CW4" s="8" t="s">
        <v>261</v>
      </c>
      <c r="CX4" s="8" t="s">
        <v>261</v>
      </c>
      <c r="CY4" s="8" t="s">
        <v>261</v>
      </c>
      <c r="CZ4" s="8" t="s">
        <v>261</v>
      </c>
      <c r="DA4" s="8" t="s">
        <v>261</v>
      </c>
      <c r="DB4" s="8" t="s">
        <v>261</v>
      </c>
      <c r="DC4" s="8" t="s">
        <v>261</v>
      </c>
      <c r="DD4" s="8" t="s">
        <v>261</v>
      </c>
      <c r="DE4" s="8" t="s">
        <v>261</v>
      </c>
      <c r="DF4" s="8" t="s">
        <v>261</v>
      </c>
      <c r="DG4" s="8" t="s">
        <v>261</v>
      </c>
      <c r="DH4" s="8" t="s">
        <v>261</v>
      </c>
      <c r="DI4" s="8" t="s">
        <v>261</v>
      </c>
      <c r="DJ4" s="8" t="s">
        <v>261</v>
      </c>
      <c r="DK4" s="8" t="s">
        <v>261</v>
      </c>
      <c r="DL4" s="8" t="s">
        <v>261</v>
      </c>
      <c r="DM4" s="8" t="s">
        <v>261</v>
      </c>
      <c r="DN4" s="8" t="s">
        <v>261</v>
      </c>
      <c r="DO4" s="8" t="s">
        <v>261</v>
      </c>
      <c r="DP4" s="8" t="s">
        <v>261</v>
      </c>
      <c r="DQ4" s="8" t="s">
        <v>261</v>
      </c>
      <c r="DR4" s="8" t="s">
        <v>261</v>
      </c>
      <c r="DS4" s="8" t="s">
        <v>261</v>
      </c>
      <c r="DT4" s="8" t="s">
        <v>261</v>
      </c>
      <c r="DU4" s="8" t="s">
        <v>261</v>
      </c>
      <c r="DV4" s="8" t="s">
        <v>261</v>
      </c>
      <c r="DW4" s="8" t="s">
        <v>261</v>
      </c>
      <c r="DX4" s="8" t="s">
        <v>261</v>
      </c>
      <c r="DY4" s="8" t="s">
        <v>261</v>
      </c>
      <c r="DZ4" s="8" t="s">
        <v>261</v>
      </c>
      <c r="EA4" s="8" t="s">
        <v>261</v>
      </c>
      <c r="EB4" s="8" t="s">
        <v>261</v>
      </c>
      <c r="EC4" s="8" t="s">
        <v>261</v>
      </c>
      <c r="ED4" s="8" t="s">
        <v>261</v>
      </c>
      <c r="EE4" s="8" t="s">
        <v>261</v>
      </c>
      <c r="EF4" s="8" t="s">
        <v>261</v>
      </c>
      <c r="EG4" s="8" t="s">
        <v>261</v>
      </c>
      <c r="EH4" s="8" t="s">
        <v>261</v>
      </c>
      <c r="EI4" s="8" t="s">
        <v>261</v>
      </c>
      <c r="EJ4" s="8" t="s">
        <v>261</v>
      </c>
      <c r="EK4" s="8" t="s">
        <v>261</v>
      </c>
      <c r="EL4" s="8" t="s">
        <v>261</v>
      </c>
      <c r="EM4" s="8" t="s">
        <v>261</v>
      </c>
      <c r="EN4" s="8" t="s">
        <v>261</v>
      </c>
      <c r="EO4" s="8" t="s">
        <v>261</v>
      </c>
      <c r="EP4" s="8" t="s">
        <v>261</v>
      </c>
      <c r="EQ4" s="8" t="s">
        <v>261</v>
      </c>
      <c r="ER4" s="8" t="s">
        <v>261</v>
      </c>
      <c r="ES4" s="8" t="s">
        <v>261</v>
      </c>
      <c r="ET4" s="8" t="s">
        <v>261</v>
      </c>
      <c r="EU4" s="8" t="s">
        <v>261</v>
      </c>
      <c r="EV4" s="8" t="s">
        <v>261</v>
      </c>
      <c r="EW4" s="8" t="s">
        <v>261</v>
      </c>
      <c r="EX4" s="8" t="s">
        <v>261</v>
      </c>
      <c r="EY4" s="8" t="s">
        <v>261</v>
      </c>
      <c r="EZ4" s="8" t="s">
        <v>261</v>
      </c>
      <c r="FA4" s="8" t="s">
        <v>261</v>
      </c>
      <c r="FB4" s="8" t="s">
        <v>261</v>
      </c>
      <c r="FC4" s="8" t="s">
        <v>261</v>
      </c>
      <c r="FD4" s="8" t="s">
        <v>261</v>
      </c>
      <c r="FE4" s="8" t="s">
        <v>261</v>
      </c>
      <c r="FF4" s="8" t="s">
        <v>261</v>
      </c>
      <c r="FG4" s="8" t="s">
        <v>261</v>
      </c>
      <c r="FH4" s="8" t="s">
        <v>261</v>
      </c>
      <c r="FI4" s="8" t="s">
        <v>261</v>
      </c>
      <c r="FJ4" s="8" t="s">
        <v>261</v>
      </c>
      <c r="FK4" s="8" t="s">
        <v>261</v>
      </c>
      <c r="FL4" s="8" t="s">
        <v>261</v>
      </c>
      <c r="FM4" s="8" t="s">
        <v>261</v>
      </c>
      <c r="FN4" s="8" t="s">
        <v>261</v>
      </c>
      <c r="FO4" s="8" t="s">
        <v>261</v>
      </c>
      <c r="FP4" s="8" t="s">
        <v>261</v>
      </c>
      <c r="FQ4" s="8" t="s">
        <v>261</v>
      </c>
      <c r="FR4" s="8" t="s">
        <v>261</v>
      </c>
      <c r="FS4" s="8" t="s">
        <v>261</v>
      </c>
      <c r="FT4" s="8" t="s">
        <v>261</v>
      </c>
      <c r="FU4" s="8" t="s">
        <v>261</v>
      </c>
      <c r="FV4" s="8" t="s">
        <v>261</v>
      </c>
      <c r="FW4" s="8" t="s">
        <v>261</v>
      </c>
      <c r="FX4" s="8" t="s">
        <v>261</v>
      </c>
      <c r="FY4" s="8" t="s">
        <v>261</v>
      </c>
      <c r="FZ4" s="8" t="s">
        <v>261</v>
      </c>
      <c r="GA4" s="8" t="s">
        <v>261</v>
      </c>
      <c r="GB4" s="8" t="s">
        <v>261</v>
      </c>
      <c r="GC4" s="8" t="s">
        <v>261</v>
      </c>
      <c r="GD4" s="8" t="s">
        <v>261</v>
      </c>
      <c r="GE4" s="8" t="s">
        <v>261</v>
      </c>
      <c r="GF4" s="8" t="s">
        <v>261</v>
      </c>
      <c r="GG4" s="8" t="s">
        <v>261</v>
      </c>
      <c r="GH4" s="8" t="s">
        <v>261</v>
      </c>
      <c r="GI4" s="8" t="s">
        <v>261</v>
      </c>
      <c r="GJ4" s="8" t="s">
        <v>261</v>
      </c>
      <c r="GK4" s="8" t="s">
        <v>261</v>
      </c>
      <c r="GL4" s="8" t="s">
        <v>261</v>
      </c>
      <c r="GM4" s="8" t="s">
        <v>261</v>
      </c>
      <c r="GN4" s="8" t="s">
        <v>261</v>
      </c>
      <c r="GO4" s="8" t="s">
        <v>261</v>
      </c>
      <c r="GP4" s="8" t="s">
        <v>261</v>
      </c>
      <c r="GQ4" s="8" t="s">
        <v>261</v>
      </c>
      <c r="GR4" s="8" t="s">
        <v>261</v>
      </c>
      <c r="GS4" s="8" t="s">
        <v>261</v>
      </c>
      <c r="GT4" s="8" t="s">
        <v>261</v>
      </c>
      <c r="GU4" s="8" t="s">
        <v>261</v>
      </c>
      <c r="GV4" s="8" t="s">
        <v>261</v>
      </c>
      <c r="GW4" s="8" t="s">
        <v>261</v>
      </c>
      <c r="GX4" s="8" t="s">
        <v>261</v>
      </c>
      <c r="GY4" s="8" t="s">
        <v>261</v>
      </c>
      <c r="GZ4" s="8" t="s">
        <v>261</v>
      </c>
      <c r="HA4" s="8" t="s">
        <v>261</v>
      </c>
      <c r="HB4" s="8" t="s">
        <v>261</v>
      </c>
      <c r="HC4" s="8" t="s">
        <v>261</v>
      </c>
      <c r="HD4" s="8" t="s">
        <v>261</v>
      </c>
      <c r="HE4" s="8" t="s">
        <v>261</v>
      </c>
      <c r="HF4" s="8" t="s">
        <v>261</v>
      </c>
      <c r="HG4" s="8" t="s">
        <v>261</v>
      </c>
      <c r="HH4" s="8" t="s">
        <v>261</v>
      </c>
      <c r="HI4" s="8" t="s">
        <v>261</v>
      </c>
      <c r="HJ4" s="8" t="s">
        <v>261</v>
      </c>
      <c r="HK4" s="8" t="s">
        <v>261</v>
      </c>
      <c r="HL4" s="8" t="s">
        <v>261</v>
      </c>
      <c r="HM4" s="8" t="s">
        <v>261</v>
      </c>
      <c r="HN4" s="8" t="s">
        <v>261</v>
      </c>
      <c r="HO4" s="8" t="s">
        <v>261</v>
      </c>
      <c r="HP4" s="8" t="s">
        <v>261</v>
      </c>
      <c r="HQ4" s="8" t="s">
        <v>261</v>
      </c>
      <c r="HR4" s="8" t="s">
        <v>261</v>
      </c>
      <c r="HS4" s="8" t="s">
        <v>261</v>
      </c>
      <c r="HT4" s="8" t="s">
        <v>261</v>
      </c>
      <c r="HU4" s="8" t="s">
        <v>261</v>
      </c>
      <c r="HV4" s="8" t="s">
        <v>261</v>
      </c>
      <c r="HW4" s="8" t="s">
        <v>261</v>
      </c>
      <c r="HX4" s="8" t="s">
        <v>261</v>
      </c>
      <c r="HY4" s="8" t="s">
        <v>261</v>
      </c>
      <c r="HZ4" s="8" t="s">
        <v>261</v>
      </c>
      <c r="IA4" s="8" t="s">
        <v>261</v>
      </c>
      <c r="IB4" s="8" t="s">
        <v>261</v>
      </c>
      <c r="IC4" s="8" t="s">
        <v>261</v>
      </c>
      <c r="ID4" s="8" t="s">
        <v>261</v>
      </c>
      <c r="IE4" s="8" t="s">
        <v>261</v>
      </c>
      <c r="IF4" s="8" t="s">
        <v>261</v>
      </c>
      <c r="IG4" s="8" t="s">
        <v>261</v>
      </c>
      <c r="IH4" s="8" t="s">
        <v>261</v>
      </c>
      <c r="II4" s="8" t="s">
        <v>261</v>
      </c>
      <c r="IJ4" s="8" t="s">
        <v>261</v>
      </c>
      <c r="IK4" s="8" t="s">
        <v>261</v>
      </c>
      <c r="IL4" s="8" t="s">
        <v>261</v>
      </c>
      <c r="IM4" s="8" t="s">
        <v>261</v>
      </c>
      <c r="IN4" s="8" t="s">
        <v>261</v>
      </c>
      <c r="IO4" s="8" t="s">
        <v>261</v>
      </c>
      <c r="IP4" s="8" t="s">
        <v>261</v>
      </c>
      <c r="IQ4" s="8" t="s">
        <v>261</v>
      </c>
    </row>
    <row r="5" spans="1:251">
      <c r="A5" s="4" t="s">
        <v>253</v>
      </c>
      <c r="B5" s="8" t="s">
        <v>1587</v>
      </c>
      <c r="C5" s="8" t="s">
        <v>1587</v>
      </c>
      <c r="D5" s="8" t="s">
        <v>1587</v>
      </c>
      <c r="E5" s="8" t="s">
        <v>1587</v>
      </c>
      <c r="F5" s="8" t="s">
        <v>1587</v>
      </c>
      <c r="G5" s="8" t="s">
        <v>1587</v>
      </c>
      <c r="H5" s="8" t="s">
        <v>1587</v>
      </c>
      <c r="I5" s="8" t="s">
        <v>1587</v>
      </c>
      <c r="J5" s="8" t="s">
        <v>1587</v>
      </c>
      <c r="K5" s="8" t="s">
        <v>1587</v>
      </c>
      <c r="L5" s="8" t="s">
        <v>1587</v>
      </c>
      <c r="M5" s="8" t="s">
        <v>1587</v>
      </c>
      <c r="N5" s="8" t="s">
        <v>1587</v>
      </c>
      <c r="O5" s="8" t="s">
        <v>1587</v>
      </c>
      <c r="P5" s="8" t="s">
        <v>1587</v>
      </c>
      <c r="Q5" s="8" t="s">
        <v>1587</v>
      </c>
      <c r="R5" s="8" t="s">
        <v>1587</v>
      </c>
      <c r="S5" s="8" t="s">
        <v>1587</v>
      </c>
      <c r="T5" s="8" t="s">
        <v>1587</v>
      </c>
      <c r="U5" s="8" t="s">
        <v>1587</v>
      </c>
      <c r="V5" s="8" t="s">
        <v>1587</v>
      </c>
      <c r="W5" s="8" t="s">
        <v>1587</v>
      </c>
      <c r="X5" s="8" t="s">
        <v>1587</v>
      </c>
      <c r="Y5" s="8" t="s">
        <v>1587</v>
      </c>
      <c r="Z5" s="8" t="s">
        <v>1587</v>
      </c>
      <c r="AA5" s="8" t="s">
        <v>1587</v>
      </c>
      <c r="AB5" s="8" t="s">
        <v>1587</v>
      </c>
      <c r="AC5" s="8" t="s">
        <v>1587</v>
      </c>
      <c r="AD5" s="8" t="s">
        <v>1587</v>
      </c>
      <c r="AE5" s="8" t="s">
        <v>1587</v>
      </c>
      <c r="AF5" s="8" t="s">
        <v>1587</v>
      </c>
      <c r="AG5" s="8" t="s">
        <v>1587</v>
      </c>
      <c r="AH5" s="8" t="s">
        <v>1587</v>
      </c>
      <c r="AI5" s="8" t="s">
        <v>1587</v>
      </c>
      <c r="AJ5" s="8" t="s">
        <v>1587</v>
      </c>
      <c r="AK5" s="8" t="s">
        <v>1587</v>
      </c>
      <c r="AL5" s="8" t="s">
        <v>1587</v>
      </c>
      <c r="AM5" s="8" t="s">
        <v>1587</v>
      </c>
      <c r="AN5" s="8" t="s">
        <v>1587</v>
      </c>
      <c r="AO5" s="8" t="s">
        <v>1587</v>
      </c>
      <c r="AP5" s="8" t="s">
        <v>1587</v>
      </c>
      <c r="AQ5" s="8" t="s">
        <v>1587</v>
      </c>
      <c r="AR5" s="8" t="s">
        <v>1587</v>
      </c>
      <c r="AS5" s="8" t="s">
        <v>1587</v>
      </c>
      <c r="AT5" s="8" t="s">
        <v>1587</v>
      </c>
      <c r="AU5" s="8" t="s">
        <v>1587</v>
      </c>
      <c r="AV5" s="8" t="s">
        <v>1587</v>
      </c>
      <c r="AW5" s="8" t="s">
        <v>1587</v>
      </c>
      <c r="AX5" s="8" t="s">
        <v>1587</v>
      </c>
      <c r="AY5" s="8" t="s">
        <v>1587</v>
      </c>
      <c r="AZ5" s="8" t="s">
        <v>1587</v>
      </c>
      <c r="BA5" s="8" t="s">
        <v>1587</v>
      </c>
      <c r="BB5" s="8" t="s">
        <v>1587</v>
      </c>
      <c r="BC5" s="8" t="s">
        <v>1587</v>
      </c>
      <c r="BD5" s="8" t="s">
        <v>1587</v>
      </c>
      <c r="BE5" s="8" t="s">
        <v>1587</v>
      </c>
      <c r="BF5" s="8" t="s">
        <v>1587</v>
      </c>
      <c r="BG5" s="8" t="s">
        <v>1587</v>
      </c>
      <c r="BH5" s="8" t="s">
        <v>1587</v>
      </c>
      <c r="BI5" s="8" t="s">
        <v>1587</v>
      </c>
      <c r="BJ5" s="8" t="s">
        <v>1587</v>
      </c>
      <c r="BK5" s="8" t="s">
        <v>1587</v>
      </c>
      <c r="BL5" s="8" t="s">
        <v>1587</v>
      </c>
      <c r="BM5" s="8" t="s">
        <v>1587</v>
      </c>
      <c r="BN5" s="8" t="s">
        <v>1587</v>
      </c>
      <c r="BO5" s="8" t="s">
        <v>1587</v>
      </c>
      <c r="BP5" s="8" t="s">
        <v>1587</v>
      </c>
      <c r="BQ5" s="8" t="s">
        <v>1587</v>
      </c>
      <c r="BR5" s="8" t="s">
        <v>1587</v>
      </c>
      <c r="BS5" s="8" t="s">
        <v>1587</v>
      </c>
      <c r="BT5" s="8" t="s">
        <v>1587</v>
      </c>
      <c r="BU5" s="8" t="s">
        <v>1587</v>
      </c>
      <c r="BV5" s="8" t="s">
        <v>1587</v>
      </c>
      <c r="BW5" s="8" t="s">
        <v>1587</v>
      </c>
      <c r="BX5" s="8" t="s">
        <v>1587</v>
      </c>
      <c r="BY5" s="8" t="s">
        <v>1587</v>
      </c>
      <c r="BZ5" s="8" t="s">
        <v>1587</v>
      </c>
      <c r="CA5" s="8" t="s">
        <v>1587</v>
      </c>
      <c r="CB5" s="8" t="s">
        <v>1587</v>
      </c>
      <c r="CC5" s="8" t="s">
        <v>1587</v>
      </c>
      <c r="CD5" s="8" t="s">
        <v>1587</v>
      </c>
      <c r="CE5" s="8" t="s">
        <v>1587</v>
      </c>
      <c r="CF5" s="8" t="s">
        <v>1587</v>
      </c>
      <c r="CG5" s="8" t="s">
        <v>1587</v>
      </c>
      <c r="CH5" s="8" t="s">
        <v>1587</v>
      </c>
      <c r="CI5" s="8" t="s">
        <v>1587</v>
      </c>
      <c r="CJ5" s="8" t="s">
        <v>1587</v>
      </c>
      <c r="CK5" s="8" t="s">
        <v>1587</v>
      </c>
      <c r="CL5" s="8" t="s">
        <v>1587</v>
      </c>
      <c r="CM5" s="8" t="s">
        <v>1587</v>
      </c>
      <c r="CN5" s="8" t="s">
        <v>1587</v>
      </c>
      <c r="CO5" s="8" t="s">
        <v>1587</v>
      </c>
      <c r="CP5" s="8" t="s">
        <v>1587</v>
      </c>
      <c r="CQ5" s="8" t="s">
        <v>1587</v>
      </c>
      <c r="CR5" s="8" t="s">
        <v>1587</v>
      </c>
      <c r="CS5" s="8" t="s">
        <v>1587</v>
      </c>
      <c r="CT5" s="8" t="s">
        <v>1587</v>
      </c>
      <c r="CU5" s="8" t="s">
        <v>1587</v>
      </c>
      <c r="CV5" s="8" t="s">
        <v>1587</v>
      </c>
      <c r="CW5" s="8" t="s">
        <v>1587</v>
      </c>
      <c r="CX5" s="8" t="s">
        <v>1587</v>
      </c>
      <c r="CY5" s="8" t="s">
        <v>1587</v>
      </c>
      <c r="CZ5" s="8" t="s">
        <v>1587</v>
      </c>
      <c r="DA5" s="8" t="s">
        <v>1587</v>
      </c>
      <c r="DB5" s="8" t="s">
        <v>1587</v>
      </c>
      <c r="DC5" s="8" t="s">
        <v>1587</v>
      </c>
      <c r="DD5" s="8" t="s">
        <v>1587</v>
      </c>
      <c r="DE5" s="8" t="s">
        <v>1587</v>
      </c>
      <c r="DF5" s="8" t="s">
        <v>1587</v>
      </c>
      <c r="DG5" s="8" t="s">
        <v>1587</v>
      </c>
      <c r="DH5" s="8" t="s">
        <v>1587</v>
      </c>
      <c r="DI5" s="8" t="s">
        <v>1587</v>
      </c>
      <c r="DJ5" s="8" t="s">
        <v>1587</v>
      </c>
      <c r="DK5" s="8" t="s">
        <v>1587</v>
      </c>
      <c r="DL5" s="8" t="s">
        <v>1587</v>
      </c>
      <c r="DM5" s="8" t="s">
        <v>1587</v>
      </c>
      <c r="DN5" s="8" t="s">
        <v>1587</v>
      </c>
      <c r="DO5" s="8" t="s">
        <v>1587</v>
      </c>
      <c r="DP5" s="8" t="s">
        <v>1587</v>
      </c>
      <c r="DQ5" s="8" t="s">
        <v>1587</v>
      </c>
      <c r="DR5" s="8" t="s">
        <v>1587</v>
      </c>
      <c r="DS5" s="8" t="s">
        <v>1587</v>
      </c>
      <c r="DT5" s="8" t="s">
        <v>1587</v>
      </c>
      <c r="DU5" s="8" t="s">
        <v>1587</v>
      </c>
      <c r="DV5" s="8" t="s">
        <v>1587</v>
      </c>
      <c r="DW5" s="8" t="s">
        <v>1587</v>
      </c>
      <c r="DX5" s="8" t="s">
        <v>1587</v>
      </c>
      <c r="DY5" s="8" t="s">
        <v>1587</v>
      </c>
      <c r="DZ5" s="8" t="s">
        <v>1587</v>
      </c>
      <c r="EA5" s="8" t="s">
        <v>1587</v>
      </c>
      <c r="EB5" s="8" t="s">
        <v>1587</v>
      </c>
      <c r="EC5" s="8" t="s">
        <v>1587</v>
      </c>
      <c r="ED5" s="8" t="s">
        <v>1587</v>
      </c>
      <c r="EE5" s="8" t="s">
        <v>1587</v>
      </c>
      <c r="EF5" s="8" t="s">
        <v>1587</v>
      </c>
      <c r="EG5" s="8" t="s">
        <v>1587</v>
      </c>
      <c r="EH5" s="8" t="s">
        <v>1587</v>
      </c>
      <c r="EI5" s="8" t="s">
        <v>1587</v>
      </c>
      <c r="EJ5" s="8" t="s">
        <v>1587</v>
      </c>
      <c r="EK5" s="8" t="s">
        <v>1587</v>
      </c>
      <c r="EL5" s="8" t="s">
        <v>1587</v>
      </c>
      <c r="EM5" s="8" t="s">
        <v>1587</v>
      </c>
      <c r="EN5" s="8" t="s">
        <v>1587</v>
      </c>
      <c r="EO5" s="8" t="s">
        <v>1587</v>
      </c>
      <c r="EP5" s="8" t="s">
        <v>1587</v>
      </c>
      <c r="EQ5" s="8" t="s">
        <v>1587</v>
      </c>
      <c r="ER5" s="8" t="s">
        <v>1587</v>
      </c>
      <c r="ES5" s="8" t="s">
        <v>1587</v>
      </c>
      <c r="ET5" s="8" t="s">
        <v>1587</v>
      </c>
      <c r="EU5" s="8" t="s">
        <v>1587</v>
      </c>
      <c r="EV5" s="8" t="s">
        <v>1587</v>
      </c>
      <c r="EW5" s="8" t="s">
        <v>1587</v>
      </c>
      <c r="EX5" s="8" t="s">
        <v>1587</v>
      </c>
      <c r="EY5" s="8" t="s">
        <v>1587</v>
      </c>
      <c r="EZ5" s="8" t="s">
        <v>1587</v>
      </c>
      <c r="FA5" s="8" t="s">
        <v>1587</v>
      </c>
      <c r="FB5" s="8" t="s">
        <v>1587</v>
      </c>
      <c r="FC5" s="8" t="s">
        <v>1587</v>
      </c>
      <c r="FD5" s="8" t="s">
        <v>1587</v>
      </c>
      <c r="FE5" s="8" t="s">
        <v>1587</v>
      </c>
      <c r="FF5" s="8" t="s">
        <v>1587</v>
      </c>
      <c r="FG5" s="8" t="s">
        <v>1587</v>
      </c>
      <c r="FH5" s="8" t="s">
        <v>1587</v>
      </c>
      <c r="FI5" s="8" t="s">
        <v>1587</v>
      </c>
      <c r="FJ5" s="8" t="s">
        <v>1587</v>
      </c>
      <c r="FK5" s="8" t="s">
        <v>1587</v>
      </c>
      <c r="FL5" s="8" t="s">
        <v>1587</v>
      </c>
      <c r="FM5" s="8" t="s">
        <v>1587</v>
      </c>
      <c r="FN5" s="8" t="s">
        <v>1587</v>
      </c>
      <c r="FO5" s="8" t="s">
        <v>1587</v>
      </c>
      <c r="FP5" s="8" t="s">
        <v>1587</v>
      </c>
      <c r="FQ5" s="8" t="s">
        <v>1587</v>
      </c>
      <c r="FR5" s="8" t="s">
        <v>1587</v>
      </c>
      <c r="FS5" s="8" t="s">
        <v>1587</v>
      </c>
      <c r="FT5" s="8" t="s">
        <v>1587</v>
      </c>
      <c r="FU5" s="8" t="s">
        <v>1587</v>
      </c>
      <c r="FV5" s="8" t="s">
        <v>1587</v>
      </c>
      <c r="FW5" s="8" t="s">
        <v>1587</v>
      </c>
      <c r="FX5" s="8" t="s">
        <v>1587</v>
      </c>
      <c r="FY5" s="8" t="s">
        <v>1587</v>
      </c>
      <c r="FZ5" s="8" t="s">
        <v>1587</v>
      </c>
      <c r="GA5" s="8" t="s">
        <v>1587</v>
      </c>
      <c r="GB5" s="8" t="s">
        <v>1587</v>
      </c>
      <c r="GC5" s="8" t="s">
        <v>1587</v>
      </c>
      <c r="GD5" s="8" t="s">
        <v>1587</v>
      </c>
      <c r="GE5" s="8" t="s">
        <v>1587</v>
      </c>
      <c r="GF5" s="8" t="s">
        <v>1587</v>
      </c>
      <c r="GG5" s="8" t="s">
        <v>1587</v>
      </c>
      <c r="GH5" s="8" t="s">
        <v>1587</v>
      </c>
      <c r="GI5" s="8" t="s">
        <v>1587</v>
      </c>
      <c r="GJ5" s="8" t="s">
        <v>1587</v>
      </c>
      <c r="GK5" s="8" t="s">
        <v>1587</v>
      </c>
      <c r="GL5" s="8" t="s">
        <v>1587</v>
      </c>
      <c r="GM5" s="8" t="s">
        <v>1587</v>
      </c>
      <c r="GN5" s="8" t="s">
        <v>1587</v>
      </c>
      <c r="GO5" s="8" t="s">
        <v>1587</v>
      </c>
      <c r="GP5" s="8" t="s">
        <v>1587</v>
      </c>
      <c r="GQ5" s="8" t="s">
        <v>1587</v>
      </c>
      <c r="GR5" s="8" t="s">
        <v>1587</v>
      </c>
      <c r="GS5" s="8" t="s">
        <v>1587</v>
      </c>
      <c r="GT5" s="8" t="s">
        <v>1587</v>
      </c>
      <c r="GU5" s="8" t="s">
        <v>1587</v>
      </c>
      <c r="GV5" s="8" t="s">
        <v>1587</v>
      </c>
      <c r="GW5" s="8" t="s">
        <v>1587</v>
      </c>
      <c r="GX5" s="8" t="s">
        <v>1587</v>
      </c>
      <c r="GY5" s="8" t="s">
        <v>1587</v>
      </c>
      <c r="GZ5" s="8" t="s">
        <v>1587</v>
      </c>
      <c r="HA5" s="8" t="s">
        <v>1587</v>
      </c>
      <c r="HB5" s="8" t="s">
        <v>1587</v>
      </c>
      <c r="HC5" s="8" t="s">
        <v>1587</v>
      </c>
      <c r="HD5" s="8" t="s">
        <v>1587</v>
      </c>
      <c r="HE5" s="8" t="s">
        <v>1587</v>
      </c>
      <c r="HF5" s="8" t="s">
        <v>1587</v>
      </c>
      <c r="HG5" s="8" t="s">
        <v>1587</v>
      </c>
      <c r="HH5" s="8" t="s">
        <v>1587</v>
      </c>
      <c r="HI5" s="8" t="s">
        <v>1587</v>
      </c>
      <c r="HJ5" s="8" t="s">
        <v>1587</v>
      </c>
      <c r="HK5" s="8" t="s">
        <v>1587</v>
      </c>
      <c r="HL5" s="8" t="s">
        <v>1587</v>
      </c>
      <c r="HM5" s="8" t="s">
        <v>1587</v>
      </c>
      <c r="HN5" s="8" t="s">
        <v>1587</v>
      </c>
      <c r="HO5" s="8" t="s">
        <v>1587</v>
      </c>
      <c r="HP5" s="8" t="s">
        <v>1587</v>
      </c>
      <c r="HQ5" s="8" t="s">
        <v>1587</v>
      </c>
      <c r="HR5" s="8" t="s">
        <v>1587</v>
      </c>
      <c r="HS5" s="8" t="s">
        <v>1587</v>
      </c>
      <c r="HT5" s="8" t="s">
        <v>1587</v>
      </c>
      <c r="HU5" s="8" t="s">
        <v>1587</v>
      </c>
      <c r="HV5" s="8" t="s">
        <v>1587</v>
      </c>
      <c r="HW5" s="8" t="s">
        <v>1587</v>
      </c>
      <c r="HX5" s="8" t="s">
        <v>1587</v>
      </c>
      <c r="HY5" s="8" t="s">
        <v>1587</v>
      </c>
      <c r="HZ5" s="8" t="s">
        <v>1587</v>
      </c>
      <c r="IA5" s="8" t="s">
        <v>1587</v>
      </c>
      <c r="IB5" s="8" t="s">
        <v>1587</v>
      </c>
      <c r="IC5" s="8" t="s">
        <v>1587</v>
      </c>
      <c r="ID5" s="8" t="s">
        <v>1587</v>
      </c>
      <c r="IE5" s="8" t="s">
        <v>1587</v>
      </c>
      <c r="IF5" s="8" t="s">
        <v>1587</v>
      </c>
      <c r="IG5" s="8" t="s">
        <v>1587</v>
      </c>
      <c r="IH5" s="8" t="s">
        <v>1587</v>
      </c>
      <c r="II5" s="8" t="s">
        <v>1587</v>
      </c>
      <c r="IJ5" s="8" t="s">
        <v>1587</v>
      </c>
      <c r="IK5" s="8" t="s">
        <v>1587</v>
      </c>
      <c r="IL5" s="8" t="s">
        <v>1587</v>
      </c>
      <c r="IM5" s="8" t="s">
        <v>1587</v>
      </c>
      <c r="IN5" s="8" t="s">
        <v>1587</v>
      </c>
      <c r="IO5" s="8" t="s">
        <v>1587</v>
      </c>
      <c r="IP5" s="8" t="s">
        <v>1587</v>
      </c>
      <c r="IQ5" s="8" t="s">
        <v>1587</v>
      </c>
    </row>
    <row r="6" spans="1:251">
      <c r="A6" s="4" t="s">
        <v>254</v>
      </c>
      <c r="B6" s="1">
        <v>2</v>
      </c>
      <c r="C6" s="1">
        <v>2</v>
      </c>
      <c r="D6" s="1">
        <v>2</v>
      </c>
      <c r="E6" s="1">
        <v>2</v>
      </c>
      <c r="F6" s="1">
        <v>2</v>
      </c>
      <c r="G6" s="1">
        <v>2</v>
      </c>
      <c r="H6" s="1">
        <v>2</v>
      </c>
      <c r="I6" s="1">
        <v>2</v>
      </c>
      <c r="J6" s="1">
        <v>2</v>
      </c>
      <c r="K6" s="1">
        <v>2</v>
      </c>
      <c r="L6" s="1">
        <v>2</v>
      </c>
      <c r="M6" s="1">
        <v>2</v>
      </c>
      <c r="N6" s="1">
        <v>2</v>
      </c>
      <c r="O6" s="1">
        <v>2</v>
      </c>
      <c r="P6" s="1">
        <v>2</v>
      </c>
      <c r="Q6" s="1">
        <v>2</v>
      </c>
      <c r="R6" s="1">
        <v>2</v>
      </c>
      <c r="S6" s="1">
        <v>2</v>
      </c>
      <c r="T6" s="1">
        <v>2</v>
      </c>
      <c r="U6" s="1">
        <v>2</v>
      </c>
      <c r="V6" s="1">
        <v>2</v>
      </c>
      <c r="W6" s="1">
        <v>2</v>
      </c>
      <c r="X6" s="1">
        <v>2</v>
      </c>
      <c r="Y6" s="1">
        <v>2</v>
      </c>
      <c r="Z6" s="1">
        <v>2</v>
      </c>
      <c r="AA6" s="1">
        <v>2</v>
      </c>
      <c r="AB6" s="1">
        <v>2</v>
      </c>
      <c r="AC6" s="1">
        <v>2</v>
      </c>
      <c r="AD6" s="1">
        <v>2</v>
      </c>
      <c r="AE6" s="1">
        <v>2</v>
      </c>
      <c r="AF6" s="1">
        <v>2</v>
      </c>
      <c r="AG6" s="1">
        <v>2</v>
      </c>
      <c r="AH6" s="1">
        <v>2</v>
      </c>
      <c r="AI6" s="1">
        <v>2</v>
      </c>
      <c r="AJ6" s="1">
        <v>2</v>
      </c>
      <c r="AK6" s="1">
        <v>2</v>
      </c>
      <c r="AL6" s="1">
        <v>2</v>
      </c>
      <c r="AM6" s="1">
        <v>2</v>
      </c>
      <c r="AN6" s="1">
        <v>2</v>
      </c>
      <c r="AO6" s="1">
        <v>2</v>
      </c>
      <c r="AP6" s="1">
        <v>2</v>
      </c>
      <c r="AQ6" s="1">
        <v>2</v>
      </c>
      <c r="AR6" s="1">
        <v>2</v>
      </c>
      <c r="AS6" s="1">
        <v>2</v>
      </c>
      <c r="AT6" s="1">
        <v>2</v>
      </c>
      <c r="AU6" s="1">
        <v>2</v>
      </c>
      <c r="AV6" s="1">
        <v>2</v>
      </c>
      <c r="AW6" s="1">
        <v>2</v>
      </c>
      <c r="AX6" s="1">
        <v>2</v>
      </c>
      <c r="AY6" s="1">
        <v>2</v>
      </c>
      <c r="AZ6" s="1">
        <v>2</v>
      </c>
      <c r="BA6" s="1">
        <v>2</v>
      </c>
      <c r="BB6" s="1">
        <v>2</v>
      </c>
      <c r="BC6" s="1">
        <v>2</v>
      </c>
      <c r="BD6" s="1">
        <v>2</v>
      </c>
      <c r="BE6" s="1">
        <v>2</v>
      </c>
      <c r="BF6" s="1">
        <v>2</v>
      </c>
      <c r="BG6" s="1">
        <v>2</v>
      </c>
      <c r="BH6" s="1">
        <v>2</v>
      </c>
      <c r="BI6" s="1">
        <v>2</v>
      </c>
      <c r="BJ6" s="1">
        <v>2</v>
      </c>
      <c r="BK6" s="1">
        <v>2</v>
      </c>
      <c r="BL6" s="1">
        <v>2</v>
      </c>
      <c r="BM6" s="1">
        <v>2</v>
      </c>
      <c r="BN6" s="1">
        <v>2</v>
      </c>
      <c r="BO6" s="1">
        <v>2</v>
      </c>
      <c r="BP6" s="1">
        <v>2</v>
      </c>
      <c r="BQ6" s="1">
        <v>2</v>
      </c>
      <c r="BR6" s="1">
        <v>2</v>
      </c>
      <c r="BS6" s="1">
        <v>2</v>
      </c>
      <c r="BT6" s="1">
        <v>2</v>
      </c>
      <c r="BU6" s="1">
        <v>2</v>
      </c>
      <c r="BV6" s="1">
        <v>2</v>
      </c>
      <c r="BW6" s="1">
        <v>2</v>
      </c>
      <c r="BX6" s="1">
        <v>2</v>
      </c>
      <c r="BY6" s="1">
        <v>2</v>
      </c>
      <c r="BZ6" s="1">
        <v>2</v>
      </c>
      <c r="CA6" s="1">
        <v>2</v>
      </c>
      <c r="CB6" s="1">
        <v>2</v>
      </c>
      <c r="CC6" s="1">
        <v>2</v>
      </c>
      <c r="CD6" s="1">
        <v>2</v>
      </c>
      <c r="CE6" s="1">
        <v>2</v>
      </c>
      <c r="CF6" s="1">
        <v>2</v>
      </c>
      <c r="CG6" s="1">
        <v>2</v>
      </c>
      <c r="CH6" s="1">
        <v>2</v>
      </c>
      <c r="CI6" s="1">
        <v>2</v>
      </c>
      <c r="CJ6" s="1">
        <v>2</v>
      </c>
      <c r="CK6" s="1">
        <v>2</v>
      </c>
      <c r="CL6" s="1">
        <v>2</v>
      </c>
      <c r="CM6" s="1">
        <v>2</v>
      </c>
      <c r="CN6" s="1">
        <v>2</v>
      </c>
      <c r="CO6" s="1">
        <v>2</v>
      </c>
      <c r="CP6" s="1">
        <v>2</v>
      </c>
      <c r="CQ6" s="1">
        <v>2</v>
      </c>
      <c r="CR6" s="1">
        <v>2</v>
      </c>
      <c r="CS6" s="1">
        <v>2</v>
      </c>
      <c r="CT6" s="1">
        <v>2</v>
      </c>
      <c r="CU6" s="1">
        <v>2</v>
      </c>
      <c r="CV6" s="1">
        <v>2</v>
      </c>
      <c r="CW6" s="1">
        <v>2</v>
      </c>
      <c r="CX6" s="1">
        <v>2</v>
      </c>
      <c r="CY6" s="1">
        <v>2</v>
      </c>
      <c r="CZ6" s="1">
        <v>2</v>
      </c>
      <c r="DA6" s="1">
        <v>2</v>
      </c>
      <c r="DB6" s="1">
        <v>2</v>
      </c>
      <c r="DC6" s="1">
        <v>2</v>
      </c>
      <c r="DD6" s="1">
        <v>2</v>
      </c>
      <c r="DE6" s="1">
        <v>2</v>
      </c>
      <c r="DF6" s="1">
        <v>2</v>
      </c>
      <c r="DG6" s="1">
        <v>2</v>
      </c>
      <c r="DH6" s="1">
        <v>2</v>
      </c>
      <c r="DI6" s="1">
        <v>2</v>
      </c>
      <c r="DJ6" s="1">
        <v>2</v>
      </c>
      <c r="DK6" s="1">
        <v>2</v>
      </c>
      <c r="DL6" s="1">
        <v>2</v>
      </c>
      <c r="DM6" s="1">
        <v>2</v>
      </c>
      <c r="DN6" s="1">
        <v>2</v>
      </c>
      <c r="DO6" s="1">
        <v>2</v>
      </c>
      <c r="DP6" s="1">
        <v>2</v>
      </c>
      <c r="DQ6" s="1">
        <v>2</v>
      </c>
      <c r="DR6" s="1">
        <v>2</v>
      </c>
      <c r="DS6" s="1">
        <v>2</v>
      </c>
      <c r="DT6" s="1">
        <v>2</v>
      </c>
      <c r="DU6" s="1">
        <v>2</v>
      </c>
      <c r="DV6" s="1">
        <v>2</v>
      </c>
      <c r="DW6" s="1">
        <v>2</v>
      </c>
      <c r="DX6" s="1">
        <v>2</v>
      </c>
      <c r="DY6" s="1">
        <v>2</v>
      </c>
      <c r="DZ6" s="1">
        <v>2</v>
      </c>
      <c r="EA6" s="1">
        <v>2</v>
      </c>
      <c r="EB6" s="1">
        <v>2</v>
      </c>
      <c r="EC6" s="1">
        <v>2</v>
      </c>
      <c r="ED6" s="1">
        <v>2</v>
      </c>
      <c r="EE6" s="1">
        <v>2</v>
      </c>
      <c r="EF6" s="1">
        <v>2</v>
      </c>
      <c r="EG6" s="1">
        <v>2</v>
      </c>
      <c r="EH6" s="1">
        <v>2</v>
      </c>
      <c r="EI6" s="1">
        <v>2</v>
      </c>
      <c r="EJ6" s="1">
        <v>2</v>
      </c>
      <c r="EK6" s="1">
        <v>2</v>
      </c>
      <c r="EL6" s="1">
        <v>2</v>
      </c>
      <c r="EM6" s="1">
        <v>2</v>
      </c>
      <c r="EN6" s="1">
        <v>2</v>
      </c>
      <c r="EO6" s="1">
        <v>2</v>
      </c>
      <c r="EP6" s="1">
        <v>2</v>
      </c>
      <c r="EQ6" s="1">
        <v>2</v>
      </c>
      <c r="ER6" s="1">
        <v>2</v>
      </c>
      <c r="ES6" s="1">
        <v>2</v>
      </c>
      <c r="ET6" s="1">
        <v>2</v>
      </c>
      <c r="EU6" s="1">
        <v>2</v>
      </c>
      <c r="EV6" s="1">
        <v>2</v>
      </c>
      <c r="EW6" s="1">
        <v>2</v>
      </c>
      <c r="EX6" s="1">
        <v>2</v>
      </c>
      <c r="EY6" s="1">
        <v>2</v>
      </c>
      <c r="EZ6" s="1">
        <v>2</v>
      </c>
      <c r="FA6" s="1">
        <v>2</v>
      </c>
      <c r="FB6" s="1">
        <v>2</v>
      </c>
      <c r="FC6" s="1">
        <v>2</v>
      </c>
      <c r="FD6" s="1">
        <v>2</v>
      </c>
      <c r="FE6" s="1">
        <v>2</v>
      </c>
      <c r="FF6" s="1">
        <v>2</v>
      </c>
      <c r="FG6" s="1">
        <v>2</v>
      </c>
      <c r="FH6" s="1">
        <v>2</v>
      </c>
      <c r="FI6" s="1">
        <v>2</v>
      </c>
      <c r="FJ6" s="1">
        <v>2</v>
      </c>
      <c r="FK6" s="1">
        <v>2</v>
      </c>
      <c r="FL6" s="1">
        <v>2</v>
      </c>
      <c r="FM6" s="1">
        <v>2</v>
      </c>
      <c r="FN6" s="1">
        <v>2</v>
      </c>
      <c r="FO6" s="1">
        <v>2</v>
      </c>
      <c r="FP6" s="1">
        <v>2</v>
      </c>
      <c r="FQ6" s="1">
        <v>2</v>
      </c>
      <c r="FR6" s="1">
        <v>2</v>
      </c>
      <c r="FS6" s="1">
        <v>2</v>
      </c>
      <c r="FT6" s="1">
        <v>2</v>
      </c>
      <c r="FU6" s="1">
        <v>2</v>
      </c>
      <c r="FV6" s="1">
        <v>2</v>
      </c>
      <c r="FW6" s="1">
        <v>2</v>
      </c>
      <c r="FX6" s="1">
        <v>2</v>
      </c>
      <c r="FY6" s="1">
        <v>2</v>
      </c>
      <c r="FZ6" s="1">
        <v>2</v>
      </c>
      <c r="GA6" s="1">
        <v>2</v>
      </c>
      <c r="GB6" s="1">
        <v>2</v>
      </c>
      <c r="GC6" s="1">
        <v>2</v>
      </c>
      <c r="GD6" s="1">
        <v>2</v>
      </c>
      <c r="GE6" s="1">
        <v>2</v>
      </c>
      <c r="GF6" s="1">
        <v>2</v>
      </c>
      <c r="GG6" s="1">
        <v>2</v>
      </c>
      <c r="GH6" s="1">
        <v>2</v>
      </c>
      <c r="GI6" s="1">
        <v>2</v>
      </c>
      <c r="GJ6" s="1">
        <v>2</v>
      </c>
      <c r="GK6" s="1">
        <v>2</v>
      </c>
      <c r="GL6" s="1">
        <v>2</v>
      </c>
      <c r="GM6" s="1">
        <v>2</v>
      </c>
      <c r="GN6" s="1">
        <v>2</v>
      </c>
      <c r="GO6" s="1">
        <v>2</v>
      </c>
      <c r="GP6" s="1">
        <v>2</v>
      </c>
      <c r="GQ6" s="1">
        <v>2</v>
      </c>
      <c r="GR6" s="1">
        <v>2</v>
      </c>
      <c r="GS6" s="1">
        <v>2</v>
      </c>
      <c r="GT6" s="1">
        <v>2</v>
      </c>
      <c r="GU6" s="1">
        <v>2</v>
      </c>
      <c r="GV6" s="1">
        <v>2</v>
      </c>
      <c r="GW6" s="1">
        <v>2</v>
      </c>
      <c r="GX6" s="1">
        <v>2</v>
      </c>
      <c r="GY6" s="1">
        <v>2</v>
      </c>
      <c r="GZ6" s="1">
        <v>2</v>
      </c>
      <c r="HA6" s="1">
        <v>2</v>
      </c>
      <c r="HB6" s="1">
        <v>2</v>
      </c>
      <c r="HC6" s="1">
        <v>2</v>
      </c>
      <c r="HD6" s="1">
        <v>2</v>
      </c>
      <c r="HE6" s="1">
        <v>2</v>
      </c>
      <c r="HF6" s="1">
        <v>2</v>
      </c>
      <c r="HG6" s="1">
        <v>2</v>
      </c>
      <c r="HH6" s="1">
        <v>2</v>
      </c>
      <c r="HI6" s="1">
        <v>2</v>
      </c>
      <c r="HJ6" s="1">
        <v>2</v>
      </c>
      <c r="HK6" s="1">
        <v>2</v>
      </c>
      <c r="HL6" s="1">
        <v>2</v>
      </c>
      <c r="HM6" s="1">
        <v>2</v>
      </c>
      <c r="HN6" s="1">
        <v>2</v>
      </c>
      <c r="HO6" s="1">
        <v>2</v>
      </c>
      <c r="HP6" s="1">
        <v>2</v>
      </c>
      <c r="HQ6" s="1">
        <v>2</v>
      </c>
      <c r="HR6" s="1">
        <v>2</v>
      </c>
      <c r="HS6" s="1">
        <v>2</v>
      </c>
      <c r="HT6" s="1">
        <v>2</v>
      </c>
      <c r="HU6" s="1">
        <v>2</v>
      </c>
      <c r="HV6" s="1">
        <v>2</v>
      </c>
      <c r="HW6" s="1">
        <v>2</v>
      </c>
      <c r="HX6" s="1">
        <v>2</v>
      </c>
      <c r="HY6" s="1">
        <v>2</v>
      </c>
      <c r="HZ6" s="1">
        <v>2</v>
      </c>
      <c r="IA6" s="1">
        <v>2</v>
      </c>
      <c r="IB6" s="1">
        <v>2</v>
      </c>
      <c r="IC6" s="1">
        <v>2</v>
      </c>
      <c r="ID6" s="1">
        <v>2</v>
      </c>
      <c r="IE6" s="1">
        <v>2</v>
      </c>
      <c r="IF6" s="1">
        <v>2</v>
      </c>
      <c r="IG6" s="1">
        <v>2</v>
      </c>
      <c r="IH6" s="1">
        <v>2</v>
      </c>
      <c r="II6" s="1">
        <v>2</v>
      </c>
      <c r="IJ6" s="1">
        <v>2</v>
      </c>
      <c r="IK6" s="1">
        <v>2</v>
      </c>
      <c r="IL6" s="1">
        <v>2</v>
      </c>
      <c r="IM6" s="1">
        <v>2</v>
      </c>
      <c r="IN6" s="1">
        <v>2</v>
      </c>
      <c r="IO6" s="1">
        <v>2</v>
      </c>
      <c r="IP6" s="1">
        <v>2</v>
      </c>
      <c r="IQ6" s="1">
        <v>2</v>
      </c>
    </row>
    <row r="7" spans="1:251" s="6" customFormat="1">
      <c r="A7" s="5" t="s">
        <v>255</v>
      </c>
      <c r="B7" s="6">
        <v>42036</v>
      </c>
      <c r="C7" s="6">
        <v>42036</v>
      </c>
      <c r="D7" s="6">
        <v>42036</v>
      </c>
      <c r="E7" s="6">
        <v>42036</v>
      </c>
      <c r="F7" s="6">
        <v>42036</v>
      </c>
      <c r="G7" s="6">
        <v>42036</v>
      </c>
      <c r="H7" s="6">
        <v>42036</v>
      </c>
      <c r="I7" s="6">
        <v>42036</v>
      </c>
      <c r="J7" s="6">
        <v>42036</v>
      </c>
      <c r="K7" s="6">
        <v>42036</v>
      </c>
      <c r="L7" s="6">
        <v>42036</v>
      </c>
      <c r="M7" s="6">
        <v>42036</v>
      </c>
      <c r="N7" s="6">
        <v>42036</v>
      </c>
      <c r="O7" s="6">
        <v>42036</v>
      </c>
      <c r="P7" s="6">
        <v>42036</v>
      </c>
      <c r="Q7" s="6">
        <v>42036</v>
      </c>
      <c r="R7" s="6">
        <v>42036</v>
      </c>
      <c r="S7" s="6">
        <v>42036</v>
      </c>
      <c r="T7" s="6">
        <v>42036</v>
      </c>
      <c r="U7" s="6">
        <v>42036</v>
      </c>
      <c r="V7" s="6">
        <v>42036</v>
      </c>
      <c r="W7" s="6">
        <v>42036</v>
      </c>
      <c r="X7" s="6">
        <v>42036</v>
      </c>
      <c r="Y7" s="6">
        <v>42036</v>
      </c>
      <c r="Z7" s="6">
        <v>42036</v>
      </c>
      <c r="AA7" s="6">
        <v>42036</v>
      </c>
      <c r="AB7" s="6">
        <v>42036</v>
      </c>
      <c r="AC7" s="6">
        <v>42036</v>
      </c>
      <c r="AD7" s="6">
        <v>42036</v>
      </c>
      <c r="AE7" s="6">
        <v>42036</v>
      </c>
      <c r="AF7" s="6">
        <v>42036</v>
      </c>
      <c r="AG7" s="6">
        <v>42036</v>
      </c>
      <c r="AH7" s="6">
        <v>42036</v>
      </c>
      <c r="AI7" s="6">
        <v>42036</v>
      </c>
      <c r="AJ7" s="6">
        <v>42036</v>
      </c>
      <c r="AK7" s="6">
        <v>42036</v>
      </c>
      <c r="AL7" s="6">
        <v>42036</v>
      </c>
      <c r="AM7" s="6">
        <v>42036</v>
      </c>
      <c r="AN7" s="6">
        <v>42036</v>
      </c>
      <c r="AO7" s="6">
        <v>42036</v>
      </c>
      <c r="AP7" s="6">
        <v>42036</v>
      </c>
      <c r="AQ7" s="6">
        <v>42036</v>
      </c>
      <c r="AR7" s="6">
        <v>42036</v>
      </c>
      <c r="AS7" s="6">
        <v>42036</v>
      </c>
      <c r="AT7" s="6">
        <v>42036</v>
      </c>
      <c r="AU7" s="6">
        <v>42036</v>
      </c>
      <c r="AV7" s="6">
        <v>42036</v>
      </c>
      <c r="AW7" s="6">
        <v>42036</v>
      </c>
      <c r="AX7" s="6">
        <v>42036</v>
      </c>
      <c r="AY7" s="6">
        <v>42036</v>
      </c>
      <c r="AZ7" s="6">
        <v>42036</v>
      </c>
      <c r="BA7" s="6">
        <v>42036</v>
      </c>
      <c r="BB7" s="6">
        <v>42036</v>
      </c>
      <c r="BC7" s="6">
        <v>42036</v>
      </c>
      <c r="BD7" s="6">
        <v>42036</v>
      </c>
      <c r="BE7" s="6">
        <v>42036</v>
      </c>
      <c r="BF7" s="6">
        <v>42036</v>
      </c>
      <c r="BG7" s="6">
        <v>42036</v>
      </c>
      <c r="BH7" s="6">
        <v>42036</v>
      </c>
      <c r="BI7" s="6">
        <v>42036</v>
      </c>
      <c r="BJ7" s="6">
        <v>42036</v>
      </c>
      <c r="BK7" s="6">
        <v>42036</v>
      </c>
      <c r="BL7" s="6">
        <v>42036</v>
      </c>
      <c r="BM7" s="6">
        <v>42036</v>
      </c>
      <c r="BN7" s="6">
        <v>42036</v>
      </c>
      <c r="BO7" s="6">
        <v>42036</v>
      </c>
      <c r="BP7" s="6">
        <v>42036</v>
      </c>
      <c r="BQ7" s="6">
        <v>42036</v>
      </c>
      <c r="BR7" s="6">
        <v>42036</v>
      </c>
      <c r="BS7" s="6">
        <v>42036</v>
      </c>
      <c r="BT7" s="6">
        <v>42036</v>
      </c>
      <c r="BU7" s="6">
        <v>42036</v>
      </c>
      <c r="BV7" s="6">
        <v>42036</v>
      </c>
      <c r="BW7" s="6">
        <v>42036</v>
      </c>
      <c r="BX7" s="6">
        <v>42036</v>
      </c>
      <c r="BY7" s="6">
        <v>42036</v>
      </c>
      <c r="BZ7" s="6">
        <v>42036</v>
      </c>
      <c r="CA7" s="6">
        <v>42036</v>
      </c>
      <c r="CB7" s="6">
        <v>42036</v>
      </c>
      <c r="CC7" s="6">
        <v>42036</v>
      </c>
      <c r="CD7" s="6">
        <v>42036</v>
      </c>
      <c r="CE7" s="6">
        <v>42036</v>
      </c>
      <c r="CF7" s="6">
        <v>42036</v>
      </c>
      <c r="CG7" s="6">
        <v>42036</v>
      </c>
      <c r="CH7" s="6">
        <v>42036</v>
      </c>
      <c r="CI7" s="6">
        <v>42036</v>
      </c>
      <c r="CJ7" s="6">
        <v>42036</v>
      </c>
      <c r="CK7" s="6">
        <v>42036</v>
      </c>
      <c r="CL7" s="6">
        <v>42036</v>
      </c>
      <c r="CM7" s="6">
        <v>42036</v>
      </c>
      <c r="CN7" s="6">
        <v>42036</v>
      </c>
      <c r="CO7" s="6">
        <v>42036</v>
      </c>
      <c r="CP7" s="6">
        <v>42036</v>
      </c>
      <c r="CQ7" s="6">
        <v>42036</v>
      </c>
      <c r="CR7" s="6">
        <v>42036</v>
      </c>
      <c r="CS7" s="6">
        <v>42036</v>
      </c>
      <c r="CT7" s="6">
        <v>42036</v>
      </c>
      <c r="CU7" s="6">
        <v>42036</v>
      </c>
      <c r="CV7" s="6">
        <v>42036</v>
      </c>
      <c r="CW7" s="6">
        <v>42036</v>
      </c>
      <c r="CX7" s="6">
        <v>42036</v>
      </c>
      <c r="CY7" s="6">
        <v>42036</v>
      </c>
      <c r="CZ7" s="6">
        <v>42036</v>
      </c>
      <c r="DA7" s="6">
        <v>42036</v>
      </c>
      <c r="DB7" s="6">
        <v>42036</v>
      </c>
      <c r="DC7" s="6">
        <v>42036</v>
      </c>
      <c r="DD7" s="6">
        <v>42036</v>
      </c>
      <c r="DE7" s="6">
        <v>42036</v>
      </c>
      <c r="DF7" s="6">
        <v>42036</v>
      </c>
      <c r="DG7" s="6">
        <v>42036</v>
      </c>
      <c r="DH7" s="6">
        <v>42036</v>
      </c>
      <c r="DI7" s="6">
        <v>42036</v>
      </c>
      <c r="DJ7" s="6">
        <v>42036</v>
      </c>
      <c r="DK7" s="6">
        <v>42036</v>
      </c>
      <c r="DL7" s="6">
        <v>42036</v>
      </c>
      <c r="DM7" s="6">
        <v>42036</v>
      </c>
      <c r="DN7" s="6">
        <v>42036</v>
      </c>
      <c r="DO7" s="6">
        <v>42036</v>
      </c>
      <c r="DP7" s="6">
        <v>42036</v>
      </c>
      <c r="DQ7" s="6">
        <v>42036</v>
      </c>
      <c r="DR7" s="6">
        <v>42036</v>
      </c>
      <c r="DS7" s="6">
        <v>42036</v>
      </c>
      <c r="DT7" s="6">
        <v>42036</v>
      </c>
      <c r="DU7" s="6">
        <v>42036</v>
      </c>
      <c r="DV7" s="6">
        <v>42036</v>
      </c>
      <c r="DW7" s="6">
        <v>42036</v>
      </c>
      <c r="DX7" s="6">
        <v>42036</v>
      </c>
      <c r="DY7" s="6">
        <v>42036</v>
      </c>
      <c r="DZ7" s="6">
        <v>42036</v>
      </c>
      <c r="EA7" s="6">
        <v>42036</v>
      </c>
      <c r="EB7" s="6">
        <v>42036</v>
      </c>
      <c r="EC7" s="6">
        <v>42036</v>
      </c>
      <c r="ED7" s="6">
        <v>42036</v>
      </c>
      <c r="EE7" s="6">
        <v>42036</v>
      </c>
      <c r="EF7" s="6">
        <v>42036</v>
      </c>
      <c r="EG7" s="6">
        <v>42036</v>
      </c>
      <c r="EH7" s="6">
        <v>42036</v>
      </c>
      <c r="EI7" s="6">
        <v>42036</v>
      </c>
      <c r="EJ7" s="6">
        <v>42036</v>
      </c>
      <c r="EK7" s="6">
        <v>42036</v>
      </c>
      <c r="EL7" s="6">
        <v>42036</v>
      </c>
      <c r="EM7" s="6">
        <v>42036</v>
      </c>
      <c r="EN7" s="6">
        <v>42036</v>
      </c>
      <c r="EO7" s="6">
        <v>42036</v>
      </c>
      <c r="EP7" s="6">
        <v>42036</v>
      </c>
      <c r="EQ7" s="6">
        <v>42036</v>
      </c>
      <c r="ER7" s="6">
        <v>42036</v>
      </c>
      <c r="ES7" s="6">
        <v>42036</v>
      </c>
      <c r="ET7" s="6">
        <v>42036</v>
      </c>
      <c r="EU7" s="6">
        <v>42036</v>
      </c>
      <c r="EV7" s="6">
        <v>42036</v>
      </c>
      <c r="EW7" s="6">
        <v>42036</v>
      </c>
      <c r="EX7" s="6">
        <v>42036</v>
      </c>
      <c r="EY7" s="6">
        <v>42036</v>
      </c>
      <c r="EZ7" s="6">
        <v>42036</v>
      </c>
      <c r="FA7" s="6">
        <v>42036</v>
      </c>
      <c r="FB7" s="6">
        <v>42036</v>
      </c>
      <c r="FC7" s="6">
        <v>42036</v>
      </c>
      <c r="FD7" s="6">
        <v>42036</v>
      </c>
      <c r="FE7" s="6">
        <v>42036</v>
      </c>
      <c r="FF7" s="6">
        <v>42036</v>
      </c>
      <c r="FG7" s="6">
        <v>42036</v>
      </c>
      <c r="FH7" s="6">
        <v>42036</v>
      </c>
      <c r="FI7" s="6">
        <v>42036</v>
      </c>
      <c r="FJ7" s="6">
        <v>42036</v>
      </c>
      <c r="FK7" s="6">
        <v>42036</v>
      </c>
      <c r="FL7" s="6">
        <v>42036</v>
      </c>
      <c r="FM7" s="6">
        <v>42036</v>
      </c>
      <c r="FN7" s="6">
        <v>42036</v>
      </c>
      <c r="FO7" s="6">
        <v>42036</v>
      </c>
      <c r="FP7" s="6">
        <v>42036</v>
      </c>
      <c r="FQ7" s="6">
        <v>42036</v>
      </c>
      <c r="FR7" s="6">
        <v>42036</v>
      </c>
      <c r="FS7" s="6">
        <v>42036</v>
      </c>
      <c r="FT7" s="6">
        <v>42036</v>
      </c>
      <c r="FU7" s="6">
        <v>42036</v>
      </c>
      <c r="FV7" s="6">
        <v>42036</v>
      </c>
      <c r="FW7" s="6">
        <v>42036</v>
      </c>
      <c r="FX7" s="6">
        <v>42036</v>
      </c>
      <c r="FY7" s="6">
        <v>42036</v>
      </c>
      <c r="FZ7" s="6">
        <v>42036</v>
      </c>
      <c r="GA7" s="6">
        <v>42036</v>
      </c>
      <c r="GB7" s="6">
        <v>42036</v>
      </c>
      <c r="GC7" s="6">
        <v>42036</v>
      </c>
      <c r="GD7" s="6">
        <v>42036</v>
      </c>
      <c r="GE7" s="6">
        <v>42036</v>
      </c>
      <c r="GF7" s="6">
        <v>42036</v>
      </c>
      <c r="GG7" s="6">
        <v>42036</v>
      </c>
      <c r="GH7" s="6">
        <v>42036</v>
      </c>
      <c r="GI7" s="6">
        <v>42036</v>
      </c>
      <c r="GJ7" s="6">
        <v>42036</v>
      </c>
      <c r="GK7" s="6">
        <v>42036</v>
      </c>
      <c r="GL7" s="6">
        <v>42036</v>
      </c>
      <c r="GM7" s="6">
        <v>42036</v>
      </c>
      <c r="GN7" s="6">
        <v>42036</v>
      </c>
      <c r="GO7" s="6">
        <v>42036</v>
      </c>
      <c r="GP7" s="6">
        <v>42036</v>
      </c>
      <c r="GQ7" s="6">
        <v>42036</v>
      </c>
      <c r="GR7" s="6">
        <v>42036</v>
      </c>
      <c r="GS7" s="6">
        <v>42036</v>
      </c>
      <c r="GT7" s="6">
        <v>42036</v>
      </c>
      <c r="GU7" s="6">
        <v>42036</v>
      </c>
      <c r="GV7" s="6">
        <v>42036</v>
      </c>
      <c r="GW7" s="6">
        <v>42036</v>
      </c>
      <c r="GX7" s="6">
        <v>42036</v>
      </c>
      <c r="GY7" s="6">
        <v>42036</v>
      </c>
      <c r="GZ7" s="6">
        <v>42036</v>
      </c>
      <c r="HA7" s="6">
        <v>42036</v>
      </c>
      <c r="HB7" s="6">
        <v>42036</v>
      </c>
      <c r="HC7" s="6">
        <v>42036</v>
      </c>
      <c r="HD7" s="6">
        <v>42036</v>
      </c>
      <c r="HE7" s="6">
        <v>42036</v>
      </c>
      <c r="HF7" s="6">
        <v>42036</v>
      </c>
      <c r="HG7" s="6">
        <v>42036</v>
      </c>
      <c r="HH7" s="6">
        <v>42036</v>
      </c>
      <c r="HI7" s="6">
        <v>42036</v>
      </c>
      <c r="HJ7" s="6">
        <v>42036</v>
      </c>
      <c r="HK7" s="6">
        <v>42036</v>
      </c>
      <c r="HL7" s="6">
        <v>42036</v>
      </c>
      <c r="HM7" s="6">
        <v>42036</v>
      </c>
      <c r="HN7" s="6">
        <v>42036</v>
      </c>
      <c r="HO7" s="6">
        <v>42036</v>
      </c>
      <c r="HP7" s="6">
        <v>42036</v>
      </c>
      <c r="HQ7" s="6">
        <v>42036</v>
      </c>
      <c r="HR7" s="6">
        <v>42036</v>
      </c>
      <c r="HS7" s="6">
        <v>42036</v>
      </c>
      <c r="HT7" s="6">
        <v>42036</v>
      </c>
      <c r="HU7" s="6">
        <v>42036</v>
      </c>
      <c r="HV7" s="6">
        <v>42036</v>
      </c>
      <c r="HW7" s="6">
        <v>42036</v>
      </c>
      <c r="HX7" s="6">
        <v>42036</v>
      </c>
      <c r="HY7" s="6">
        <v>42036</v>
      </c>
      <c r="HZ7" s="6">
        <v>42036</v>
      </c>
      <c r="IA7" s="6">
        <v>42036</v>
      </c>
      <c r="IB7" s="6">
        <v>42036</v>
      </c>
      <c r="IC7" s="6">
        <v>42036</v>
      </c>
      <c r="ID7" s="6">
        <v>42036</v>
      </c>
      <c r="IE7" s="6">
        <v>42036</v>
      </c>
      <c r="IF7" s="6">
        <v>42036</v>
      </c>
      <c r="IG7" s="6">
        <v>42036</v>
      </c>
      <c r="IH7" s="6">
        <v>42036</v>
      </c>
      <c r="II7" s="6">
        <v>42036</v>
      </c>
      <c r="IJ7" s="6">
        <v>42036</v>
      </c>
      <c r="IK7" s="6">
        <v>42036</v>
      </c>
      <c r="IL7" s="6">
        <v>42036</v>
      </c>
      <c r="IM7" s="6">
        <v>42036</v>
      </c>
      <c r="IN7" s="6">
        <v>42036</v>
      </c>
      <c r="IO7" s="6">
        <v>42036</v>
      </c>
      <c r="IP7" s="6">
        <v>42036</v>
      </c>
      <c r="IQ7" s="6">
        <v>42036</v>
      </c>
    </row>
    <row r="8" spans="1:251" s="6" customFormat="1">
      <c r="A8" s="5" t="s">
        <v>256</v>
      </c>
      <c r="B8" s="6">
        <v>44228</v>
      </c>
      <c r="C8" s="6">
        <v>44228</v>
      </c>
      <c r="D8" s="6">
        <v>44228</v>
      </c>
      <c r="E8" s="6">
        <v>44228</v>
      </c>
      <c r="F8" s="6">
        <v>44228</v>
      </c>
      <c r="G8" s="6">
        <v>44228</v>
      </c>
      <c r="H8" s="6">
        <v>44228</v>
      </c>
      <c r="I8" s="6">
        <v>44228</v>
      </c>
      <c r="J8" s="6">
        <v>44228</v>
      </c>
      <c r="K8" s="6">
        <v>44228</v>
      </c>
      <c r="L8" s="6">
        <v>44228</v>
      </c>
      <c r="M8" s="6">
        <v>44228</v>
      </c>
      <c r="N8" s="6">
        <v>44228</v>
      </c>
      <c r="O8" s="6">
        <v>44228</v>
      </c>
      <c r="P8" s="6">
        <v>44228</v>
      </c>
      <c r="Q8" s="6">
        <v>44228</v>
      </c>
      <c r="R8" s="6">
        <v>44228</v>
      </c>
      <c r="S8" s="6">
        <v>44228</v>
      </c>
      <c r="T8" s="6">
        <v>44228</v>
      </c>
      <c r="U8" s="6">
        <v>44228</v>
      </c>
      <c r="V8" s="6">
        <v>44228</v>
      </c>
      <c r="W8" s="6">
        <v>44228</v>
      </c>
      <c r="X8" s="6">
        <v>44228</v>
      </c>
      <c r="Y8" s="6">
        <v>44228</v>
      </c>
      <c r="Z8" s="6">
        <v>44228</v>
      </c>
      <c r="AA8" s="6">
        <v>44228</v>
      </c>
      <c r="AB8" s="6">
        <v>44228</v>
      </c>
      <c r="AC8" s="6">
        <v>44228</v>
      </c>
      <c r="AD8" s="6">
        <v>44228</v>
      </c>
      <c r="AE8" s="6">
        <v>44228</v>
      </c>
      <c r="AF8" s="6">
        <v>44228</v>
      </c>
      <c r="AG8" s="6">
        <v>44228</v>
      </c>
      <c r="AH8" s="6">
        <v>44228</v>
      </c>
      <c r="AI8" s="6">
        <v>44228</v>
      </c>
      <c r="AJ8" s="6">
        <v>44228</v>
      </c>
      <c r="AK8" s="6">
        <v>44228</v>
      </c>
      <c r="AL8" s="6">
        <v>44228</v>
      </c>
      <c r="AM8" s="6">
        <v>44228</v>
      </c>
      <c r="AN8" s="6">
        <v>44228</v>
      </c>
      <c r="AO8" s="6">
        <v>44228</v>
      </c>
      <c r="AP8" s="6">
        <v>44228</v>
      </c>
      <c r="AQ8" s="6">
        <v>44228</v>
      </c>
      <c r="AR8" s="6">
        <v>44228</v>
      </c>
      <c r="AS8" s="6">
        <v>44228</v>
      </c>
      <c r="AT8" s="6">
        <v>44228</v>
      </c>
      <c r="AU8" s="6">
        <v>44228</v>
      </c>
      <c r="AV8" s="6">
        <v>44228</v>
      </c>
      <c r="AW8" s="6">
        <v>44228</v>
      </c>
      <c r="AX8" s="6">
        <v>44228</v>
      </c>
      <c r="AY8" s="6">
        <v>44228</v>
      </c>
      <c r="AZ8" s="6">
        <v>44228</v>
      </c>
      <c r="BA8" s="6">
        <v>44228</v>
      </c>
      <c r="BB8" s="6">
        <v>44228</v>
      </c>
      <c r="BC8" s="6">
        <v>44228</v>
      </c>
      <c r="BD8" s="6">
        <v>44228</v>
      </c>
      <c r="BE8" s="6">
        <v>44228</v>
      </c>
      <c r="BF8" s="6">
        <v>44228</v>
      </c>
      <c r="BG8" s="6">
        <v>44228</v>
      </c>
      <c r="BH8" s="6">
        <v>44228</v>
      </c>
      <c r="BI8" s="6">
        <v>44228</v>
      </c>
      <c r="BJ8" s="6">
        <v>44228</v>
      </c>
      <c r="BK8" s="6">
        <v>44228</v>
      </c>
      <c r="BL8" s="6">
        <v>44228</v>
      </c>
      <c r="BM8" s="6">
        <v>44228</v>
      </c>
      <c r="BN8" s="6">
        <v>44228</v>
      </c>
      <c r="BO8" s="6">
        <v>44228</v>
      </c>
      <c r="BP8" s="6">
        <v>44228</v>
      </c>
      <c r="BQ8" s="6">
        <v>44228</v>
      </c>
      <c r="BR8" s="6">
        <v>44228</v>
      </c>
      <c r="BS8" s="6">
        <v>44228</v>
      </c>
      <c r="BT8" s="6">
        <v>44228</v>
      </c>
      <c r="BU8" s="6">
        <v>44228</v>
      </c>
      <c r="BV8" s="6">
        <v>44228</v>
      </c>
      <c r="BW8" s="6">
        <v>44228</v>
      </c>
      <c r="BX8" s="6">
        <v>44228</v>
      </c>
      <c r="BY8" s="6">
        <v>44228</v>
      </c>
      <c r="BZ8" s="6">
        <v>44228</v>
      </c>
      <c r="CA8" s="6">
        <v>44228</v>
      </c>
      <c r="CB8" s="6">
        <v>44228</v>
      </c>
      <c r="CC8" s="6">
        <v>44228</v>
      </c>
      <c r="CD8" s="6">
        <v>44228</v>
      </c>
      <c r="CE8" s="6">
        <v>44228</v>
      </c>
      <c r="CF8" s="6">
        <v>44228</v>
      </c>
      <c r="CG8" s="6">
        <v>44228</v>
      </c>
      <c r="CH8" s="6">
        <v>44228</v>
      </c>
      <c r="CI8" s="6">
        <v>44228</v>
      </c>
      <c r="CJ8" s="6">
        <v>44228</v>
      </c>
      <c r="CK8" s="6">
        <v>44228</v>
      </c>
      <c r="CL8" s="6">
        <v>44228</v>
      </c>
      <c r="CM8" s="6">
        <v>44228</v>
      </c>
      <c r="CN8" s="6">
        <v>44228</v>
      </c>
      <c r="CO8" s="6">
        <v>44228</v>
      </c>
      <c r="CP8" s="6">
        <v>44228</v>
      </c>
      <c r="CQ8" s="6">
        <v>44228</v>
      </c>
      <c r="CR8" s="6">
        <v>44228</v>
      </c>
      <c r="CS8" s="6">
        <v>44228</v>
      </c>
      <c r="CT8" s="6">
        <v>44228</v>
      </c>
      <c r="CU8" s="6">
        <v>44228</v>
      </c>
      <c r="CV8" s="6">
        <v>44228</v>
      </c>
      <c r="CW8" s="6">
        <v>44228</v>
      </c>
      <c r="CX8" s="6">
        <v>44228</v>
      </c>
      <c r="CY8" s="6">
        <v>44228</v>
      </c>
      <c r="CZ8" s="6">
        <v>44228</v>
      </c>
      <c r="DA8" s="6">
        <v>44228</v>
      </c>
      <c r="DB8" s="6">
        <v>44228</v>
      </c>
      <c r="DC8" s="6">
        <v>44228</v>
      </c>
      <c r="DD8" s="6">
        <v>44228</v>
      </c>
      <c r="DE8" s="6">
        <v>44228</v>
      </c>
      <c r="DF8" s="6">
        <v>44228</v>
      </c>
      <c r="DG8" s="6">
        <v>44228</v>
      </c>
      <c r="DH8" s="6">
        <v>44228</v>
      </c>
      <c r="DI8" s="6">
        <v>44228</v>
      </c>
      <c r="DJ8" s="6">
        <v>44228</v>
      </c>
      <c r="DK8" s="6">
        <v>44228</v>
      </c>
      <c r="DL8" s="6">
        <v>44228</v>
      </c>
      <c r="DM8" s="6">
        <v>44228</v>
      </c>
      <c r="DN8" s="6">
        <v>44228</v>
      </c>
      <c r="DO8" s="6">
        <v>44228</v>
      </c>
      <c r="DP8" s="6">
        <v>44228</v>
      </c>
      <c r="DQ8" s="6">
        <v>44228</v>
      </c>
      <c r="DR8" s="6">
        <v>44228</v>
      </c>
      <c r="DS8" s="6">
        <v>44228</v>
      </c>
      <c r="DT8" s="6">
        <v>44228</v>
      </c>
      <c r="DU8" s="6">
        <v>44228</v>
      </c>
      <c r="DV8" s="6">
        <v>44228</v>
      </c>
      <c r="DW8" s="6">
        <v>44228</v>
      </c>
      <c r="DX8" s="6">
        <v>44228</v>
      </c>
      <c r="DY8" s="6">
        <v>44228</v>
      </c>
      <c r="DZ8" s="6">
        <v>44228</v>
      </c>
      <c r="EA8" s="6">
        <v>44228</v>
      </c>
      <c r="EB8" s="6">
        <v>44228</v>
      </c>
      <c r="EC8" s="6">
        <v>44228</v>
      </c>
      <c r="ED8" s="6">
        <v>44228</v>
      </c>
      <c r="EE8" s="6">
        <v>44228</v>
      </c>
      <c r="EF8" s="6">
        <v>44228</v>
      </c>
      <c r="EG8" s="6">
        <v>44228</v>
      </c>
      <c r="EH8" s="6">
        <v>44228</v>
      </c>
      <c r="EI8" s="6">
        <v>44228</v>
      </c>
      <c r="EJ8" s="6">
        <v>44228</v>
      </c>
      <c r="EK8" s="6">
        <v>44228</v>
      </c>
      <c r="EL8" s="6">
        <v>44228</v>
      </c>
      <c r="EM8" s="6">
        <v>44228</v>
      </c>
      <c r="EN8" s="6">
        <v>44228</v>
      </c>
      <c r="EO8" s="6">
        <v>44228</v>
      </c>
      <c r="EP8" s="6">
        <v>44228</v>
      </c>
      <c r="EQ8" s="6">
        <v>44228</v>
      </c>
      <c r="ER8" s="6">
        <v>44228</v>
      </c>
      <c r="ES8" s="6">
        <v>44228</v>
      </c>
      <c r="ET8" s="6">
        <v>44228</v>
      </c>
      <c r="EU8" s="6">
        <v>44228</v>
      </c>
      <c r="EV8" s="6">
        <v>44228</v>
      </c>
      <c r="EW8" s="6">
        <v>44228</v>
      </c>
      <c r="EX8" s="6">
        <v>44228</v>
      </c>
      <c r="EY8" s="6">
        <v>44228</v>
      </c>
      <c r="EZ8" s="6">
        <v>44228</v>
      </c>
      <c r="FA8" s="6">
        <v>44228</v>
      </c>
      <c r="FB8" s="6">
        <v>44228</v>
      </c>
      <c r="FC8" s="6">
        <v>44228</v>
      </c>
      <c r="FD8" s="6">
        <v>44228</v>
      </c>
      <c r="FE8" s="6">
        <v>44228</v>
      </c>
      <c r="FF8" s="6">
        <v>44228</v>
      </c>
      <c r="FG8" s="6">
        <v>44228</v>
      </c>
      <c r="FH8" s="6">
        <v>44228</v>
      </c>
      <c r="FI8" s="6">
        <v>44228</v>
      </c>
      <c r="FJ8" s="6">
        <v>44228</v>
      </c>
      <c r="FK8" s="6">
        <v>44228</v>
      </c>
      <c r="FL8" s="6">
        <v>44228</v>
      </c>
      <c r="FM8" s="6">
        <v>44228</v>
      </c>
      <c r="FN8" s="6">
        <v>44228</v>
      </c>
      <c r="FO8" s="6">
        <v>44228</v>
      </c>
      <c r="FP8" s="6">
        <v>44228</v>
      </c>
      <c r="FQ8" s="6">
        <v>44228</v>
      </c>
      <c r="FR8" s="6">
        <v>44228</v>
      </c>
      <c r="FS8" s="6">
        <v>44228</v>
      </c>
      <c r="FT8" s="6">
        <v>44228</v>
      </c>
      <c r="FU8" s="6">
        <v>44228</v>
      </c>
      <c r="FV8" s="6">
        <v>44228</v>
      </c>
      <c r="FW8" s="6">
        <v>44228</v>
      </c>
      <c r="FX8" s="6">
        <v>44228</v>
      </c>
      <c r="FY8" s="6">
        <v>44228</v>
      </c>
      <c r="FZ8" s="6">
        <v>44228</v>
      </c>
      <c r="GA8" s="6">
        <v>44228</v>
      </c>
      <c r="GB8" s="6">
        <v>44228</v>
      </c>
      <c r="GC8" s="6">
        <v>44228</v>
      </c>
      <c r="GD8" s="6">
        <v>44228</v>
      </c>
      <c r="GE8" s="6">
        <v>44228</v>
      </c>
      <c r="GF8" s="6">
        <v>44228</v>
      </c>
      <c r="GG8" s="6">
        <v>44228</v>
      </c>
      <c r="GH8" s="6">
        <v>44228</v>
      </c>
      <c r="GI8" s="6">
        <v>44228</v>
      </c>
      <c r="GJ8" s="6">
        <v>44228</v>
      </c>
      <c r="GK8" s="6">
        <v>44228</v>
      </c>
      <c r="GL8" s="6">
        <v>44228</v>
      </c>
      <c r="GM8" s="6">
        <v>44228</v>
      </c>
      <c r="GN8" s="6">
        <v>44228</v>
      </c>
      <c r="GO8" s="6">
        <v>44228</v>
      </c>
      <c r="GP8" s="6">
        <v>44228</v>
      </c>
      <c r="GQ8" s="6">
        <v>44228</v>
      </c>
      <c r="GR8" s="6">
        <v>44228</v>
      </c>
      <c r="GS8" s="6">
        <v>44228</v>
      </c>
      <c r="GT8" s="6">
        <v>44228</v>
      </c>
      <c r="GU8" s="6">
        <v>44228</v>
      </c>
      <c r="GV8" s="6">
        <v>44228</v>
      </c>
      <c r="GW8" s="6">
        <v>44228</v>
      </c>
      <c r="GX8" s="6">
        <v>44228</v>
      </c>
      <c r="GY8" s="6">
        <v>44228</v>
      </c>
      <c r="GZ8" s="6">
        <v>44228</v>
      </c>
      <c r="HA8" s="6">
        <v>44228</v>
      </c>
      <c r="HB8" s="6">
        <v>44228</v>
      </c>
      <c r="HC8" s="6">
        <v>44228</v>
      </c>
      <c r="HD8" s="6">
        <v>44228</v>
      </c>
      <c r="HE8" s="6">
        <v>44228</v>
      </c>
      <c r="HF8" s="6">
        <v>44228</v>
      </c>
      <c r="HG8" s="6">
        <v>44228</v>
      </c>
      <c r="HH8" s="6">
        <v>44228</v>
      </c>
      <c r="HI8" s="6">
        <v>44228</v>
      </c>
      <c r="HJ8" s="6">
        <v>44228</v>
      </c>
      <c r="HK8" s="6">
        <v>44228</v>
      </c>
      <c r="HL8" s="6">
        <v>44228</v>
      </c>
      <c r="HM8" s="6">
        <v>44228</v>
      </c>
      <c r="HN8" s="6">
        <v>44228</v>
      </c>
      <c r="HO8" s="6">
        <v>44228</v>
      </c>
      <c r="HP8" s="6">
        <v>44228</v>
      </c>
      <c r="HQ8" s="6">
        <v>44228</v>
      </c>
      <c r="HR8" s="6">
        <v>44228</v>
      </c>
      <c r="HS8" s="6">
        <v>44228</v>
      </c>
      <c r="HT8" s="6">
        <v>44228</v>
      </c>
      <c r="HU8" s="6">
        <v>44228</v>
      </c>
      <c r="HV8" s="6">
        <v>44228</v>
      </c>
      <c r="HW8" s="6">
        <v>44228</v>
      </c>
      <c r="HX8" s="6">
        <v>44228</v>
      </c>
      <c r="HY8" s="6">
        <v>44228</v>
      </c>
      <c r="HZ8" s="6">
        <v>44228</v>
      </c>
      <c r="IA8" s="6">
        <v>44228</v>
      </c>
      <c r="IB8" s="6">
        <v>44228</v>
      </c>
      <c r="IC8" s="6">
        <v>44228</v>
      </c>
      <c r="ID8" s="6">
        <v>44228</v>
      </c>
      <c r="IE8" s="6">
        <v>44228</v>
      </c>
      <c r="IF8" s="6">
        <v>44228</v>
      </c>
      <c r="IG8" s="6">
        <v>44228</v>
      </c>
      <c r="IH8" s="6">
        <v>44228</v>
      </c>
      <c r="II8" s="6">
        <v>44228</v>
      </c>
      <c r="IJ8" s="6">
        <v>44228</v>
      </c>
      <c r="IK8" s="6">
        <v>44228</v>
      </c>
      <c r="IL8" s="6">
        <v>44228</v>
      </c>
      <c r="IM8" s="6">
        <v>44228</v>
      </c>
      <c r="IN8" s="6">
        <v>44228</v>
      </c>
      <c r="IO8" s="6">
        <v>44228</v>
      </c>
      <c r="IP8" s="6">
        <v>44228</v>
      </c>
      <c r="IQ8" s="6">
        <v>44228</v>
      </c>
    </row>
    <row r="9" spans="1:251">
      <c r="A9" s="4" t="s">
        <v>257</v>
      </c>
      <c r="B9" s="1">
        <v>7</v>
      </c>
      <c r="C9" s="1">
        <v>7</v>
      </c>
      <c r="D9" s="1">
        <v>7</v>
      </c>
      <c r="E9" s="1">
        <v>7</v>
      </c>
      <c r="F9" s="1">
        <v>7</v>
      </c>
      <c r="G9" s="1">
        <v>7</v>
      </c>
      <c r="H9" s="1">
        <v>7</v>
      </c>
      <c r="I9" s="1">
        <v>7</v>
      </c>
      <c r="J9" s="1">
        <v>7</v>
      </c>
      <c r="K9" s="1">
        <v>7</v>
      </c>
      <c r="L9" s="1">
        <v>7</v>
      </c>
      <c r="M9" s="1">
        <v>7</v>
      </c>
      <c r="N9" s="1">
        <v>7</v>
      </c>
      <c r="O9" s="1">
        <v>7</v>
      </c>
      <c r="P9" s="1">
        <v>7</v>
      </c>
      <c r="Q9" s="1">
        <v>7</v>
      </c>
      <c r="R9" s="1">
        <v>7</v>
      </c>
      <c r="S9" s="1">
        <v>7</v>
      </c>
      <c r="T9" s="1">
        <v>7</v>
      </c>
      <c r="U9" s="1">
        <v>7</v>
      </c>
      <c r="V9" s="1">
        <v>7</v>
      </c>
      <c r="W9" s="1">
        <v>7</v>
      </c>
      <c r="X9" s="1">
        <v>7</v>
      </c>
      <c r="Y9" s="1">
        <v>7</v>
      </c>
      <c r="Z9" s="1">
        <v>7</v>
      </c>
      <c r="AA9" s="1">
        <v>7</v>
      </c>
      <c r="AB9" s="1">
        <v>7</v>
      </c>
      <c r="AC9" s="1">
        <v>7</v>
      </c>
      <c r="AD9" s="1">
        <v>7</v>
      </c>
      <c r="AE9" s="1">
        <v>7</v>
      </c>
      <c r="AF9" s="1">
        <v>7</v>
      </c>
      <c r="AG9" s="1">
        <v>7</v>
      </c>
      <c r="AH9" s="1">
        <v>7</v>
      </c>
      <c r="AI9" s="1">
        <v>7</v>
      </c>
      <c r="AJ9" s="1">
        <v>7</v>
      </c>
      <c r="AK9" s="1">
        <v>7</v>
      </c>
      <c r="AL9" s="1">
        <v>7</v>
      </c>
      <c r="AM9" s="1">
        <v>7</v>
      </c>
      <c r="AN9" s="1">
        <v>7</v>
      </c>
      <c r="AO9" s="1">
        <v>7</v>
      </c>
      <c r="AP9" s="1">
        <v>7</v>
      </c>
      <c r="AQ9" s="1">
        <v>7</v>
      </c>
      <c r="AR9" s="1">
        <v>7</v>
      </c>
      <c r="AS9" s="1">
        <v>7</v>
      </c>
      <c r="AT9" s="1">
        <v>7</v>
      </c>
      <c r="AU9" s="1">
        <v>7</v>
      </c>
      <c r="AV9" s="1">
        <v>7</v>
      </c>
      <c r="AW9" s="1">
        <v>7</v>
      </c>
      <c r="AX9" s="1">
        <v>7</v>
      </c>
      <c r="AY9" s="1">
        <v>7</v>
      </c>
      <c r="AZ9" s="1">
        <v>7</v>
      </c>
      <c r="BA9" s="1">
        <v>7</v>
      </c>
      <c r="BB9" s="1">
        <v>7</v>
      </c>
      <c r="BC9" s="1">
        <v>7</v>
      </c>
      <c r="BD9" s="1">
        <v>7</v>
      </c>
      <c r="BE9" s="1">
        <v>7</v>
      </c>
      <c r="BF9" s="1">
        <v>7</v>
      </c>
      <c r="BG9" s="1">
        <v>7</v>
      </c>
      <c r="BH9" s="1">
        <v>7</v>
      </c>
      <c r="BI9" s="1">
        <v>7</v>
      </c>
      <c r="BJ9" s="1">
        <v>7</v>
      </c>
      <c r="BK9" s="1">
        <v>7</v>
      </c>
      <c r="BL9" s="1">
        <v>7</v>
      </c>
      <c r="BM9" s="1">
        <v>7</v>
      </c>
      <c r="BN9" s="1">
        <v>7</v>
      </c>
      <c r="BO9" s="1">
        <v>7</v>
      </c>
      <c r="BP9" s="1">
        <v>7</v>
      </c>
      <c r="BQ9" s="1">
        <v>7</v>
      </c>
      <c r="BR9" s="1">
        <v>7</v>
      </c>
      <c r="BS9" s="1">
        <v>7</v>
      </c>
      <c r="BT9" s="1">
        <v>7</v>
      </c>
      <c r="BU9" s="1">
        <v>7</v>
      </c>
      <c r="BV9" s="1">
        <v>7</v>
      </c>
      <c r="BW9" s="1">
        <v>7</v>
      </c>
      <c r="BX9" s="1">
        <v>7</v>
      </c>
      <c r="BY9" s="1">
        <v>7</v>
      </c>
      <c r="BZ9" s="1">
        <v>7</v>
      </c>
      <c r="CA9" s="1">
        <v>7</v>
      </c>
      <c r="CB9" s="1">
        <v>7</v>
      </c>
      <c r="CC9" s="1">
        <v>7</v>
      </c>
      <c r="CD9" s="1">
        <v>7</v>
      </c>
      <c r="CE9" s="1">
        <v>7</v>
      </c>
      <c r="CF9" s="1">
        <v>7</v>
      </c>
      <c r="CG9" s="1">
        <v>7</v>
      </c>
      <c r="CH9" s="1">
        <v>7</v>
      </c>
      <c r="CI9" s="1">
        <v>7</v>
      </c>
      <c r="CJ9" s="1">
        <v>7</v>
      </c>
      <c r="CK9" s="1">
        <v>7</v>
      </c>
      <c r="CL9" s="1">
        <v>7</v>
      </c>
      <c r="CM9" s="1">
        <v>7</v>
      </c>
      <c r="CN9" s="1">
        <v>7</v>
      </c>
      <c r="CO9" s="1">
        <v>7</v>
      </c>
      <c r="CP9" s="1">
        <v>7</v>
      </c>
      <c r="CQ9" s="1">
        <v>7</v>
      </c>
      <c r="CR9" s="1">
        <v>7</v>
      </c>
      <c r="CS9" s="1">
        <v>7</v>
      </c>
      <c r="CT9" s="1">
        <v>7</v>
      </c>
      <c r="CU9" s="1">
        <v>7</v>
      </c>
      <c r="CV9" s="1">
        <v>7</v>
      </c>
      <c r="CW9" s="1">
        <v>7</v>
      </c>
      <c r="CX9" s="1">
        <v>7</v>
      </c>
      <c r="CY9" s="1">
        <v>7</v>
      </c>
      <c r="CZ9" s="1">
        <v>7</v>
      </c>
      <c r="DA9" s="1">
        <v>7</v>
      </c>
      <c r="DB9" s="1">
        <v>7</v>
      </c>
      <c r="DC9" s="1">
        <v>7</v>
      </c>
      <c r="DD9" s="1">
        <v>7</v>
      </c>
      <c r="DE9" s="1">
        <v>7</v>
      </c>
      <c r="DF9" s="1">
        <v>7</v>
      </c>
      <c r="DG9" s="1">
        <v>7</v>
      </c>
      <c r="DH9" s="1">
        <v>7</v>
      </c>
      <c r="DI9" s="1">
        <v>7</v>
      </c>
      <c r="DJ9" s="1">
        <v>7</v>
      </c>
      <c r="DK9" s="1">
        <v>7</v>
      </c>
      <c r="DL9" s="1">
        <v>7</v>
      </c>
      <c r="DM9" s="1">
        <v>7</v>
      </c>
      <c r="DN9" s="1">
        <v>7</v>
      </c>
      <c r="DO9" s="1">
        <v>7</v>
      </c>
      <c r="DP9" s="1">
        <v>7</v>
      </c>
      <c r="DQ9" s="1">
        <v>7</v>
      </c>
      <c r="DR9" s="1">
        <v>7</v>
      </c>
      <c r="DS9" s="1">
        <v>7</v>
      </c>
      <c r="DT9" s="1">
        <v>7</v>
      </c>
      <c r="DU9" s="1">
        <v>7</v>
      </c>
      <c r="DV9" s="1">
        <v>7</v>
      </c>
      <c r="DW9" s="1">
        <v>7</v>
      </c>
      <c r="DX9" s="1">
        <v>7</v>
      </c>
      <c r="DY9" s="1">
        <v>7</v>
      </c>
      <c r="DZ9" s="1">
        <v>7</v>
      </c>
      <c r="EA9" s="1">
        <v>7</v>
      </c>
      <c r="EB9" s="1">
        <v>7</v>
      </c>
      <c r="EC9" s="1">
        <v>7</v>
      </c>
      <c r="ED9" s="1">
        <v>7</v>
      </c>
      <c r="EE9" s="1">
        <v>7</v>
      </c>
      <c r="EF9" s="1">
        <v>7</v>
      </c>
      <c r="EG9" s="1">
        <v>7</v>
      </c>
      <c r="EH9" s="1">
        <v>7</v>
      </c>
      <c r="EI9" s="1">
        <v>7</v>
      </c>
      <c r="EJ9" s="1">
        <v>7</v>
      </c>
      <c r="EK9" s="1">
        <v>7</v>
      </c>
      <c r="EL9" s="1">
        <v>7</v>
      </c>
      <c r="EM9" s="1">
        <v>7</v>
      </c>
      <c r="EN9" s="1">
        <v>7</v>
      </c>
      <c r="EO9" s="1">
        <v>7</v>
      </c>
      <c r="EP9" s="1">
        <v>7</v>
      </c>
      <c r="EQ9" s="1">
        <v>7</v>
      </c>
      <c r="ER9" s="1">
        <v>7</v>
      </c>
      <c r="ES9" s="1">
        <v>7</v>
      </c>
      <c r="ET9" s="1">
        <v>7</v>
      </c>
      <c r="EU9" s="1">
        <v>7</v>
      </c>
      <c r="EV9" s="1">
        <v>7</v>
      </c>
      <c r="EW9" s="1">
        <v>7</v>
      </c>
      <c r="EX9" s="1">
        <v>7</v>
      </c>
      <c r="EY9" s="1">
        <v>7</v>
      </c>
      <c r="EZ9" s="1">
        <v>7</v>
      </c>
      <c r="FA9" s="1">
        <v>7</v>
      </c>
      <c r="FB9" s="1">
        <v>7</v>
      </c>
      <c r="FC9" s="1">
        <v>7</v>
      </c>
      <c r="FD9" s="1">
        <v>7</v>
      </c>
      <c r="FE9" s="1">
        <v>7</v>
      </c>
      <c r="FF9" s="1">
        <v>7</v>
      </c>
      <c r="FG9" s="1">
        <v>7</v>
      </c>
      <c r="FH9" s="1">
        <v>7</v>
      </c>
      <c r="FI9" s="1">
        <v>7</v>
      </c>
      <c r="FJ9" s="1">
        <v>7</v>
      </c>
      <c r="FK9" s="1">
        <v>7</v>
      </c>
      <c r="FL9" s="1">
        <v>7</v>
      </c>
      <c r="FM9" s="1">
        <v>7</v>
      </c>
      <c r="FN9" s="1">
        <v>7</v>
      </c>
      <c r="FO9" s="1">
        <v>7</v>
      </c>
      <c r="FP9" s="1">
        <v>7</v>
      </c>
      <c r="FQ9" s="1">
        <v>7</v>
      </c>
      <c r="FR9" s="1">
        <v>7</v>
      </c>
      <c r="FS9" s="1">
        <v>7</v>
      </c>
      <c r="FT9" s="1">
        <v>7</v>
      </c>
      <c r="FU9" s="1">
        <v>7</v>
      </c>
      <c r="FV9" s="1">
        <v>7</v>
      </c>
      <c r="FW9" s="1">
        <v>7</v>
      </c>
      <c r="FX9" s="1">
        <v>7</v>
      </c>
      <c r="FY9" s="1">
        <v>7</v>
      </c>
      <c r="FZ9" s="1">
        <v>7</v>
      </c>
      <c r="GA9" s="1">
        <v>7</v>
      </c>
      <c r="GB9" s="1">
        <v>7</v>
      </c>
      <c r="GC9" s="1">
        <v>7</v>
      </c>
      <c r="GD9" s="1">
        <v>7</v>
      </c>
      <c r="GE9" s="1">
        <v>7</v>
      </c>
      <c r="GF9" s="1">
        <v>7</v>
      </c>
      <c r="GG9" s="1">
        <v>7</v>
      </c>
      <c r="GH9" s="1">
        <v>7</v>
      </c>
      <c r="GI9" s="1">
        <v>7</v>
      </c>
      <c r="GJ9" s="1">
        <v>7</v>
      </c>
      <c r="GK9" s="1">
        <v>7</v>
      </c>
      <c r="GL9" s="1">
        <v>7</v>
      </c>
      <c r="GM9" s="1">
        <v>7</v>
      </c>
      <c r="GN9" s="1">
        <v>7</v>
      </c>
      <c r="GO9" s="1">
        <v>7</v>
      </c>
      <c r="GP9" s="1">
        <v>7</v>
      </c>
      <c r="GQ9" s="1">
        <v>7</v>
      </c>
      <c r="GR9" s="1">
        <v>7</v>
      </c>
      <c r="GS9" s="1">
        <v>7</v>
      </c>
      <c r="GT9" s="1">
        <v>7</v>
      </c>
      <c r="GU9" s="1">
        <v>7</v>
      </c>
      <c r="GV9" s="1">
        <v>7</v>
      </c>
      <c r="GW9" s="1">
        <v>7</v>
      </c>
      <c r="GX9" s="1">
        <v>7</v>
      </c>
      <c r="GY9" s="1">
        <v>7</v>
      </c>
      <c r="GZ9" s="1">
        <v>7</v>
      </c>
      <c r="HA9" s="1">
        <v>7</v>
      </c>
      <c r="HB9" s="1">
        <v>7</v>
      </c>
      <c r="HC9" s="1">
        <v>7</v>
      </c>
      <c r="HD9" s="1">
        <v>7</v>
      </c>
      <c r="HE9" s="1">
        <v>7</v>
      </c>
      <c r="HF9" s="1">
        <v>7</v>
      </c>
      <c r="HG9" s="1">
        <v>7</v>
      </c>
      <c r="HH9" s="1">
        <v>7</v>
      </c>
      <c r="HI9" s="1">
        <v>7</v>
      </c>
      <c r="HJ9" s="1">
        <v>7</v>
      </c>
      <c r="HK9" s="1">
        <v>7</v>
      </c>
      <c r="HL9" s="1">
        <v>7</v>
      </c>
      <c r="HM9" s="1">
        <v>7</v>
      </c>
      <c r="HN9" s="1">
        <v>7</v>
      </c>
      <c r="HO9" s="1">
        <v>7</v>
      </c>
      <c r="HP9" s="1">
        <v>7</v>
      </c>
      <c r="HQ9" s="1">
        <v>7</v>
      </c>
      <c r="HR9" s="1">
        <v>7</v>
      </c>
      <c r="HS9" s="1">
        <v>7</v>
      </c>
      <c r="HT9" s="1">
        <v>7</v>
      </c>
      <c r="HU9" s="1">
        <v>7</v>
      </c>
      <c r="HV9" s="1">
        <v>7</v>
      </c>
      <c r="HW9" s="1">
        <v>7</v>
      </c>
      <c r="HX9" s="1">
        <v>7</v>
      </c>
      <c r="HY9" s="1">
        <v>7</v>
      </c>
      <c r="HZ9" s="1">
        <v>7</v>
      </c>
      <c r="IA9" s="1">
        <v>7</v>
      </c>
      <c r="IB9" s="1">
        <v>7</v>
      </c>
      <c r="IC9" s="1">
        <v>7</v>
      </c>
      <c r="ID9" s="1">
        <v>7</v>
      </c>
      <c r="IE9" s="1">
        <v>7</v>
      </c>
      <c r="IF9" s="1">
        <v>7</v>
      </c>
      <c r="IG9" s="1">
        <v>7</v>
      </c>
      <c r="IH9" s="1">
        <v>7</v>
      </c>
      <c r="II9" s="1">
        <v>7</v>
      </c>
      <c r="IJ9" s="1">
        <v>7</v>
      </c>
      <c r="IK9" s="1">
        <v>7</v>
      </c>
      <c r="IL9" s="1">
        <v>7</v>
      </c>
      <c r="IM9" s="1">
        <v>7</v>
      </c>
      <c r="IN9" s="1">
        <v>7</v>
      </c>
      <c r="IO9" s="1">
        <v>7</v>
      </c>
      <c r="IP9" s="1">
        <v>7</v>
      </c>
      <c r="IQ9" s="1">
        <v>7</v>
      </c>
    </row>
    <row r="10" spans="1:251">
      <c r="A10" s="4" t="s">
        <v>258</v>
      </c>
      <c r="B10" s="8" t="s">
        <v>1262</v>
      </c>
      <c r="C10" s="8" t="s">
        <v>1263</v>
      </c>
      <c r="D10" s="8" t="s">
        <v>1264</v>
      </c>
      <c r="E10" s="8" t="s">
        <v>1265</v>
      </c>
      <c r="F10" s="8" t="s">
        <v>1266</v>
      </c>
      <c r="G10" s="8" t="s">
        <v>1267</v>
      </c>
      <c r="H10" s="8" t="s">
        <v>1268</v>
      </c>
      <c r="I10" s="8" t="s">
        <v>1269</v>
      </c>
      <c r="J10" s="8" t="s">
        <v>1270</v>
      </c>
      <c r="K10" s="8" t="s">
        <v>1271</v>
      </c>
      <c r="L10" s="8" t="s">
        <v>1272</v>
      </c>
      <c r="M10" s="8" t="s">
        <v>1273</v>
      </c>
      <c r="N10" s="8" t="s">
        <v>1274</v>
      </c>
      <c r="O10" s="8" t="s">
        <v>1275</v>
      </c>
      <c r="P10" s="8" t="s">
        <v>1276</v>
      </c>
      <c r="Q10" s="8" t="s">
        <v>1277</v>
      </c>
      <c r="R10" s="8" t="s">
        <v>1278</v>
      </c>
      <c r="S10" s="8" t="s">
        <v>1279</v>
      </c>
      <c r="T10" s="8" t="s">
        <v>1280</v>
      </c>
      <c r="U10" s="8" t="s">
        <v>1281</v>
      </c>
      <c r="V10" s="8" t="s">
        <v>1282</v>
      </c>
      <c r="W10" s="8" t="s">
        <v>1283</v>
      </c>
      <c r="X10" s="8" t="s">
        <v>1284</v>
      </c>
      <c r="Y10" s="8" t="s">
        <v>1285</v>
      </c>
      <c r="Z10" s="8" t="s">
        <v>1286</v>
      </c>
      <c r="AA10" s="8" t="s">
        <v>1287</v>
      </c>
      <c r="AB10" s="8" t="s">
        <v>1288</v>
      </c>
      <c r="AC10" s="8" t="s">
        <v>1289</v>
      </c>
      <c r="AD10" s="8" t="s">
        <v>1290</v>
      </c>
      <c r="AE10" s="8" t="s">
        <v>1291</v>
      </c>
      <c r="AF10" s="8" t="s">
        <v>1292</v>
      </c>
      <c r="AG10" s="8" t="s">
        <v>1293</v>
      </c>
      <c r="AH10" s="8" t="s">
        <v>1294</v>
      </c>
      <c r="AI10" s="8" t="s">
        <v>1295</v>
      </c>
      <c r="AJ10" s="8" t="s">
        <v>1296</v>
      </c>
      <c r="AK10" s="8" t="s">
        <v>1297</v>
      </c>
      <c r="AL10" s="8" t="s">
        <v>1298</v>
      </c>
      <c r="AM10" s="8" t="s">
        <v>1299</v>
      </c>
      <c r="AN10" s="8" t="s">
        <v>1300</v>
      </c>
      <c r="AO10" s="8" t="s">
        <v>1301</v>
      </c>
      <c r="AP10" s="8" t="s">
        <v>1302</v>
      </c>
      <c r="AQ10" s="8" t="s">
        <v>1303</v>
      </c>
      <c r="AR10" s="8" t="s">
        <v>1304</v>
      </c>
      <c r="AS10" s="8" t="s">
        <v>1305</v>
      </c>
      <c r="AT10" s="8" t="s">
        <v>1306</v>
      </c>
      <c r="AU10" s="8" t="s">
        <v>1307</v>
      </c>
      <c r="AV10" s="8" t="s">
        <v>1308</v>
      </c>
      <c r="AW10" s="8" t="s">
        <v>1309</v>
      </c>
      <c r="AX10" s="8" t="s">
        <v>1310</v>
      </c>
      <c r="AY10" s="8" t="s">
        <v>1311</v>
      </c>
      <c r="AZ10" s="8" t="s">
        <v>1312</v>
      </c>
      <c r="BA10" s="8" t="s">
        <v>1313</v>
      </c>
      <c r="BB10" s="8" t="s">
        <v>1314</v>
      </c>
      <c r="BC10" s="8" t="s">
        <v>1315</v>
      </c>
      <c r="BD10" s="8" t="s">
        <v>1316</v>
      </c>
      <c r="BE10" s="8" t="s">
        <v>1317</v>
      </c>
      <c r="BF10" s="8" t="s">
        <v>1318</v>
      </c>
      <c r="BG10" s="8" t="s">
        <v>1319</v>
      </c>
      <c r="BH10" s="8" t="s">
        <v>1320</v>
      </c>
      <c r="BI10" s="8" t="s">
        <v>1321</v>
      </c>
      <c r="BJ10" s="8" t="s">
        <v>1322</v>
      </c>
      <c r="BK10" s="8" t="s">
        <v>1323</v>
      </c>
      <c r="BL10" s="8" t="s">
        <v>1324</v>
      </c>
      <c r="BM10" s="8" t="s">
        <v>1325</v>
      </c>
      <c r="BN10" s="8" t="s">
        <v>1326</v>
      </c>
      <c r="BO10" s="8" t="s">
        <v>1327</v>
      </c>
      <c r="BP10" s="8" t="s">
        <v>1328</v>
      </c>
      <c r="BQ10" s="8" t="s">
        <v>1329</v>
      </c>
      <c r="BR10" s="8" t="s">
        <v>1330</v>
      </c>
      <c r="BS10" s="8" t="s">
        <v>1331</v>
      </c>
      <c r="BT10" s="8" t="s">
        <v>1332</v>
      </c>
      <c r="BU10" s="8" t="s">
        <v>1333</v>
      </c>
      <c r="BV10" s="8" t="s">
        <v>1334</v>
      </c>
      <c r="BW10" s="8" t="s">
        <v>1335</v>
      </c>
      <c r="BX10" s="8" t="s">
        <v>1336</v>
      </c>
      <c r="BY10" s="8" t="s">
        <v>1337</v>
      </c>
      <c r="BZ10" s="8" t="s">
        <v>1338</v>
      </c>
      <c r="CA10" s="8" t="s">
        <v>1339</v>
      </c>
      <c r="CB10" s="8" t="s">
        <v>1340</v>
      </c>
      <c r="CC10" s="8" t="s">
        <v>1341</v>
      </c>
      <c r="CD10" s="8" t="s">
        <v>1342</v>
      </c>
      <c r="CE10" s="8" t="s">
        <v>1343</v>
      </c>
      <c r="CF10" s="8" t="s">
        <v>1344</v>
      </c>
      <c r="CG10" s="8" t="s">
        <v>1345</v>
      </c>
      <c r="CH10" s="8" t="s">
        <v>1346</v>
      </c>
      <c r="CI10" s="8" t="s">
        <v>1347</v>
      </c>
      <c r="CJ10" s="8" t="s">
        <v>1348</v>
      </c>
      <c r="CK10" s="8" t="s">
        <v>1349</v>
      </c>
      <c r="CL10" s="8" t="s">
        <v>1350</v>
      </c>
      <c r="CM10" s="8" t="s">
        <v>1351</v>
      </c>
      <c r="CN10" s="8" t="s">
        <v>1352</v>
      </c>
      <c r="CO10" s="8" t="s">
        <v>1353</v>
      </c>
      <c r="CP10" s="8" t="s">
        <v>1354</v>
      </c>
      <c r="CQ10" s="8" t="s">
        <v>1355</v>
      </c>
      <c r="CR10" s="8" t="s">
        <v>1356</v>
      </c>
      <c r="CS10" s="8" t="s">
        <v>1357</v>
      </c>
      <c r="CT10" s="8" t="s">
        <v>1358</v>
      </c>
      <c r="CU10" s="8" t="s">
        <v>1359</v>
      </c>
      <c r="CV10" s="8" t="s">
        <v>1360</v>
      </c>
      <c r="CW10" s="8" t="s">
        <v>1361</v>
      </c>
      <c r="CX10" s="8" t="s">
        <v>1362</v>
      </c>
      <c r="CY10" s="8" t="s">
        <v>1363</v>
      </c>
      <c r="CZ10" s="8" t="s">
        <v>1364</v>
      </c>
      <c r="DA10" s="8" t="s">
        <v>1365</v>
      </c>
      <c r="DB10" s="8" t="s">
        <v>1366</v>
      </c>
      <c r="DC10" s="8" t="s">
        <v>1367</v>
      </c>
      <c r="DD10" s="8" t="s">
        <v>1368</v>
      </c>
      <c r="DE10" s="8" t="s">
        <v>1369</v>
      </c>
      <c r="DF10" s="8" t="s">
        <v>1370</v>
      </c>
      <c r="DG10" s="8" t="s">
        <v>1371</v>
      </c>
      <c r="DH10" s="8" t="s">
        <v>1372</v>
      </c>
      <c r="DI10" s="8" t="s">
        <v>1373</v>
      </c>
      <c r="DJ10" s="8" t="s">
        <v>1374</v>
      </c>
      <c r="DK10" s="8" t="s">
        <v>1375</v>
      </c>
      <c r="DL10" s="8" t="s">
        <v>1376</v>
      </c>
      <c r="DM10" s="8" t="s">
        <v>1377</v>
      </c>
      <c r="DN10" s="8" t="s">
        <v>1378</v>
      </c>
      <c r="DO10" s="8" t="s">
        <v>1379</v>
      </c>
      <c r="DP10" s="8" t="s">
        <v>1380</v>
      </c>
      <c r="DQ10" s="8" t="s">
        <v>1381</v>
      </c>
      <c r="DR10" s="8" t="s">
        <v>1382</v>
      </c>
      <c r="DS10" s="8" t="s">
        <v>1383</v>
      </c>
      <c r="DT10" s="8" t="s">
        <v>1384</v>
      </c>
      <c r="DU10" s="8" t="s">
        <v>1385</v>
      </c>
      <c r="DV10" s="8" t="s">
        <v>1386</v>
      </c>
      <c r="DW10" s="8" t="s">
        <v>1387</v>
      </c>
      <c r="DX10" s="8" t="s">
        <v>1388</v>
      </c>
      <c r="DY10" s="8" t="s">
        <v>1389</v>
      </c>
      <c r="DZ10" s="8" t="s">
        <v>1390</v>
      </c>
      <c r="EA10" s="8" t="s">
        <v>1391</v>
      </c>
      <c r="EB10" s="8" t="s">
        <v>1392</v>
      </c>
      <c r="EC10" s="8" t="s">
        <v>1393</v>
      </c>
      <c r="ED10" s="8" t="s">
        <v>1394</v>
      </c>
      <c r="EE10" s="8" t="s">
        <v>1395</v>
      </c>
      <c r="EF10" s="8" t="s">
        <v>1396</v>
      </c>
      <c r="EG10" s="8" t="s">
        <v>1397</v>
      </c>
      <c r="EH10" s="8" t="s">
        <v>1398</v>
      </c>
      <c r="EI10" s="8" t="s">
        <v>1399</v>
      </c>
      <c r="EJ10" s="8" t="s">
        <v>1400</v>
      </c>
      <c r="EK10" s="8" t="s">
        <v>1401</v>
      </c>
      <c r="EL10" s="8" t="s">
        <v>1402</v>
      </c>
      <c r="EM10" s="8" t="s">
        <v>1403</v>
      </c>
      <c r="EN10" s="8" t="s">
        <v>1404</v>
      </c>
      <c r="EO10" s="8" t="s">
        <v>1405</v>
      </c>
      <c r="EP10" s="8" t="s">
        <v>1406</v>
      </c>
      <c r="EQ10" s="8" t="s">
        <v>1407</v>
      </c>
      <c r="ER10" s="8" t="s">
        <v>1408</v>
      </c>
      <c r="ES10" s="8" t="s">
        <v>1409</v>
      </c>
      <c r="ET10" s="8" t="s">
        <v>1410</v>
      </c>
      <c r="EU10" s="8" t="s">
        <v>1411</v>
      </c>
      <c r="EV10" s="8" t="s">
        <v>1412</v>
      </c>
      <c r="EW10" s="8" t="s">
        <v>1413</v>
      </c>
      <c r="EX10" s="8" t="s">
        <v>1414</v>
      </c>
      <c r="EY10" s="8" t="s">
        <v>1415</v>
      </c>
      <c r="EZ10" s="8" t="s">
        <v>1416</v>
      </c>
      <c r="FA10" s="8" t="s">
        <v>1417</v>
      </c>
      <c r="FB10" s="8" t="s">
        <v>1418</v>
      </c>
      <c r="FC10" s="8" t="s">
        <v>1419</v>
      </c>
      <c r="FD10" s="8" t="s">
        <v>1420</v>
      </c>
      <c r="FE10" s="8" t="s">
        <v>1421</v>
      </c>
      <c r="FF10" s="8" t="s">
        <v>1422</v>
      </c>
      <c r="FG10" s="8" t="s">
        <v>1423</v>
      </c>
      <c r="FH10" s="8" t="s">
        <v>1424</v>
      </c>
      <c r="FI10" s="8" t="s">
        <v>1425</v>
      </c>
      <c r="FJ10" s="8" t="s">
        <v>1426</v>
      </c>
      <c r="FK10" s="8" t="s">
        <v>1427</v>
      </c>
      <c r="FL10" s="8" t="s">
        <v>1428</v>
      </c>
      <c r="FM10" s="8" t="s">
        <v>1429</v>
      </c>
      <c r="FN10" s="8" t="s">
        <v>1430</v>
      </c>
      <c r="FO10" s="8" t="s">
        <v>1431</v>
      </c>
      <c r="FP10" s="8" t="s">
        <v>1432</v>
      </c>
      <c r="FQ10" s="8" t="s">
        <v>1433</v>
      </c>
      <c r="FR10" s="8" t="s">
        <v>1434</v>
      </c>
      <c r="FS10" s="8" t="s">
        <v>1435</v>
      </c>
      <c r="FT10" s="8" t="s">
        <v>1436</v>
      </c>
      <c r="FU10" s="8" t="s">
        <v>1437</v>
      </c>
      <c r="FV10" s="8" t="s">
        <v>1438</v>
      </c>
      <c r="FW10" s="8" t="s">
        <v>1439</v>
      </c>
      <c r="FX10" s="8" t="s">
        <v>1440</v>
      </c>
      <c r="FY10" s="8" t="s">
        <v>1441</v>
      </c>
      <c r="FZ10" s="8" t="s">
        <v>1442</v>
      </c>
      <c r="GA10" s="8" t="s">
        <v>1443</v>
      </c>
      <c r="GB10" s="8" t="s">
        <v>1444</v>
      </c>
      <c r="GC10" s="8" t="s">
        <v>1445</v>
      </c>
      <c r="GD10" s="8" t="s">
        <v>1446</v>
      </c>
      <c r="GE10" s="8" t="s">
        <v>1447</v>
      </c>
      <c r="GF10" s="8" t="s">
        <v>1448</v>
      </c>
      <c r="GG10" s="8" t="s">
        <v>1449</v>
      </c>
      <c r="GH10" s="8" t="s">
        <v>1450</v>
      </c>
      <c r="GI10" s="8" t="s">
        <v>1451</v>
      </c>
      <c r="GJ10" s="8" t="s">
        <v>1452</v>
      </c>
      <c r="GK10" s="8" t="s">
        <v>1453</v>
      </c>
      <c r="GL10" s="8" t="s">
        <v>1454</v>
      </c>
      <c r="GM10" s="8" t="s">
        <v>1455</v>
      </c>
      <c r="GN10" s="8" t="s">
        <v>1456</v>
      </c>
      <c r="GO10" s="8" t="s">
        <v>1457</v>
      </c>
      <c r="GP10" s="8" t="s">
        <v>1458</v>
      </c>
      <c r="GQ10" s="8" t="s">
        <v>1459</v>
      </c>
      <c r="GR10" s="8" t="s">
        <v>1460</v>
      </c>
      <c r="GS10" s="8" t="s">
        <v>1461</v>
      </c>
      <c r="GT10" s="8" t="s">
        <v>1462</v>
      </c>
      <c r="GU10" s="8" t="s">
        <v>1463</v>
      </c>
      <c r="GV10" s="8" t="s">
        <v>1464</v>
      </c>
      <c r="GW10" s="8" t="s">
        <v>1465</v>
      </c>
      <c r="GX10" s="8" t="s">
        <v>1466</v>
      </c>
      <c r="GY10" s="8" t="s">
        <v>1467</v>
      </c>
      <c r="GZ10" s="8" t="s">
        <v>1468</v>
      </c>
      <c r="HA10" s="8" t="s">
        <v>1469</v>
      </c>
      <c r="HB10" s="8" t="s">
        <v>1470</v>
      </c>
      <c r="HC10" s="8" t="s">
        <v>1471</v>
      </c>
      <c r="HD10" s="8" t="s">
        <v>1472</v>
      </c>
      <c r="HE10" s="8" t="s">
        <v>1473</v>
      </c>
      <c r="HF10" s="8" t="s">
        <v>1474</v>
      </c>
      <c r="HG10" s="8" t="s">
        <v>1475</v>
      </c>
      <c r="HH10" s="8" t="s">
        <v>1476</v>
      </c>
      <c r="HI10" s="8" t="s">
        <v>1477</v>
      </c>
      <c r="HJ10" s="8" t="s">
        <v>1478</v>
      </c>
      <c r="HK10" s="8" t="s">
        <v>1479</v>
      </c>
      <c r="HL10" s="8" t="s">
        <v>1480</v>
      </c>
      <c r="HM10" s="8" t="s">
        <v>1481</v>
      </c>
      <c r="HN10" s="8" t="s">
        <v>1482</v>
      </c>
      <c r="HO10" s="8" t="s">
        <v>1483</v>
      </c>
      <c r="HP10" s="8" t="s">
        <v>1484</v>
      </c>
      <c r="HQ10" s="8" t="s">
        <v>1485</v>
      </c>
      <c r="HR10" s="8" t="s">
        <v>1486</v>
      </c>
      <c r="HS10" s="8" t="s">
        <v>1487</v>
      </c>
      <c r="HT10" s="8" t="s">
        <v>1488</v>
      </c>
      <c r="HU10" s="8" t="s">
        <v>1489</v>
      </c>
      <c r="HV10" s="8" t="s">
        <v>1490</v>
      </c>
      <c r="HW10" s="8" t="s">
        <v>1491</v>
      </c>
      <c r="HX10" s="8" t="s">
        <v>1492</v>
      </c>
      <c r="HY10" s="8" t="s">
        <v>1493</v>
      </c>
      <c r="HZ10" s="8" t="s">
        <v>1494</v>
      </c>
      <c r="IA10" s="8" t="s">
        <v>1495</v>
      </c>
      <c r="IB10" s="8" t="s">
        <v>1496</v>
      </c>
      <c r="IC10" s="8" t="s">
        <v>1497</v>
      </c>
      <c r="ID10" s="8" t="s">
        <v>1498</v>
      </c>
      <c r="IE10" s="8" t="s">
        <v>1499</v>
      </c>
      <c r="IF10" s="8" t="s">
        <v>1500</v>
      </c>
      <c r="IG10" s="8" t="s">
        <v>1501</v>
      </c>
      <c r="IH10" s="8" t="s">
        <v>1502</v>
      </c>
      <c r="II10" s="8" t="s">
        <v>1503</v>
      </c>
      <c r="IJ10" s="8" t="s">
        <v>1504</v>
      </c>
      <c r="IK10" s="8" t="s">
        <v>1505</v>
      </c>
      <c r="IL10" s="8" t="s">
        <v>1506</v>
      </c>
      <c r="IM10" s="8" t="s">
        <v>1507</v>
      </c>
      <c r="IN10" s="8" t="s">
        <v>1508</v>
      </c>
      <c r="IO10" s="8" t="s">
        <v>1509</v>
      </c>
      <c r="IP10" s="8" t="s">
        <v>1510</v>
      </c>
      <c r="IQ10" s="8" t="s">
        <v>1511</v>
      </c>
    </row>
    <row r="11" spans="1:251">
      <c r="A11" s="10">
        <v>42036</v>
      </c>
      <c r="B11" s="9">
        <v>23.045999999999999</v>
      </c>
      <c r="C11" s="9">
        <v>115.358</v>
      </c>
      <c r="D11" s="9">
        <v>34.332000000000001</v>
      </c>
      <c r="E11" s="9">
        <v>81.025999999999996</v>
      </c>
      <c r="F11" s="9">
        <v>18.552</v>
      </c>
      <c r="G11" s="9">
        <v>4.9320000000000004</v>
      </c>
      <c r="H11" s="9">
        <v>13.621</v>
      </c>
      <c r="I11" s="9">
        <v>91.093000000000004</v>
      </c>
      <c r="J11" s="9">
        <v>26.844999999999999</v>
      </c>
      <c r="K11" s="9">
        <v>64.248000000000005</v>
      </c>
      <c r="L11" s="9">
        <v>11.324999999999999</v>
      </c>
      <c r="M11" s="9">
        <v>5.1660000000000004</v>
      </c>
      <c r="N11" s="9">
        <v>6.1589999999999998</v>
      </c>
      <c r="O11" s="9">
        <v>26.581</v>
      </c>
      <c r="P11" s="9">
        <v>8.7609999999999992</v>
      </c>
      <c r="Q11" s="9">
        <v>17.82</v>
      </c>
      <c r="R11" s="9">
        <v>30.001999999999999</v>
      </c>
      <c r="S11" s="9">
        <v>1.954</v>
      </c>
      <c r="T11" s="9">
        <v>28.047999999999998</v>
      </c>
      <c r="U11" s="9">
        <v>270.32</v>
      </c>
      <c r="V11" s="9">
        <v>101.20099999999999</v>
      </c>
      <c r="W11" s="9">
        <v>169.119</v>
      </c>
      <c r="X11" s="9">
        <v>416.55399999999997</v>
      </c>
      <c r="Y11" s="9">
        <v>204.48699999999999</v>
      </c>
      <c r="Z11" s="9">
        <v>212.06800000000001</v>
      </c>
      <c r="AA11" s="9">
        <v>240.65899999999999</v>
      </c>
      <c r="AB11" s="9">
        <v>127.63800000000001</v>
      </c>
      <c r="AC11" s="9">
        <v>113.021</v>
      </c>
      <c r="AD11" s="9">
        <v>38.234000000000002</v>
      </c>
      <c r="AE11" s="9">
        <v>18.347999999999999</v>
      </c>
      <c r="AF11" s="9">
        <v>19.885999999999999</v>
      </c>
      <c r="AG11" s="9">
        <v>27.789000000000001</v>
      </c>
      <c r="AH11" s="9">
        <v>10.298999999999999</v>
      </c>
      <c r="AI11" s="9">
        <v>17.489000000000001</v>
      </c>
      <c r="AJ11" s="9">
        <v>15.483000000000001</v>
      </c>
      <c r="AK11" s="9">
        <v>7.6440000000000001</v>
      </c>
      <c r="AL11" s="9">
        <v>7.8390000000000004</v>
      </c>
      <c r="AM11" s="9">
        <v>27.494</v>
      </c>
      <c r="AN11" s="9">
        <v>10.699</v>
      </c>
      <c r="AO11" s="9">
        <v>16.794</v>
      </c>
      <c r="AP11" s="9">
        <v>26.852</v>
      </c>
      <c r="AQ11" s="9">
        <v>10.058</v>
      </c>
      <c r="AR11" s="9">
        <v>16.794</v>
      </c>
      <c r="AS11" s="9">
        <v>35.112000000000002</v>
      </c>
      <c r="AT11" s="9">
        <v>17.745000000000001</v>
      </c>
      <c r="AU11" s="9">
        <v>17.367000000000001</v>
      </c>
      <c r="AV11" s="9">
        <v>205.547</v>
      </c>
      <c r="AW11" s="9">
        <v>109.892</v>
      </c>
      <c r="AX11" s="9">
        <v>95.655000000000001</v>
      </c>
      <c r="AY11" s="9">
        <v>30.920999999999999</v>
      </c>
      <c r="AZ11" s="9">
        <v>15.641999999999999</v>
      </c>
      <c r="BA11" s="9">
        <v>15.278</v>
      </c>
      <c r="BB11" s="9">
        <v>167.92599999999999</v>
      </c>
      <c r="BC11" s="9">
        <v>86.096000000000004</v>
      </c>
      <c r="BD11" s="9">
        <v>81.83</v>
      </c>
      <c r="BE11" s="9">
        <v>20.396999999999998</v>
      </c>
      <c r="BF11" s="9">
        <v>10.266999999999999</v>
      </c>
      <c r="BG11" s="9">
        <v>10.130000000000001</v>
      </c>
      <c r="BH11" s="9">
        <v>262.69299999999998</v>
      </c>
      <c r="BI11" s="9">
        <v>138.90799999999999</v>
      </c>
      <c r="BJ11" s="9">
        <v>123.786</v>
      </c>
      <c r="BK11" s="9">
        <v>239.54</v>
      </c>
      <c r="BL11" s="9">
        <v>126.726</v>
      </c>
      <c r="BM11" s="9">
        <v>112.813</v>
      </c>
      <c r="BN11" s="9">
        <v>222.83099999999999</v>
      </c>
      <c r="BO11" s="9">
        <v>118.759</v>
      </c>
      <c r="BP11" s="9">
        <v>104.071</v>
      </c>
      <c r="BQ11" s="9">
        <v>65.942999999999998</v>
      </c>
      <c r="BR11" s="9">
        <v>32.468000000000004</v>
      </c>
      <c r="BS11" s="9">
        <v>33.475000000000001</v>
      </c>
      <c r="BT11" s="9">
        <v>38.279000000000003</v>
      </c>
      <c r="BU11" s="9">
        <v>19.838999999999999</v>
      </c>
      <c r="BV11" s="9">
        <v>18.440000000000001</v>
      </c>
      <c r="BW11" s="9">
        <v>16.245000000000001</v>
      </c>
      <c r="BX11" s="9">
        <v>8.5690000000000008</v>
      </c>
      <c r="BY11" s="9">
        <v>7.6760000000000002</v>
      </c>
      <c r="BZ11" s="9">
        <v>16.786000000000001</v>
      </c>
      <c r="CA11" s="9">
        <v>9.9260000000000002</v>
      </c>
      <c r="CB11" s="9">
        <v>6.8609999999999998</v>
      </c>
      <c r="CC11" s="9">
        <v>159.10900000000001</v>
      </c>
      <c r="CD11" s="9">
        <v>66.923000000000002</v>
      </c>
      <c r="CE11" s="9">
        <v>92.186000000000007</v>
      </c>
      <c r="CF11" s="9">
        <v>32.006</v>
      </c>
      <c r="CG11" s="9">
        <v>11.835000000000001</v>
      </c>
      <c r="CH11" s="9">
        <v>20.170999999999999</v>
      </c>
      <c r="CI11" s="9">
        <v>8.4009999999999998</v>
      </c>
      <c r="CJ11" s="9">
        <v>3.5150000000000001</v>
      </c>
      <c r="CK11" s="9">
        <v>4.8869999999999996</v>
      </c>
      <c r="CL11" s="9">
        <v>27.181999999999999</v>
      </c>
      <c r="CM11" s="9">
        <v>9.3970000000000002</v>
      </c>
      <c r="CN11" s="9">
        <v>17.783999999999999</v>
      </c>
      <c r="CO11" s="9">
        <v>3.7450000000000001</v>
      </c>
      <c r="CP11" s="9">
        <v>0.875</v>
      </c>
      <c r="CQ11" s="9">
        <v>2.87</v>
      </c>
      <c r="CR11" s="9">
        <v>22.126999999999999</v>
      </c>
      <c r="CS11" s="9">
        <v>8.0570000000000004</v>
      </c>
      <c r="CT11" s="9">
        <v>14.07</v>
      </c>
      <c r="CU11" s="9">
        <v>2.3149999999999999</v>
      </c>
      <c r="CV11" s="9">
        <v>1.151</v>
      </c>
      <c r="CW11" s="9">
        <v>1.1639999999999999</v>
      </c>
      <c r="CX11" s="9">
        <v>5.048</v>
      </c>
      <c r="CY11" s="9">
        <v>2.5539999999999998</v>
      </c>
      <c r="CZ11" s="9">
        <v>2.4940000000000002</v>
      </c>
      <c r="DA11" s="9">
        <v>4.5119999999999996</v>
      </c>
      <c r="DB11" s="9">
        <v>0.14000000000000001</v>
      </c>
      <c r="DC11" s="9">
        <v>4.3730000000000002</v>
      </c>
      <c r="DD11" s="9">
        <v>65.418999999999997</v>
      </c>
      <c r="DE11" s="9">
        <v>29.422999999999998</v>
      </c>
      <c r="DF11" s="9">
        <v>35.996000000000002</v>
      </c>
      <c r="DG11" s="9">
        <v>168.851</v>
      </c>
      <c r="DH11" s="9">
        <v>87.263000000000005</v>
      </c>
      <c r="DI11" s="9">
        <v>81.587999999999994</v>
      </c>
      <c r="DJ11" s="9">
        <v>129.005</v>
      </c>
      <c r="DK11" s="9">
        <v>69.322000000000003</v>
      </c>
      <c r="DL11" s="9">
        <v>59.683</v>
      </c>
      <c r="DM11" s="9">
        <v>10.023</v>
      </c>
      <c r="DN11" s="9">
        <v>4.6950000000000003</v>
      </c>
      <c r="DO11" s="9">
        <v>5.3280000000000003</v>
      </c>
      <c r="DP11" s="9">
        <v>4.931</v>
      </c>
      <c r="DQ11" s="9">
        <v>1.7030000000000001</v>
      </c>
      <c r="DR11" s="9">
        <v>3.2290000000000001</v>
      </c>
      <c r="DS11" s="9">
        <v>3.3929999999999998</v>
      </c>
      <c r="DT11" s="9">
        <v>1.5409999999999999</v>
      </c>
      <c r="DU11" s="9">
        <v>1.8520000000000001</v>
      </c>
      <c r="DV11" s="9">
        <v>5.0549999999999997</v>
      </c>
      <c r="DW11" s="9">
        <v>2.044</v>
      </c>
      <c r="DX11" s="9">
        <v>3.0110000000000001</v>
      </c>
      <c r="DY11" s="9">
        <v>4.6449999999999996</v>
      </c>
      <c r="DZ11" s="9">
        <v>1.7030000000000001</v>
      </c>
      <c r="EA11" s="9">
        <v>2.9420000000000002</v>
      </c>
      <c r="EB11" s="9">
        <v>30.593</v>
      </c>
      <c r="EC11" s="9">
        <v>16.404</v>
      </c>
      <c r="ED11" s="9">
        <v>14.19</v>
      </c>
      <c r="EE11" s="9">
        <v>98.412000000000006</v>
      </c>
      <c r="EF11" s="9">
        <v>52.917999999999999</v>
      </c>
      <c r="EG11" s="9">
        <v>45.493000000000002</v>
      </c>
      <c r="EH11" s="9">
        <v>28.146999999999998</v>
      </c>
      <c r="EI11" s="9">
        <v>14.568</v>
      </c>
      <c r="EJ11" s="9">
        <v>13.579000000000001</v>
      </c>
      <c r="EK11" s="9">
        <v>84.736000000000004</v>
      </c>
      <c r="EL11" s="9">
        <v>44.545999999999999</v>
      </c>
      <c r="EM11" s="9">
        <v>40.19</v>
      </c>
      <c r="EN11" s="9">
        <v>4.7889999999999997</v>
      </c>
      <c r="EO11" s="9">
        <v>2.1320000000000001</v>
      </c>
      <c r="EP11" s="9">
        <v>2.657</v>
      </c>
      <c r="EQ11" s="9">
        <v>137.07599999999999</v>
      </c>
      <c r="ER11" s="9">
        <v>73.656000000000006</v>
      </c>
      <c r="ES11" s="9">
        <v>63.418999999999997</v>
      </c>
      <c r="ET11" s="9">
        <v>116.637</v>
      </c>
      <c r="EU11" s="9">
        <v>62.591000000000001</v>
      </c>
      <c r="EV11" s="9">
        <v>54.045999999999999</v>
      </c>
      <c r="EW11" s="9">
        <v>109.845</v>
      </c>
      <c r="EX11" s="9">
        <v>58.658999999999999</v>
      </c>
      <c r="EY11" s="9">
        <v>51.185000000000002</v>
      </c>
      <c r="EZ11" s="9">
        <v>29.242999999999999</v>
      </c>
      <c r="FA11" s="9">
        <v>15.38</v>
      </c>
      <c r="FB11" s="9">
        <v>13.862</v>
      </c>
      <c r="FC11" s="9">
        <v>19.236999999999998</v>
      </c>
      <c r="FD11" s="9">
        <v>10.092000000000001</v>
      </c>
      <c r="FE11" s="9">
        <v>9.1449999999999996</v>
      </c>
      <c r="FF11" s="9">
        <v>11.167</v>
      </c>
      <c r="FG11" s="9">
        <v>5.758</v>
      </c>
      <c r="FH11" s="9">
        <v>5.4089999999999998</v>
      </c>
      <c r="FI11" s="9">
        <v>4.7279999999999998</v>
      </c>
      <c r="FJ11" s="9">
        <v>2.6379999999999999</v>
      </c>
      <c r="FK11" s="9">
        <v>2.09</v>
      </c>
      <c r="FL11" s="9">
        <v>35.119</v>
      </c>
      <c r="FM11" s="9">
        <v>15.303000000000001</v>
      </c>
      <c r="FN11" s="9">
        <v>19.815000000000001</v>
      </c>
      <c r="FO11" s="9">
        <v>8.89</v>
      </c>
      <c r="FP11" s="9">
        <v>3.5110000000000001</v>
      </c>
      <c r="FQ11" s="9">
        <v>5.3789999999999996</v>
      </c>
      <c r="FR11" s="9">
        <v>2.1749999999999998</v>
      </c>
      <c r="FS11" s="9">
        <v>1.0569999999999999</v>
      </c>
      <c r="FT11" s="9">
        <v>1.119</v>
      </c>
      <c r="FU11" s="9">
        <v>7.5629999999999997</v>
      </c>
      <c r="FV11" s="9">
        <v>2.996</v>
      </c>
      <c r="FW11" s="9">
        <v>4.5670000000000002</v>
      </c>
      <c r="FX11" s="9">
        <v>1.708</v>
      </c>
      <c r="FY11" s="9">
        <v>0.77</v>
      </c>
      <c r="FZ11" s="9">
        <v>0.93799999999999994</v>
      </c>
      <c r="GA11" s="9">
        <v>5.3490000000000002</v>
      </c>
      <c r="GB11" s="9">
        <v>2.1480000000000001</v>
      </c>
      <c r="GC11" s="9">
        <v>3.2</v>
      </c>
      <c r="GD11" s="9">
        <v>0.47</v>
      </c>
      <c r="GE11" s="9">
        <v>0.28499999999999998</v>
      </c>
      <c r="GF11" s="9">
        <v>0.185</v>
      </c>
      <c r="GG11" s="9">
        <v>1.327</v>
      </c>
      <c r="GH11" s="9">
        <v>0.51400000000000001</v>
      </c>
      <c r="GI11" s="9">
        <v>0.81299999999999994</v>
      </c>
      <c r="GJ11" s="9">
        <v>1.3879999999999999</v>
      </c>
      <c r="GK11" s="9">
        <v>7.0999999999999994E-2</v>
      </c>
      <c r="GL11" s="9">
        <v>1.3169999999999999</v>
      </c>
      <c r="GM11" s="9">
        <v>18.172999999999998</v>
      </c>
      <c r="GN11" s="9">
        <v>7.3369999999999997</v>
      </c>
      <c r="GO11" s="9">
        <v>10.836</v>
      </c>
      <c r="GP11" s="9">
        <v>310.238</v>
      </c>
      <c r="GQ11" s="9">
        <v>151.68199999999999</v>
      </c>
      <c r="GR11" s="9">
        <v>158.55600000000001</v>
      </c>
      <c r="GS11" s="9">
        <v>209.685</v>
      </c>
      <c r="GT11" s="9">
        <v>107.553</v>
      </c>
      <c r="GU11" s="9">
        <v>102.13200000000001</v>
      </c>
      <c r="GV11" s="9">
        <v>26.248000000000001</v>
      </c>
      <c r="GW11" s="9">
        <v>15.614000000000001</v>
      </c>
      <c r="GX11" s="9">
        <v>10.634</v>
      </c>
      <c r="GY11" s="9">
        <v>15.555999999999999</v>
      </c>
      <c r="GZ11" s="9">
        <v>7.7480000000000002</v>
      </c>
      <c r="HA11" s="9">
        <v>7.8079999999999998</v>
      </c>
      <c r="HB11" s="9">
        <v>7.0910000000000002</v>
      </c>
      <c r="HC11" s="9">
        <v>3.3279999999999998</v>
      </c>
      <c r="HD11" s="9">
        <v>3.7629999999999999</v>
      </c>
      <c r="HE11" s="9">
        <v>16.234000000000002</v>
      </c>
      <c r="HF11" s="9">
        <v>8.3130000000000006</v>
      </c>
      <c r="HG11" s="9">
        <v>7.9210000000000003</v>
      </c>
      <c r="HH11" s="9">
        <v>14.683999999999999</v>
      </c>
      <c r="HI11" s="9">
        <v>7.2160000000000002</v>
      </c>
      <c r="HJ11" s="9">
        <v>7.4669999999999996</v>
      </c>
      <c r="HK11" s="9">
        <v>39.076000000000001</v>
      </c>
      <c r="HL11" s="9">
        <v>19.623000000000001</v>
      </c>
      <c r="HM11" s="9">
        <v>19.452999999999999</v>
      </c>
      <c r="HN11" s="9">
        <v>170.60900000000001</v>
      </c>
      <c r="HO11" s="9">
        <v>87.93</v>
      </c>
      <c r="HP11" s="9">
        <v>82.679000000000002</v>
      </c>
      <c r="HQ11" s="9">
        <v>36.564</v>
      </c>
      <c r="HR11" s="9">
        <v>18.498000000000001</v>
      </c>
      <c r="HS11" s="9">
        <v>18.065000000000001</v>
      </c>
      <c r="HT11" s="9">
        <v>151.453</v>
      </c>
      <c r="HU11" s="9">
        <v>75.313000000000002</v>
      </c>
      <c r="HV11" s="9">
        <v>76.14</v>
      </c>
      <c r="HW11" s="9">
        <v>21.510999999999999</v>
      </c>
      <c r="HX11" s="9">
        <v>12.455</v>
      </c>
      <c r="HY11" s="9">
        <v>9.0559999999999992</v>
      </c>
      <c r="HZ11" s="9">
        <v>225.68799999999999</v>
      </c>
      <c r="IA11" s="9">
        <v>114.845</v>
      </c>
      <c r="IB11" s="9">
        <v>110.843</v>
      </c>
      <c r="IC11" s="9">
        <v>204.392</v>
      </c>
      <c r="ID11" s="9">
        <v>105.63800000000001</v>
      </c>
      <c r="IE11" s="9">
        <v>98.754000000000005</v>
      </c>
      <c r="IF11" s="9">
        <v>189.93899999999999</v>
      </c>
      <c r="IG11" s="9">
        <v>98.847999999999999</v>
      </c>
      <c r="IH11" s="9">
        <v>91.090999999999994</v>
      </c>
      <c r="II11" s="9">
        <v>55.22</v>
      </c>
      <c r="IJ11" s="9">
        <v>29.08</v>
      </c>
      <c r="IK11" s="9">
        <v>26.138999999999999</v>
      </c>
      <c r="IL11" s="9">
        <v>34.606000000000002</v>
      </c>
      <c r="IM11" s="9">
        <v>17.981999999999999</v>
      </c>
      <c r="IN11" s="9">
        <v>16.623999999999999</v>
      </c>
      <c r="IO11" s="9">
        <v>18.602</v>
      </c>
      <c r="IP11" s="9">
        <v>10.69</v>
      </c>
      <c r="IQ11" s="9">
        <v>7.9130000000000003</v>
      </c>
    </row>
    <row r="12" spans="1:251">
      <c r="A12" s="10">
        <v>42401</v>
      </c>
      <c r="B12" s="9">
        <v>24.744</v>
      </c>
      <c r="C12" s="9">
        <v>116.702</v>
      </c>
      <c r="D12" s="9">
        <v>36.825000000000003</v>
      </c>
      <c r="E12" s="9">
        <v>79.876999999999995</v>
      </c>
      <c r="F12" s="9">
        <v>17.834</v>
      </c>
      <c r="G12" s="9">
        <v>7.3159999999999998</v>
      </c>
      <c r="H12" s="9">
        <v>10.516999999999999</v>
      </c>
      <c r="I12" s="9">
        <v>94.927000000000007</v>
      </c>
      <c r="J12" s="9">
        <v>28.001000000000001</v>
      </c>
      <c r="K12" s="9">
        <v>66.924999999999997</v>
      </c>
      <c r="L12" s="9">
        <v>8.0109999999999992</v>
      </c>
      <c r="M12" s="9">
        <v>3.0350000000000001</v>
      </c>
      <c r="N12" s="9">
        <v>4.9749999999999996</v>
      </c>
      <c r="O12" s="9">
        <v>20.614000000000001</v>
      </c>
      <c r="P12" s="9">
        <v>6.6669999999999998</v>
      </c>
      <c r="Q12" s="9">
        <v>13.946999999999999</v>
      </c>
      <c r="R12" s="9">
        <v>31.18</v>
      </c>
      <c r="S12" s="9">
        <v>0</v>
      </c>
      <c r="T12" s="9">
        <v>31.18</v>
      </c>
      <c r="U12" s="9">
        <v>279.89999999999998</v>
      </c>
      <c r="V12" s="9">
        <v>108.41500000000001</v>
      </c>
      <c r="W12" s="9">
        <v>171.48500000000001</v>
      </c>
      <c r="X12" s="9">
        <v>417.06599999999997</v>
      </c>
      <c r="Y12" s="9">
        <v>205.47900000000001</v>
      </c>
      <c r="Z12" s="9">
        <v>211.58699999999999</v>
      </c>
      <c r="AA12" s="9">
        <v>237.19399999999999</v>
      </c>
      <c r="AB12" s="9">
        <v>125.102</v>
      </c>
      <c r="AC12" s="9">
        <v>112.093</v>
      </c>
      <c r="AD12" s="9">
        <v>32.630000000000003</v>
      </c>
      <c r="AE12" s="9">
        <v>17.324000000000002</v>
      </c>
      <c r="AF12" s="9">
        <v>15.305</v>
      </c>
      <c r="AG12" s="9">
        <v>20.233000000000001</v>
      </c>
      <c r="AH12" s="9">
        <v>7.9459999999999997</v>
      </c>
      <c r="AI12" s="9">
        <v>12.287000000000001</v>
      </c>
      <c r="AJ12" s="9">
        <v>9.9030000000000005</v>
      </c>
      <c r="AK12" s="9">
        <v>5.617</v>
      </c>
      <c r="AL12" s="9">
        <v>4.2859999999999996</v>
      </c>
      <c r="AM12" s="9">
        <v>20.939</v>
      </c>
      <c r="AN12" s="9">
        <v>8.2080000000000002</v>
      </c>
      <c r="AO12" s="9">
        <v>12.731</v>
      </c>
      <c r="AP12" s="9">
        <v>19.363</v>
      </c>
      <c r="AQ12" s="9">
        <v>7.3109999999999999</v>
      </c>
      <c r="AR12" s="9">
        <v>12.052</v>
      </c>
      <c r="AS12" s="9">
        <v>36.542000000000002</v>
      </c>
      <c r="AT12" s="9">
        <v>17.135000000000002</v>
      </c>
      <c r="AU12" s="9">
        <v>19.407</v>
      </c>
      <c r="AV12" s="9">
        <v>200.65299999999999</v>
      </c>
      <c r="AW12" s="9">
        <v>107.967</v>
      </c>
      <c r="AX12" s="9">
        <v>92.686000000000007</v>
      </c>
      <c r="AY12" s="9">
        <v>33.723999999999997</v>
      </c>
      <c r="AZ12" s="9">
        <v>15.692</v>
      </c>
      <c r="BA12" s="9">
        <v>18.032</v>
      </c>
      <c r="BB12" s="9">
        <v>165.01499999999999</v>
      </c>
      <c r="BC12" s="9">
        <v>83.522000000000006</v>
      </c>
      <c r="BD12" s="9">
        <v>81.492999999999995</v>
      </c>
      <c r="BE12" s="9">
        <v>18.036000000000001</v>
      </c>
      <c r="BF12" s="9">
        <v>8.7509999999999994</v>
      </c>
      <c r="BG12" s="9">
        <v>9.2859999999999996</v>
      </c>
      <c r="BH12" s="9">
        <v>257.90800000000002</v>
      </c>
      <c r="BI12" s="9">
        <v>135.70699999999999</v>
      </c>
      <c r="BJ12" s="9">
        <v>122.2</v>
      </c>
      <c r="BK12" s="9">
        <v>231.881</v>
      </c>
      <c r="BL12" s="9">
        <v>123.265</v>
      </c>
      <c r="BM12" s="9">
        <v>108.616</v>
      </c>
      <c r="BN12" s="9">
        <v>216.84299999999999</v>
      </c>
      <c r="BO12" s="9">
        <v>116.345</v>
      </c>
      <c r="BP12" s="9">
        <v>100.498</v>
      </c>
      <c r="BQ12" s="9">
        <v>63.582000000000001</v>
      </c>
      <c r="BR12" s="9">
        <v>33.017000000000003</v>
      </c>
      <c r="BS12" s="9">
        <v>30.565000000000001</v>
      </c>
      <c r="BT12" s="9">
        <v>37.054000000000002</v>
      </c>
      <c r="BU12" s="9">
        <v>19.006</v>
      </c>
      <c r="BV12" s="9">
        <v>18.047999999999998</v>
      </c>
      <c r="BW12" s="9">
        <v>16.34</v>
      </c>
      <c r="BX12" s="9">
        <v>8.4</v>
      </c>
      <c r="BY12" s="9">
        <v>7.94</v>
      </c>
      <c r="BZ12" s="9">
        <v>17.515000000000001</v>
      </c>
      <c r="CA12" s="9">
        <v>9.8279999999999994</v>
      </c>
      <c r="CB12" s="9">
        <v>7.6870000000000003</v>
      </c>
      <c r="CC12" s="9">
        <v>162.357</v>
      </c>
      <c r="CD12" s="9">
        <v>70.549000000000007</v>
      </c>
      <c r="CE12" s="9">
        <v>91.808000000000007</v>
      </c>
      <c r="CF12" s="9">
        <v>29.798999999999999</v>
      </c>
      <c r="CG12" s="9">
        <v>12.631</v>
      </c>
      <c r="CH12" s="9">
        <v>17.169</v>
      </c>
      <c r="CI12" s="9">
        <v>8.8249999999999993</v>
      </c>
      <c r="CJ12" s="9">
        <v>4.234</v>
      </c>
      <c r="CK12" s="9">
        <v>4.5910000000000002</v>
      </c>
      <c r="CL12" s="9">
        <v>24.561</v>
      </c>
      <c r="CM12" s="9">
        <v>10.557</v>
      </c>
      <c r="CN12" s="9">
        <v>14.004</v>
      </c>
      <c r="CO12" s="9">
        <v>3.2829999999999999</v>
      </c>
      <c r="CP12" s="9">
        <v>1.2170000000000001</v>
      </c>
      <c r="CQ12" s="9">
        <v>2.0659999999999998</v>
      </c>
      <c r="CR12" s="9">
        <v>20.239000000000001</v>
      </c>
      <c r="CS12" s="9">
        <v>8.8420000000000005</v>
      </c>
      <c r="CT12" s="9">
        <v>11.397</v>
      </c>
      <c r="CU12" s="9">
        <v>1.756</v>
      </c>
      <c r="CV12" s="9">
        <v>0.70099999999999996</v>
      </c>
      <c r="CW12" s="9">
        <v>1.0549999999999999</v>
      </c>
      <c r="CX12" s="9">
        <v>5.2389999999999999</v>
      </c>
      <c r="CY12" s="9">
        <v>2.0739999999999998</v>
      </c>
      <c r="CZ12" s="9">
        <v>3.165</v>
      </c>
      <c r="DA12" s="9">
        <v>5.32</v>
      </c>
      <c r="DB12" s="9">
        <v>0.38</v>
      </c>
      <c r="DC12" s="9">
        <v>4.9409999999999998</v>
      </c>
      <c r="DD12" s="9">
        <v>68.055000000000007</v>
      </c>
      <c r="DE12" s="9">
        <v>30.456</v>
      </c>
      <c r="DF12" s="9">
        <v>37.6</v>
      </c>
      <c r="DG12" s="9">
        <v>166.898</v>
      </c>
      <c r="DH12" s="9">
        <v>84.754000000000005</v>
      </c>
      <c r="DI12" s="9">
        <v>82.144000000000005</v>
      </c>
      <c r="DJ12" s="9">
        <v>126.261</v>
      </c>
      <c r="DK12" s="9">
        <v>66.637</v>
      </c>
      <c r="DL12" s="9">
        <v>59.622999999999998</v>
      </c>
      <c r="DM12" s="9">
        <v>11.026999999999999</v>
      </c>
      <c r="DN12" s="9">
        <v>5.7270000000000003</v>
      </c>
      <c r="DO12" s="9">
        <v>5.3010000000000002</v>
      </c>
      <c r="DP12" s="9">
        <v>5.2210000000000001</v>
      </c>
      <c r="DQ12" s="9">
        <v>1.8029999999999999</v>
      </c>
      <c r="DR12" s="9">
        <v>3.4180000000000001</v>
      </c>
      <c r="DS12" s="9">
        <v>3.907</v>
      </c>
      <c r="DT12" s="9">
        <v>1.5629999999999999</v>
      </c>
      <c r="DU12" s="9">
        <v>2.3439999999999999</v>
      </c>
      <c r="DV12" s="9">
        <v>5.8140000000000001</v>
      </c>
      <c r="DW12" s="9">
        <v>2.4609999999999999</v>
      </c>
      <c r="DX12" s="9">
        <v>3.3530000000000002</v>
      </c>
      <c r="DY12" s="9">
        <v>5.0069999999999997</v>
      </c>
      <c r="DZ12" s="9">
        <v>1.734</v>
      </c>
      <c r="EA12" s="9">
        <v>3.2719999999999998</v>
      </c>
      <c r="EB12" s="9">
        <v>21.739000000000001</v>
      </c>
      <c r="EC12" s="9">
        <v>10.356999999999999</v>
      </c>
      <c r="ED12" s="9">
        <v>11.382</v>
      </c>
      <c r="EE12" s="9">
        <v>104.52200000000001</v>
      </c>
      <c r="EF12" s="9">
        <v>56.280999999999999</v>
      </c>
      <c r="EG12" s="9">
        <v>48.241</v>
      </c>
      <c r="EH12" s="9">
        <v>20.018999999999998</v>
      </c>
      <c r="EI12" s="9">
        <v>9.3330000000000002</v>
      </c>
      <c r="EJ12" s="9">
        <v>10.686</v>
      </c>
      <c r="EK12" s="9">
        <v>89.298000000000002</v>
      </c>
      <c r="EL12" s="9">
        <v>46.054000000000002</v>
      </c>
      <c r="EM12" s="9">
        <v>43.244</v>
      </c>
      <c r="EN12" s="9">
        <v>6.3070000000000004</v>
      </c>
      <c r="EO12" s="9">
        <v>2.71</v>
      </c>
      <c r="EP12" s="9">
        <v>3.5979999999999999</v>
      </c>
      <c r="EQ12" s="9">
        <v>134.13399999999999</v>
      </c>
      <c r="ER12" s="9">
        <v>71.052999999999997</v>
      </c>
      <c r="ES12" s="9">
        <v>63.081000000000003</v>
      </c>
      <c r="ET12" s="9">
        <v>119.029</v>
      </c>
      <c r="EU12" s="9">
        <v>63.423000000000002</v>
      </c>
      <c r="EV12" s="9">
        <v>55.606999999999999</v>
      </c>
      <c r="EW12" s="9">
        <v>111.60899999999999</v>
      </c>
      <c r="EX12" s="9">
        <v>59.786000000000001</v>
      </c>
      <c r="EY12" s="9">
        <v>51.823</v>
      </c>
      <c r="EZ12" s="9">
        <v>24.035</v>
      </c>
      <c r="FA12" s="9">
        <v>12.202</v>
      </c>
      <c r="FB12" s="9">
        <v>11.832000000000001</v>
      </c>
      <c r="FC12" s="9">
        <v>15.782</v>
      </c>
      <c r="FD12" s="9">
        <v>8.3350000000000009</v>
      </c>
      <c r="FE12" s="9">
        <v>7.4470000000000001</v>
      </c>
      <c r="FF12" s="9">
        <v>7.9089999999999998</v>
      </c>
      <c r="FG12" s="9">
        <v>3.919</v>
      </c>
      <c r="FH12" s="9">
        <v>3.99</v>
      </c>
      <c r="FI12" s="9">
        <v>6.4089999999999998</v>
      </c>
      <c r="FJ12" s="9">
        <v>2.9369999999999998</v>
      </c>
      <c r="FK12" s="9">
        <v>3.472</v>
      </c>
      <c r="FL12" s="9">
        <v>34.228000000000002</v>
      </c>
      <c r="FM12" s="9">
        <v>15.179</v>
      </c>
      <c r="FN12" s="9">
        <v>19.048999999999999</v>
      </c>
      <c r="FO12" s="9">
        <v>8.6080000000000005</v>
      </c>
      <c r="FP12" s="9">
        <v>3.7789999999999999</v>
      </c>
      <c r="FQ12" s="9">
        <v>4.8289999999999997</v>
      </c>
      <c r="FR12" s="9">
        <v>2.548</v>
      </c>
      <c r="FS12" s="9">
        <v>1.367</v>
      </c>
      <c r="FT12" s="9">
        <v>1.1819999999999999</v>
      </c>
      <c r="FU12" s="9">
        <v>7.3310000000000004</v>
      </c>
      <c r="FV12" s="9">
        <v>3.2789999999999999</v>
      </c>
      <c r="FW12" s="9">
        <v>4.0519999999999996</v>
      </c>
      <c r="FX12" s="9">
        <v>1.4319999999999999</v>
      </c>
      <c r="FY12" s="9">
        <v>0.76500000000000001</v>
      </c>
      <c r="FZ12" s="9">
        <v>0.66700000000000004</v>
      </c>
      <c r="GA12" s="9">
        <v>4.7249999999999996</v>
      </c>
      <c r="GB12" s="9">
        <v>1.917</v>
      </c>
      <c r="GC12" s="9">
        <v>2.8079999999999998</v>
      </c>
      <c r="GD12" s="9">
        <v>0.35899999999999999</v>
      </c>
      <c r="GE12" s="9">
        <v>0</v>
      </c>
      <c r="GF12" s="9">
        <v>0.35899999999999999</v>
      </c>
      <c r="GG12" s="9">
        <v>1.361</v>
      </c>
      <c r="GH12" s="9">
        <v>0.58399999999999996</v>
      </c>
      <c r="GI12" s="9">
        <v>0.77700000000000002</v>
      </c>
      <c r="GJ12" s="9">
        <v>1.6080000000000001</v>
      </c>
      <c r="GK12" s="9">
        <v>0</v>
      </c>
      <c r="GL12" s="9">
        <v>1.6080000000000001</v>
      </c>
      <c r="GM12" s="9">
        <v>17.707000000000001</v>
      </c>
      <c r="GN12" s="9">
        <v>8.1839999999999993</v>
      </c>
      <c r="GO12" s="9">
        <v>9.5220000000000002</v>
      </c>
      <c r="GP12" s="9">
        <v>315.14800000000002</v>
      </c>
      <c r="GQ12" s="9">
        <v>152.39099999999999</v>
      </c>
      <c r="GR12" s="9">
        <v>162.75700000000001</v>
      </c>
      <c r="GS12" s="9">
        <v>212.60900000000001</v>
      </c>
      <c r="GT12" s="9">
        <v>105.624</v>
      </c>
      <c r="GU12" s="9">
        <v>106.985</v>
      </c>
      <c r="GV12" s="9">
        <v>23.864999999999998</v>
      </c>
      <c r="GW12" s="9">
        <v>11.978</v>
      </c>
      <c r="GX12" s="9">
        <v>11.887</v>
      </c>
      <c r="GY12" s="9">
        <v>13.92</v>
      </c>
      <c r="GZ12" s="9">
        <v>5.1210000000000004</v>
      </c>
      <c r="HA12" s="9">
        <v>8.7989999999999995</v>
      </c>
      <c r="HB12" s="9">
        <v>7.6840000000000002</v>
      </c>
      <c r="HC12" s="9">
        <v>3.621</v>
      </c>
      <c r="HD12" s="9">
        <v>4.0629999999999997</v>
      </c>
      <c r="HE12" s="9">
        <v>13.265000000000001</v>
      </c>
      <c r="HF12" s="9">
        <v>5.423</v>
      </c>
      <c r="HG12" s="9">
        <v>7.8419999999999996</v>
      </c>
      <c r="HH12" s="9">
        <v>12.625999999999999</v>
      </c>
      <c r="HI12" s="9">
        <v>4.7839999999999998</v>
      </c>
      <c r="HJ12" s="9">
        <v>7.8419999999999996</v>
      </c>
      <c r="HK12" s="9">
        <v>44.976999999999997</v>
      </c>
      <c r="HL12" s="9">
        <v>22.175000000000001</v>
      </c>
      <c r="HM12" s="9">
        <v>22.802</v>
      </c>
      <c r="HN12" s="9">
        <v>167.63200000000001</v>
      </c>
      <c r="HO12" s="9">
        <v>83.448999999999998</v>
      </c>
      <c r="HP12" s="9">
        <v>84.182000000000002</v>
      </c>
      <c r="HQ12" s="9">
        <v>42.466000000000001</v>
      </c>
      <c r="HR12" s="9">
        <v>20.677</v>
      </c>
      <c r="HS12" s="9">
        <v>21.789000000000001</v>
      </c>
      <c r="HT12" s="9">
        <v>147.23400000000001</v>
      </c>
      <c r="HU12" s="9">
        <v>69.478999999999999</v>
      </c>
      <c r="HV12" s="9">
        <v>77.754999999999995</v>
      </c>
      <c r="HW12" s="9">
        <v>19.542000000000002</v>
      </c>
      <c r="HX12" s="9">
        <v>8.2910000000000004</v>
      </c>
      <c r="HY12" s="9">
        <v>11.25</v>
      </c>
      <c r="HZ12" s="9">
        <v>227.572</v>
      </c>
      <c r="IA12" s="9">
        <v>112.64700000000001</v>
      </c>
      <c r="IB12" s="9">
        <v>114.926</v>
      </c>
      <c r="IC12" s="9">
        <v>204.89500000000001</v>
      </c>
      <c r="ID12" s="9">
        <v>101.755</v>
      </c>
      <c r="IE12" s="9">
        <v>103.14</v>
      </c>
      <c r="IF12" s="9">
        <v>194.10900000000001</v>
      </c>
      <c r="IG12" s="9">
        <v>96.927999999999997</v>
      </c>
      <c r="IH12" s="9">
        <v>97.182000000000002</v>
      </c>
      <c r="II12" s="9">
        <v>60.046999999999997</v>
      </c>
      <c r="IJ12" s="9">
        <v>28.762</v>
      </c>
      <c r="IK12" s="9">
        <v>31.285</v>
      </c>
      <c r="IL12" s="9">
        <v>39.790999999999997</v>
      </c>
      <c r="IM12" s="9">
        <v>19.600000000000001</v>
      </c>
      <c r="IN12" s="9">
        <v>20.192</v>
      </c>
      <c r="IO12" s="9">
        <v>24.827999999999999</v>
      </c>
      <c r="IP12" s="9">
        <v>12.577</v>
      </c>
      <c r="IQ12" s="9">
        <v>12.250999999999999</v>
      </c>
    </row>
    <row r="13" spans="1:251">
      <c r="A13" s="10">
        <v>42767</v>
      </c>
      <c r="B13" s="9">
        <v>21.318999999999999</v>
      </c>
      <c r="C13" s="9">
        <v>124.482</v>
      </c>
      <c r="D13" s="9">
        <v>42.933</v>
      </c>
      <c r="E13" s="9">
        <v>81.549000000000007</v>
      </c>
      <c r="F13" s="9">
        <v>25.998000000000001</v>
      </c>
      <c r="G13" s="9">
        <v>7.8070000000000004</v>
      </c>
      <c r="H13" s="9">
        <v>18.190999999999999</v>
      </c>
      <c r="I13" s="9">
        <v>92.715000000000003</v>
      </c>
      <c r="J13" s="9">
        <v>33.265000000000001</v>
      </c>
      <c r="K13" s="9">
        <v>59.45</v>
      </c>
      <c r="L13" s="9">
        <v>13.12</v>
      </c>
      <c r="M13" s="9">
        <v>5.9550000000000001</v>
      </c>
      <c r="N13" s="9">
        <v>7.165</v>
      </c>
      <c r="O13" s="9">
        <v>24.135000000000002</v>
      </c>
      <c r="P13" s="9">
        <v>5.258</v>
      </c>
      <c r="Q13" s="9">
        <v>18.878</v>
      </c>
      <c r="R13" s="9">
        <v>30.030999999999999</v>
      </c>
      <c r="S13" s="9">
        <v>0.54300000000000004</v>
      </c>
      <c r="T13" s="9">
        <v>29.488</v>
      </c>
      <c r="U13" s="9">
        <v>267.51299999999998</v>
      </c>
      <c r="V13" s="9">
        <v>112.824</v>
      </c>
      <c r="W13" s="9">
        <v>154.69</v>
      </c>
      <c r="X13" s="9">
        <v>422.08199999999999</v>
      </c>
      <c r="Y13" s="9">
        <v>207.596</v>
      </c>
      <c r="Z13" s="9">
        <v>214.48599999999999</v>
      </c>
      <c r="AA13" s="9">
        <v>239.97</v>
      </c>
      <c r="AB13" s="9">
        <v>127.145</v>
      </c>
      <c r="AC13" s="9">
        <v>112.825</v>
      </c>
      <c r="AD13" s="9">
        <v>36.247</v>
      </c>
      <c r="AE13" s="9">
        <v>17.623000000000001</v>
      </c>
      <c r="AF13" s="9">
        <v>18.623999999999999</v>
      </c>
      <c r="AG13" s="9">
        <v>26.885000000000002</v>
      </c>
      <c r="AH13" s="9">
        <v>10.624000000000001</v>
      </c>
      <c r="AI13" s="9">
        <v>16.260999999999999</v>
      </c>
      <c r="AJ13" s="9">
        <v>13.085000000000001</v>
      </c>
      <c r="AK13" s="9">
        <v>6.7450000000000001</v>
      </c>
      <c r="AL13" s="9">
        <v>6.34</v>
      </c>
      <c r="AM13" s="9">
        <v>26.213000000000001</v>
      </c>
      <c r="AN13" s="9">
        <v>10.670999999999999</v>
      </c>
      <c r="AO13" s="9">
        <v>15.542</v>
      </c>
      <c r="AP13" s="9">
        <v>24.905999999999999</v>
      </c>
      <c r="AQ13" s="9">
        <v>9.7260000000000009</v>
      </c>
      <c r="AR13" s="9">
        <v>15.18</v>
      </c>
      <c r="AS13" s="9">
        <v>40.127000000000002</v>
      </c>
      <c r="AT13" s="9">
        <v>21.268000000000001</v>
      </c>
      <c r="AU13" s="9">
        <v>18.858000000000001</v>
      </c>
      <c r="AV13" s="9">
        <v>199.84299999999999</v>
      </c>
      <c r="AW13" s="9">
        <v>105.877</v>
      </c>
      <c r="AX13" s="9">
        <v>93.965999999999994</v>
      </c>
      <c r="AY13" s="9">
        <v>36.295999999999999</v>
      </c>
      <c r="AZ13" s="9">
        <v>18.901</v>
      </c>
      <c r="BA13" s="9">
        <v>17.395</v>
      </c>
      <c r="BB13" s="9">
        <v>164.709</v>
      </c>
      <c r="BC13" s="9">
        <v>82.677000000000007</v>
      </c>
      <c r="BD13" s="9">
        <v>82.033000000000001</v>
      </c>
      <c r="BE13" s="9">
        <v>21.67</v>
      </c>
      <c r="BF13" s="9">
        <v>7.5979999999999999</v>
      </c>
      <c r="BG13" s="9">
        <v>14.071999999999999</v>
      </c>
      <c r="BH13" s="9">
        <v>262.47300000000001</v>
      </c>
      <c r="BI13" s="9">
        <v>138.584</v>
      </c>
      <c r="BJ13" s="9">
        <v>123.889</v>
      </c>
      <c r="BK13" s="9">
        <v>234.465</v>
      </c>
      <c r="BL13" s="9">
        <v>124.562</v>
      </c>
      <c r="BM13" s="9">
        <v>109.90300000000001</v>
      </c>
      <c r="BN13" s="9">
        <v>217.39500000000001</v>
      </c>
      <c r="BO13" s="9">
        <v>115.64100000000001</v>
      </c>
      <c r="BP13" s="9">
        <v>101.754</v>
      </c>
      <c r="BQ13" s="9">
        <v>65.62</v>
      </c>
      <c r="BR13" s="9">
        <v>32.646000000000001</v>
      </c>
      <c r="BS13" s="9">
        <v>32.973999999999997</v>
      </c>
      <c r="BT13" s="9">
        <v>40.225000000000001</v>
      </c>
      <c r="BU13" s="9">
        <v>21.552</v>
      </c>
      <c r="BV13" s="9">
        <v>18.672999999999998</v>
      </c>
      <c r="BW13" s="9">
        <v>17.721</v>
      </c>
      <c r="BX13" s="9">
        <v>10.113</v>
      </c>
      <c r="BY13" s="9">
        <v>7.6079999999999997</v>
      </c>
      <c r="BZ13" s="9">
        <v>14.736000000000001</v>
      </c>
      <c r="CA13" s="9">
        <v>7.6630000000000003</v>
      </c>
      <c r="CB13" s="9">
        <v>7.0730000000000004</v>
      </c>
      <c r="CC13" s="9">
        <v>167.376</v>
      </c>
      <c r="CD13" s="9">
        <v>72.787999999999997</v>
      </c>
      <c r="CE13" s="9">
        <v>94.587999999999994</v>
      </c>
      <c r="CF13" s="9">
        <v>33.171999999999997</v>
      </c>
      <c r="CG13" s="9">
        <v>10.75</v>
      </c>
      <c r="CH13" s="9">
        <v>22.422999999999998</v>
      </c>
      <c r="CI13" s="9">
        <v>7.569</v>
      </c>
      <c r="CJ13" s="9">
        <v>2.4740000000000002</v>
      </c>
      <c r="CK13" s="9">
        <v>5.0949999999999998</v>
      </c>
      <c r="CL13" s="9">
        <v>29.317</v>
      </c>
      <c r="CM13" s="9">
        <v>10.513</v>
      </c>
      <c r="CN13" s="9">
        <v>18.803999999999998</v>
      </c>
      <c r="CO13" s="9">
        <v>4.4560000000000004</v>
      </c>
      <c r="CP13" s="9">
        <v>1.379</v>
      </c>
      <c r="CQ13" s="9">
        <v>3.0760000000000001</v>
      </c>
      <c r="CR13" s="9">
        <v>23.442</v>
      </c>
      <c r="CS13" s="9">
        <v>8.6950000000000003</v>
      </c>
      <c r="CT13" s="9">
        <v>14.747</v>
      </c>
      <c r="CU13" s="9">
        <v>2.2360000000000002</v>
      </c>
      <c r="CV13" s="9">
        <v>1.3120000000000001</v>
      </c>
      <c r="CW13" s="9">
        <v>0.92400000000000004</v>
      </c>
      <c r="CX13" s="9">
        <v>3.855</v>
      </c>
      <c r="CY13" s="9">
        <v>0.23599999999999999</v>
      </c>
      <c r="CZ13" s="9">
        <v>3.6190000000000002</v>
      </c>
      <c r="DA13" s="9">
        <v>6.6509999999999998</v>
      </c>
      <c r="DB13" s="9">
        <v>0.251</v>
      </c>
      <c r="DC13" s="9">
        <v>6.4009999999999998</v>
      </c>
      <c r="DD13" s="9">
        <v>64.765000000000001</v>
      </c>
      <c r="DE13" s="9">
        <v>30.407</v>
      </c>
      <c r="DF13" s="9">
        <v>34.357999999999997</v>
      </c>
      <c r="DG13" s="9">
        <v>179.499</v>
      </c>
      <c r="DH13" s="9">
        <v>92.203000000000003</v>
      </c>
      <c r="DI13" s="9">
        <v>87.296999999999997</v>
      </c>
      <c r="DJ13" s="9">
        <v>137.946</v>
      </c>
      <c r="DK13" s="9">
        <v>74.911000000000001</v>
      </c>
      <c r="DL13" s="9">
        <v>63.034999999999997</v>
      </c>
      <c r="DM13" s="9">
        <v>13.608000000000001</v>
      </c>
      <c r="DN13" s="9">
        <v>8.468</v>
      </c>
      <c r="DO13" s="9">
        <v>5.14</v>
      </c>
      <c r="DP13" s="9">
        <v>6.085</v>
      </c>
      <c r="DQ13" s="9">
        <v>3.0529999999999999</v>
      </c>
      <c r="DR13" s="9">
        <v>3.032</v>
      </c>
      <c r="DS13" s="9">
        <v>4.0869999999999997</v>
      </c>
      <c r="DT13" s="9">
        <v>2.0699999999999998</v>
      </c>
      <c r="DU13" s="9">
        <v>2.016</v>
      </c>
      <c r="DV13" s="9">
        <v>6.41</v>
      </c>
      <c r="DW13" s="9">
        <v>3.3719999999999999</v>
      </c>
      <c r="DX13" s="9">
        <v>3.0379999999999998</v>
      </c>
      <c r="DY13" s="9">
        <v>5.593</v>
      </c>
      <c r="DZ13" s="9">
        <v>2.6349999999999998</v>
      </c>
      <c r="EA13" s="9">
        <v>2.9569999999999999</v>
      </c>
      <c r="EB13" s="9">
        <v>27.337</v>
      </c>
      <c r="EC13" s="9">
        <v>14.375999999999999</v>
      </c>
      <c r="ED13" s="9">
        <v>12.962</v>
      </c>
      <c r="EE13" s="9">
        <v>110.608</v>
      </c>
      <c r="EF13" s="9">
        <v>60.536000000000001</v>
      </c>
      <c r="EG13" s="9">
        <v>50.073</v>
      </c>
      <c r="EH13" s="9">
        <v>25.945</v>
      </c>
      <c r="EI13" s="9">
        <v>13.564</v>
      </c>
      <c r="EJ13" s="9">
        <v>12.381</v>
      </c>
      <c r="EK13" s="9">
        <v>97.563000000000002</v>
      </c>
      <c r="EL13" s="9">
        <v>51.927999999999997</v>
      </c>
      <c r="EM13" s="9">
        <v>45.634</v>
      </c>
      <c r="EN13" s="9">
        <v>5.5330000000000004</v>
      </c>
      <c r="EO13" s="9">
        <v>2.5910000000000002</v>
      </c>
      <c r="EP13" s="9">
        <v>2.9420000000000002</v>
      </c>
      <c r="EQ13" s="9">
        <v>146.392</v>
      </c>
      <c r="ER13" s="9">
        <v>79.353999999999999</v>
      </c>
      <c r="ES13" s="9">
        <v>67.037999999999997</v>
      </c>
      <c r="ET13" s="9">
        <v>128.51</v>
      </c>
      <c r="EU13" s="9">
        <v>69.444999999999993</v>
      </c>
      <c r="EV13" s="9">
        <v>59.064999999999998</v>
      </c>
      <c r="EW13" s="9">
        <v>121.051</v>
      </c>
      <c r="EX13" s="9">
        <v>65.695999999999998</v>
      </c>
      <c r="EY13" s="9">
        <v>55.354999999999997</v>
      </c>
      <c r="EZ13" s="9">
        <v>27.452000000000002</v>
      </c>
      <c r="FA13" s="9">
        <v>13.904999999999999</v>
      </c>
      <c r="FB13" s="9">
        <v>13.547000000000001</v>
      </c>
      <c r="FC13" s="9">
        <v>19.777999999999999</v>
      </c>
      <c r="FD13" s="9">
        <v>10.539</v>
      </c>
      <c r="FE13" s="9">
        <v>9.2390000000000008</v>
      </c>
      <c r="FF13" s="9">
        <v>11.332000000000001</v>
      </c>
      <c r="FG13" s="9">
        <v>6.0960000000000001</v>
      </c>
      <c r="FH13" s="9">
        <v>5.2359999999999998</v>
      </c>
      <c r="FI13" s="9">
        <v>4.0670000000000002</v>
      </c>
      <c r="FJ13" s="9">
        <v>1.792</v>
      </c>
      <c r="FK13" s="9">
        <v>2.2749999999999999</v>
      </c>
      <c r="FL13" s="9">
        <v>37.485999999999997</v>
      </c>
      <c r="FM13" s="9">
        <v>15.499000000000001</v>
      </c>
      <c r="FN13" s="9">
        <v>21.986999999999998</v>
      </c>
      <c r="FO13" s="9">
        <v>11.101000000000001</v>
      </c>
      <c r="FP13" s="9">
        <v>4.3019999999999996</v>
      </c>
      <c r="FQ13" s="9">
        <v>6.8</v>
      </c>
      <c r="FR13" s="9">
        <v>3.9260000000000002</v>
      </c>
      <c r="FS13" s="9">
        <v>2.09</v>
      </c>
      <c r="FT13" s="9">
        <v>1.8360000000000001</v>
      </c>
      <c r="FU13" s="9">
        <v>9.5749999999999993</v>
      </c>
      <c r="FV13" s="9">
        <v>3.669</v>
      </c>
      <c r="FW13" s="9">
        <v>5.9059999999999997</v>
      </c>
      <c r="FX13" s="9">
        <v>2.7509999999999999</v>
      </c>
      <c r="FY13" s="9">
        <v>1.46</v>
      </c>
      <c r="FZ13" s="9">
        <v>1.2909999999999999</v>
      </c>
      <c r="GA13" s="9">
        <v>5.827</v>
      </c>
      <c r="GB13" s="9">
        <v>1.5649999999999999</v>
      </c>
      <c r="GC13" s="9">
        <v>4.2619999999999996</v>
      </c>
      <c r="GD13" s="9">
        <v>1.1950000000000001</v>
      </c>
      <c r="GE13" s="9">
        <v>0.49099999999999999</v>
      </c>
      <c r="GF13" s="9">
        <v>0.70499999999999996</v>
      </c>
      <c r="GG13" s="9">
        <v>1.609</v>
      </c>
      <c r="GH13" s="9">
        <v>0.63200000000000001</v>
      </c>
      <c r="GI13" s="9">
        <v>0.97699999999999998</v>
      </c>
      <c r="GJ13" s="9">
        <v>1.982</v>
      </c>
      <c r="GK13" s="9">
        <v>0.127</v>
      </c>
      <c r="GL13" s="9">
        <v>1.855</v>
      </c>
      <c r="GM13" s="9">
        <v>17.690999999999999</v>
      </c>
      <c r="GN13" s="9">
        <v>8.048</v>
      </c>
      <c r="GO13" s="9">
        <v>9.6430000000000007</v>
      </c>
      <c r="GP13" s="9">
        <v>324.63900000000001</v>
      </c>
      <c r="GQ13" s="9">
        <v>157.9</v>
      </c>
      <c r="GR13" s="9">
        <v>166.739</v>
      </c>
      <c r="GS13" s="9">
        <v>221.404</v>
      </c>
      <c r="GT13" s="9">
        <v>111.789</v>
      </c>
      <c r="GU13" s="9">
        <v>109.61499999999999</v>
      </c>
      <c r="GV13" s="9">
        <v>22.640999999999998</v>
      </c>
      <c r="GW13" s="9">
        <v>11.09</v>
      </c>
      <c r="GX13" s="9">
        <v>11.551</v>
      </c>
      <c r="GY13" s="9">
        <v>15.176</v>
      </c>
      <c r="GZ13" s="9">
        <v>5.274</v>
      </c>
      <c r="HA13" s="9">
        <v>9.9019999999999992</v>
      </c>
      <c r="HB13" s="9">
        <v>6.5140000000000002</v>
      </c>
      <c r="HC13" s="9">
        <v>2.9060000000000001</v>
      </c>
      <c r="HD13" s="9">
        <v>3.6080000000000001</v>
      </c>
      <c r="HE13" s="9">
        <v>14.289</v>
      </c>
      <c r="HF13" s="9">
        <v>5.5430000000000001</v>
      </c>
      <c r="HG13" s="9">
        <v>8.7460000000000004</v>
      </c>
      <c r="HH13" s="9">
        <v>13.565</v>
      </c>
      <c r="HI13" s="9">
        <v>5.274</v>
      </c>
      <c r="HJ13" s="9">
        <v>8.2910000000000004</v>
      </c>
      <c r="HK13" s="9">
        <v>42.85</v>
      </c>
      <c r="HL13" s="9">
        <v>19.989999999999998</v>
      </c>
      <c r="HM13" s="9">
        <v>22.859000000000002</v>
      </c>
      <c r="HN13" s="9">
        <v>178.554</v>
      </c>
      <c r="HO13" s="9">
        <v>91.799000000000007</v>
      </c>
      <c r="HP13" s="9">
        <v>86.754999999999995</v>
      </c>
      <c r="HQ13" s="9">
        <v>41.045999999999999</v>
      </c>
      <c r="HR13" s="9">
        <v>18.524999999999999</v>
      </c>
      <c r="HS13" s="9">
        <v>22.521999999999998</v>
      </c>
      <c r="HT13" s="9">
        <v>154.04300000000001</v>
      </c>
      <c r="HU13" s="9">
        <v>76.768000000000001</v>
      </c>
      <c r="HV13" s="9">
        <v>77.275000000000006</v>
      </c>
      <c r="HW13" s="9">
        <v>22.251000000000001</v>
      </c>
      <c r="HX13" s="9">
        <v>11.689</v>
      </c>
      <c r="HY13" s="9">
        <v>10.561999999999999</v>
      </c>
      <c r="HZ13" s="9">
        <v>239.30600000000001</v>
      </c>
      <c r="IA13" s="9">
        <v>120.384</v>
      </c>
      <c r="IB13" s="9">
        <v>118.922</v>
      </c>
      <c r="IC13" s="9">
        <v>213.232</v>
      </c>
      <c r="ID13" s="9">
        <v>107.1</v>
      </c>
      <c r="IE13" s="9">
        <v>106.13200000000001</v>
      </c>
      <c r="IF13" s="9">
        <v>198.01</v>
      </c>
      <c r="IG13" s="9">
        <v>99.876000000000005</v>
      </c>
      <c r="IH13" s="9">
        <v>98.134</v>
      </c>
      <c r="II13" s="9">
        <v>57.296999999999997</v>
      </c>
      <c r="IJ13" s="9">
        <v>27.137</v>
      </c>
      <c r="IK13" s="9">
        <v>30.16</v>
      </c>
      <c r="IL13" s="9">
        <v>37.417000000000002</v>
      </c>
      <c r="IM13" s="9">
        <v>17.629000000000001</v>
      </c>
      <c r="IN13" s="9">
        <v>19.788</v>
      </c>
      <c r="IO13" s="9">
        <v>19.513999999999999</v>
      </c>
      <c r="IP13" s="9">
        <v>9.0340000000000007</v>
      </c>
      <c r="IQ13" s="9">
        <v>10.481</v>
      </c>
    </row>
    <row r="14" spans="1:251">
      <c r="A14" s="10">
        <v>43132</v>
      </c>
      <c r="B14" s="9">
        <v>25.14</v>
      </c>
      <c r="C14" s="9">
        <v>134.464</v>
      </c>
      <c r="D14" s="9">
        <v>47.267000000000003</v>
      </c>
      <c r="E14" s="9">
        <v>87.197000000000003</v>
      </c>
      <c r="F14" s="9">
        <v>24.064</v>
      </c>
      <c r="G14" s="9">
        <v>6.2149999999999999</v>
      </c>
      <c r="H14" s="9">
        <v>17.849</v>
      </c>
      <c r="I14" s="9">
        <v>102.614</v>
      </c>
      <c r="J14" s="9">
        <v>37.981000000000002</v>
      </c>
      <c r="K14" s="9">
        <v>64.634</v>
      </c>
      <c r="L14" s="9">
        <v>15.329000000000001</v>
      </c>
      <c r="M14" s="9">
        <v>6.0119999999999996</v>
      </c>
      <c r="N14" s="9">
        <v>9.3170000000000002</v>
      </c>
      <c r="O14" s="9">
        <v>26.073</v>
      </c>
      <c r="P14" s="9">
        <v>8.9760000000000009</v>
      </c>
      <c r="Q14" s="9">
        <v>17.097000000000001</v>
      </c>
      <c r="R14" s="9">
        <v>31.956</v>
      </c>
      <c r="S14" s="9">
        <v>1.881</v>
      </c>
      <c r="T14" s="9">
        <v>30.074999999999999</v>
      </c>
      <c r="U14" s="9">
        <v>289.70699999999999</v>
      </c>
      <c r="V14" s="9">
        <v>116.398</v>
      </c>
      <c r="W14" s="9">
        <v>173.309</v>
      </c>
      <c r="X14" s="9">
        <v>427.59500000000003</v>
      </c>
      <c r="Y14" s="9">
        <v>210.58</v>
      </c>
      <c r="Z14" s="9">
        <v>217.01599999999999</v>
      </c>
      <c r="AA14" s="9">
        <v>247.631</v>
      </c>
      <c r="AB14" s="9">
        <v>127.46</v>
      </c>
      <c r="AC14" s="9">
        <v>120.17100000000001</v>
      </c>
      <c r="AD14" s="9">
        <v>38.692999999999998</v>
      </c>
      <c r="AE14" s="9">
        <v>16.658999999999999</v>
      </c>
      <c r="AF14" s="9">
        <v>22.033999999999999</v>
      </c>
      <c r="AG14" s="9">
        <v>29.172000000000001</v>
      </c>
      <c r="AH14" s="9">
        <v>9.67</v>
      </c>
      <c r="AI14" s="9">
        <v>19.501999999999999</v>
      </c>
      <c r="AJ14" s="9">
        <v>14.59</v>
      </c>
      <c r="AK14" s="9">
        <v>5.38</v>
      </c>
      <c r="AL14" s="9">
        <v>9.2100000000000009</v>
      </c>
      <c r="AM14" s="9">
        <v>28.402000000000001</v>
      </c>
      <c r="AN14" s="9">
        <v>9.5960000000000001</v>
      </c>
      <c r="AO14" s="9">
        <v>18.806999999999999</v>
      </c>
      <c r="AP14" s="9">
        <v>27.771000000000001</v>
      </c>
      <c r="AQ14" s="9">
        <v>9.1280000000000001</v>
      </c>
      <c r="AR14" s="9">
        <v>18.643000000000001</v>
      </c>
      <c r="AS14" s="9">
        <v>46.331000000000003</v>
      </c>
      <c r="AT14" s="9">
        <v>23.152999999999999</v>
      </c>
      <c r="AU14" s="9">
        <v>23.177</v>
      </c>
      <c r="AV14" s="9">
        <v>201.3</v>
      </c>
      <c r="AW14" s="9">
        <v>104.307</v>
      </c>
      <c r="AX14" s="9">
        <v>96.992999999999995</v>
      </c>
      <c r="AY14" s="9">
        <v>42.064999999999998</v>
      </c>
      <c r="AZ14" s="9">
        <v>20.440999999999999</v>
      </c>
      <c r="BA14" s="9">
        <v>21.623999999999999</v>
      </c>
      <c r="BB14" s="9">
        <v>165.89400000000001</v>
      </c>
      <c r="BC14" s="9">
        <v>81.471000000000004</v>
      </c>
      <c r="BD14" s="9">
        <v>84.423000000000002</v>
      </c>
      <c r="BE14" s="9">
        <v>19.625</v>
      </c>
      <c r="BF14" s="9">
        <v>8.8829999999999991</v>
      </c>
      <c r="BG14" s="9">
        <v>10.742000000000001</v>
      </c>
      <c r="BH14" s="9">
        <v>267.43299999999999</v>
      </c>
      <c r="BI14" s="9">
        <v>136.886</v>
      </c>
      <c r="BJ14" s="9">
        <v>130.547</v>
      </c>
      <c r="BK14" s="9">
        <v>237.21899999999999</v>
      </c>
      <c r="BL14" s="9">
        <v>121.11499999999999</v>
      </c>
      <c r="BM14" s="9">
        <v>116.104</v>
      </c>
      <c r="BN14" s="9">
        <v>222.10900000000001</v>
      </c>
      <c r="BO14" s="9">
        <v>114.29600000000001</v>
      </c>
      <c r="BP14" s="9">
        <v>107.813</v>
      </c>
      <c r="BQ14" s="9">
        <v>69.730999999999995</v>
      </c>
      <c r="BR14" s="9">
        <v>33.323</v>
      </c>
      <c r="BS14" s="9">
        <v>36.408000000000001</v>
      </c>
      <c r="BT14" s="9">
        <v>39.244</v>
      </c>
      <c r="BU14" s="9">
        <v>19.117000000000001</v>
      </c>
      <c r="BV14" s="9">
        <v>20.126000000000001</v>
      </c>
      <c r="BW14" s="9">
        <v>19.442</v>
      </c>
      <c r="BX14" s="9">
        <v>9.6920000000000002</v>
      </c>
      <c r="BY14" s="9">
        <v>9.75</v>
      </c>
      <c r="BZ14" s="9">
        <v>15.935</v>
      </c>
      <c r="CA14" s="9">
        <v>8.6790000000000003</v>
      </c>
      <c r="CB14" s="9">
        <v>7.2560000000000002</v>
      </c>
      <c r="CC14" s="9">
        <v>164.029</v>
      </c>
      <c r="CD14" s="9">
        <v>74.441000000000003</v>
      </c>
      <c r="CE14" s="9">
        <v>89.588999999999999</v>
      </c>
      <c r="CF14" s="9">
        <v>29.4</v>
      </c>
      <c r="CG14" s="9">
        <v>12.294</v>
      </c>
      <c r="CH14" s="9">
        <v>17.106000000000002</v>
      </c>
      <c r="CI14" s="9">
        <v>5.8380000000000001</v>
      </c>
      <c r="CJ14" s="9">
        <v>2.2130000000000001</v>
      </c>
      <c r="CK14" s="9">
        <v>3.6240000000000001</v>
      </c>
      <c r="CL14" s="9">
        <v>25.434999999999999</v>
      </c>
      <c r="CM14" s="9">
        <v>10.326000000000001</v>
      </c>
      <c r="CN14" s="9">
        <v>15.108000000000001</v>
      </c>
      <c r="CO14" s="9">
        <v>3.0739999999999998</v>
      </c>
      <c r="CP14" s="9">
        <v>1.087</v>
      </c>
      <c r="CQ14" s="9">
        <v>1.9870000000000001</v>
      </c>
      <c r="CR14" s="9">
        <v>21.599</v>
      </c>
      <c r="CS14" s="9">
        <v>8.8510000000000009</v>
      </c>
      <c r="CT14" s="9">
        <v>12.747</v>
      </c>
      <c r="CU14" s="9">
        <v>1.998</v>
      </c>
      <c r="CV14" s="9">
        <v>0.71</v>
      </c>
      <c r="CW14" s="9">
        <v>1.288</v>
      </c>
      <c r="CX14" s="9">
        <v>4.3259999999999996</v>
      </c>
      <c r="CY14" s="9">
        <v>2.226</v>
      </c>
      <c r="CZ14" s="9">
        <v>2.1</v>
      </c>
      <c r="DA14" s="9">
        <v>6.1920000000000002</v>
      </c>
      <c r="DB14" s="9">
        <v>1.3240000000000001</v>
      </c>
      <c r="DC14" s="9">
        <v>4.8680000000000003</v>
      </c>
      <c r="DD14" s="9">
        <v>69.213999999999999</v>
      </c>
      <c r="DE14" s="9">
        <v>33.744999999999997</v>
      </c>
      <c r="DF14" s="9">
        <v>35.468000000000004</v>
      </c>
      <c r="DG14" s="9">
        <v>167.16300000000001</v>
      </c>
      <c r="DH14" s="9">
        <v>85.983999999999995</v>
      </c>
      <c r="DI14" s="9">
        <v>81.179000000000002</v>
      </c>
      <c r="DJ14" s="9">
        <v>127.14</v>
      </c>
      <c r="DK14" s="9">
        <v>68.385999999999996</v>
      </c>
      <c r="DL14" s="9">
        <v>58.753999999999998</v>
      </c>
      <c r="DM14" s="9">
        <v>12.532</v>
      </c>
      <c r="DN14" s="9">
        <v>6.9249999999999998</v>
      </c>
      <c r="DO14" s="9">
        <v>5.6070000000000002</v>
      </c>
      <c r="DP14" s="9">
        <v>6.5149999999999997</v>
      </c>
      <c r="DQ14" s="9">
        <v>2.4169999999999998</v>
      </c>
      <c r="DR14" s="9">
        <v>4.0979999999999999</v>
      </c>
      <c r="DS14" s="9">
        <v>4.4509999999999996</v>
      </c>
      <c r="DT14" s="9">
        <v>1.536</v>
      </c>
      <c r="DU14" s="9">
        <v>2.915</v>
      </c>
      <c r="DV14" s="9">
        <v>6.7949999999999999</v>
      </c>
      <c r="DW14" s="9">
        <v>3.214</v>
      </c>
      <c r="DX14" s="9">
        <v>3.581</v>
      </c>
      <c r="DY14" s="9">
        <v>5.9089999999999998</v>
      </c>
      <c r="DZ14" s="9">
        <v>2.3279999999999998</v>
      </c>
      <c r="EA14" s="9">
        <v>3.581</v>
      </c>
      <c r="EB14" s="9">
        <v>27.009</v>
      </c>
      <c r="EC14" s="9">
        <v>13.24</v>
      </c>
      <c r="ED14" s="9">
        <v>13.768000000000001</v>
      </c>
      <c r="EE14" s="9">
        <v>100.13200000000001</v>
      </c>
      <c r="EF14" s="9">
        <v>55.146000000000001</v>
      </c>
      <c r="EG14" s="9">
        <v>44.985999999999997</v>
      </c>
      <c r="EH14" s="9">
        <v>25.923999999999999</v>
      </c>
      <c r="EI14" s="9">
        <v>12.62</v>
      </c>
      <c r="EJ14" s="9">
        <v>13.304</v>
      </c>
      <c r="EK14" s="9">
        <v>86.415000000000006</v>
      </c>
      <c r="EL14" s="9">
        <v>45.987000000000002</v>
      </c>
      <c r="EM14" s="9">
        <v>40.427999999999997</v>
      </c>
      <c r="EN14" s="9">
        <v>7.2469999999999999</v>
      </c>
      <c r="EO14" s="9">
        <v>3.6760000000000002</v>
      </c>
      <c r="EP14" s="9">
        <v>3.5710000000000002</v>
      </c>
      <c r="EQ14" s="9">
        <v>133.86000000000001</v>
      </c>
      <c r="ER14" s="9">
        <v>71.105999999999995</v>
      </c>
      <c r="ES14" s="9">
        <v>62.753</v>
      </c>
      <c r="ET14" s="9">
        <v>116.48099999999999</v>
      </c>
      <c r="EU14" s="9">
        <v>63.143000000000001</v>
      </c>
      <c r="EV14" s="9">
        <v>53.338000000000001</v>
      </c>
      <c r="EW14" s="9">
        <v>110.84399999999999</v>
      </c>
      <c r="EX14" s="9">
        <v>60.790999999999997</v>
      </c>
      <c r="EY14" s="9">
        <v>50.052999999999997</v>
      </c>
      <c r="EZ14" s="9">
        <v>27.074000000000002</v>
      </c>
      <c r="FA14" s="9">
        <v>12.53</v>
      </c>
      <c r="FB14" s="9">
        <v>14.544</v>
      </c>
      <c r="FC14" s="9">
        <v>17.105</v>
      </c>
      <c r="FD14" s="9">
        <v>8.0370000000000008</v>
      </c>
      <c r="FE14" s="9">
        <v>9.0679999999999996</v>
      </c>
      <c r="FF14" s="9">
        <v>10.385</v>
      </c>
      <c r="FG14" s="9">
        <v>5.3170000000000002</v>
      </c>
      <c r="FH14" s="9">
        <v>5.0679999999999996</v>
      </c>
      <c r="FI14" s="9">
        <v>4.6669999999999998</v>
      </c>
      <c r="FJ14" s="9">
        <v>2.3330000000000002</v>
      </c>
      <c r="FK14" s="9">
        <v>2.3340000000000001</v>
      </c>
      <c r="FL14" s="9">
        <v>35.354999999999997</v>
      </c>
      <c r="FM14" s="9">
        <v>15.265000000000001</v>
      </c>
      <c r="FN14" s="9">
        <v>20.091000000000001</v>
      </c>
      <c r="FO14" s="9">
        <v>9.5760000000000005</v>
      </c>
      <c r="FP14" s="9">
        <v>3.87</v>
      </c>
      <c r="FQ14" s="9">
        <v>5.7050000000000001</v>
      </c>
      <c r="FR14" s="9">
        <v>2.5960000000000001</v>
      </c>
      <c r="FS14" s="9">
        <v>1.163</v>
      </c>
      <c r="FT14" s="9">
        <v>1.4319999999999999</v>
      </c>
      <c r="FU14" s="9">
        <v>8.0470000000000006</v>
      </c>
      <c r="FV14" s="9">
        <v>3.04</v>
      </c>
      <c r="FW14" s="9">
        <v>5.0069999999999997</v>
      </c>
      <c r="FX14" s="9">
        <v>1.212</v>
      </c>
      <c r="FY14" s="9">
        <v>0.32200000000000001</v>
      </c>
      <c r="FZ14" s="9">
        <v>0.89</v>
      </c>
      <c r="GA14" s="9">
        <v>6.5030000000000001</v>
      </c>
      <c r="GB14" s="9">
        <v>2.718</v>
      </c>
      <c r="GC14" s="9">
        <v>3.786</v>
      </c>
      <c r="GD14" s="9">
        <v>0.44800000000000001</v>
      </c>
      <c r="GE14" s="9">
        <v>0.36099999999999999</v>
      </c>
      <c r="GF14" s="9">
        <v>8.5999999999999993E-2</v>
      </c>
      <c r="GG14" s="9">
        <v>1.5649999999999999</v>
      </c>
      <c r="GH14" s="9">
        <v>0.86799999999999999</v>
      </c>
      <c r="GI14" s="9">
        <v>0.69799999999999995</v>
      </c>
      <c r="GJ14" s="9">
        <v>2.3130000000000002</v>
      </c>
      <c r="GK14" s="9">
        <v>0.21099999999999999</v>
      </c>
      <c r="GL14" s="9">
        <v>2.1019999999999999</v>
      </c>
      <c r="GM14" s="9">
        <v>18.111999999999998</v>
      </c>
      <c r="GN14" s="9">
        <v>6.9960000000000004</v>
      </c>
      <c r="GO14" s="9">
        <v>11.116</v>
      </c>
      <c r="GP14" s="9">
        <v>330.25200000000001</v>
      </c>
      <c r="GQ14" s="9">
        <v>160.815</v>
      </c>
      <c r="GR14" s="9">
        <v>169.43700000000001</v>
      </c>
      <c r="GS14" s="9">
        <v>231.089</v>
      </c>
      <c r="GT14" s="9">
        <v>118.12</v>
      </c>
      <c r="GU14" s="9">
        <v>112.96899999999999</v>
      </c>
      <c r="GV14" s="9">
        <v>26.6</v>
      </c>
      <c r="GW14" s="9">
        <v>15.696</v>
      </c>
      <c r="GX14" s="9">
        <v>10.904</v>
      </c>
      <c r="GY14" s="9">
        <v>15.983000000000001</v>
      </c>
      <c r="GZ14" s="9">
        <v>6.226</v>
      </c>
      <c r="HA14" s="9">
        <v>9.7569999999999997</v>
      </c>
      <c r="HB14" s="9">
        <v>7.992</v>
      </c>
      <c r="HC14" s="9">
        <v>3.8809999999999998</v>
      </c>
      <c r="HD14" s="9">
        <v>4.1109999999999998</v>
      </c>
      <c r="HE14" s="9">
        <v>15.114000000000001</v>
      </c>
      <c r="HF14" s="9">
        <v>6.0149999999999997</v>
      </c>
      <c r="HG14" s="9">
        <v>9.1</v>
      </c>
      <c r="HH14" s="9">
        <v>13.513999999999999</v>
      </c>
      <c r="HI14" s="9">
        <v>4.8620000000000001</v>
      </c>
      <c r="HJ14" s="9">
        <v>8.6509999999999998</v>
      </c>
      <c r="HK14" s="9">
        <v>48.985999999999997</v>
      </c>
      <c r="HL14" s="9">
        <v>26.852</v>
      </c>
      <c r="HM14" s="9">
        <v>22.134</v>
      </c>
      <c r="HN14" s="9">
        <v>182.10300000000001</v>
      </c>
      <c r="HO14" s="9">
        <v>91.268000000000001</v>
      </c>
      <c r="HP14" s="9">
        <v>90.834999999999994</v>
      </c>
      <c r="HQ14" s="9">
        <v>45.048999999999999</v>
      </c>
      <c r="HR14" s="9">
        <v>24.931000000000001</v>
      </c>
      <c r="HS14" s="9">
        <v>20.117999999999999</v>
      </c>
      <c r="HT14" s="9">
        <v>160.256</v>
      </c>
      <c r="HU14" s="9">
        <v>76.176000000000002</v>
      </c>
      <c r="HV14" s="9">
        <v>84.08</v>
      </c>
      <c r="HW14" s="9">
        <v>24.710999999999999</v>
      </c>
      <c r="HX14" s="9">
        <v>11.595000000000001</v>
      </c>
      <c r="HY14" s="9">
        <v>13.117000000000001</v>
      </c>
      <c r="HZ14" s="9">
        <v>246.72900000000001</v>
      </c>
      <c r="IA14" s="9">
        <v>123.904</v>
      </c>
      <c r="IB14" s="9">
        <v>122.825</v>
      </c>
      <c r="IC14" s="9">
        <v>220.29900000000001</v>
      </c>
      <c r="ID14" s="9">
        <v>109.56</v>
      </c>
      <c r="IE14" s="9">
        <v>110.74</v>
      </c>
      <c r="IF14" s="9">
        <v>206.32499999999999</v>
      </c>
      <c r="IG14" s="9">
        <v>104.68</v>
      </c>
      <c r="IH14" s="9">
        <v>101.645</v>
      </c>
      <c r="II14" s="9">
        <v>60.591999999999999</v>
      </c>
      <c r="IJ14" s="9">
        <v>28.291</v>
      </c>
      <c r="IK14" s="9">
        <v>32.301000000000002</v>
      </c>
      <c r="IL14" s="9">
        <v>40.662999999999997</v>
      </c>
      <c r="IM14" s="9">
        <v>19.957000000000001</v>
      </c>
      <c r="IN14" s="9">
        <v>20.706</v>
      </c>
      <c r="IO14" s="9">
        <v>25.023</v>
      </c>
      <c r="IP14" s="9">
        <v>14.173</v>
      </c>
      <c r="IQ14" s="9">
        <v>10.85</v>
      </c>
    </row>
    <row r="15" spans="1:251">
      <c r="A15" s="10">
        <v>43497</v>
      </c>
      <c r="B15" s="9">
        <v>26.681999999999999</v>
      </c>
      <c r="C15" s="9">
        <v>119.322</v>
      </c>
      <c r="D15" s="9">
        <v>39.18</v>
      </c>
      <c r="E15" s="9">
        <v>80.141999999999996</v>
      </c>
      <c r="F15" s="9">
        <v>23.460999999999999</v>
      </c>
      <c r="G15" s="9">
        <v>5.6589999999999998</v>
      </c>
      <c r="H15" s="9">
        <v>17.802</v>
      </c>
      <c r="I15" s="9">
        <v>88.731999999999999</v>
      </c>
      <c r="J15" s="9">
        <v>31.291</v>
      </c>
      <c r="K15" s="9">
        <v>57.442</v>
      </c>
      <c r="L15" s="9">
        <v>11.324</v>
      </c>
      <c r="M15" s="9">
        <v>3.9889999999999999</v>
      </c>
      <c r="N15" s="9">
        <v>7.335</v>
      </c>
      <c r="O15" s="9">
        <v>21.687000000000001</v>
      </c>
      <c r="P15" s="9">
        <v>6.5609999999999999</v>
      </c>
      <c r="Q15" s="9">
        <v>15.125999999999999</v>
      </c>
      <c r="R15" s="9">
        <v>33.265999999999998</v>
      </c>
      <c r="S15" s="9">
        <v>2.5790000000000002</v>
      </c>
      <c r="T15" s="9">
        <v>30.686</v>
      </c>
      <c r="U15" s="9">
        <v>290.23500000000001</v>
      </c>
      <c r="V15" s="9">
        <v>111.21</v>
      </c>
      <c r="W15" s="9">
        <v>179.02500000000001</v>
      </c>
      <c r="X15" s="9">
        <v>431.92700000000002</v>
      </c>
      <c r="Y15" s="9">
        <v>211.67699999999999</v>
      </c>
      <c r="Z15" s="9">
        <v>220.25</v>
      </c>
      <c r="AA15" s="9">
        <v>248.31299999999999</v>
      </c>
      <c r="AB15" s="9">
        <v>130.16999999999999</v>
      </c>
      <c r="AC15" s="9">
        <v>118.14400000000001</v>
      </c>
      <c r="AD15" s="9">
        <v>37.066000000000003</v>
      </c>
      <c r="AE15" s="9">
        <v>17.292000000000002</v>
      </c>
      <c r="AF15" s="9">
        <v>19.774000000000001</v>
      </c>
      <c r="AG15" s="9">
        <v>25.699000000000002</v>
      </c>
      <c r="AH15" s="9">
        <v>9.5039999999999996</v>
      </c>
      <c r="AI15" s="9">
        <v>16.195</v>
      </c>
      <c r="AJ15" s="9">
        <v>12.787000000000001</v>
      </c>
      <c r="AK15" s="9">
        <v>5.5650000000000004</v>
      </c>
      <c r="AL15" s="9">
        <v>7.2220000000000004</v>
      </c>
      <c r="AM15" s="9">
        <v>26.515000000000001</v>
      </c>
      <c r="AN15" s="9">
        <v>10.14</v>
      </c>
      <c r="AO15" s="9">
        <v>16.375</v>
      </c>
      <c r="AP15" s="9">
        <v>24.835000000000001</v>
      </c>
      <c r="AQ15" s="9">
        <v>9.0969999999999995</v>
      </c>
      <c r="AR15" s="9">
        <v>15.739000000000001</v>
      </c>
      <c r="AS15" s="9">
        <v>44.348999999999997</v>
      </c>
      <c r="AT15" s="9">
        <v>24.015999999999998</v>
      </c>
      <c r="AU15" s="9">
        <v>20.332999999999998</v>
      </c>
      <c r="AV15" s="9">
        <v>203.964</v>
      </c>
      <c r="AW15" s="9">
        <v>106.15300000000001</v>
      </c>
      <c r="AX15" s="9">
        <v>97.81</v>
      </c>
      <c r="AY15" s="9">
        <v>41.648000000000003</v>
      </c>
      <c r="AZ15" s="9">
        <v>22.719000000000001</v>
      </c>
      <c r="BA15" s="9">
        <v>18.928999999999998</v>
      </c>
      <c r="BB15" s="9">
        <v>164.161</v>
      </c>
      <c r="BC15" s="9">
        <v>80.111000000000004</v>
      </c>
      <c r="BD15" s="9">
        <v>84.05</v>
      </c>
      <c r="BE15" s="9">
        <v>21.917999999999999</v>
      </c>
      <c r="BF15" s="9">
        <v>9.82</v>
      </c>
      <c r="BG15" s="9">
        <v>12.098000000000001</v>
      </c>
      <c r="BH15" s="9">
        <v>267.39999999999998</v>
      </c>
      <c r="BI15" s="9">
        <v>138.13999999999999</v>
      </c>
      <c r="BJ15" s="9">
        <v>129.25899999999999</v>
      </c>
      <c r="BK15" s="9">
        <v>241.73599999999999</v>
      </c>
      <c r="BL15" s="9">
        <v>125.71599999999999</v>
      </c>
      <c r="BM15" s="9">
        <v>116.02</v>
      </c>
      <c r="BN15" s="9">
        <v>225.62100000000001</v>
      </c>
      <c r="BO15" s="9">
        <v>118.967</v>
      </c>
      <c r="BP15" s="9">
        <v>106.654</v>
      </c>
      <c r="BQ15" s="9">
        <v>68.296000000000006</v>
      </c>
      <c r="BR15" s="9">
        <v>32.54</v>
      </c>
      <c r="BS15" s="9">
        <v>35.756</v>
      </c>
      <c r="BT15" s="9">
        <v>41.158000000000001</v>
      </c>
      <c r="BU15" s="9">
        <v>21.126999999999999</v>
      </c>
      <c r="BV15" s="9">
        <v>20.030999999999999</v>
      </c>
      <c r="BW15" s="9">
        <v>22.071000000000002</v>
      </c>
      <c r="BX15" s="9">
        <v>13.156000000000001</v>
      </c>
      <c r="BY15" s="9">
        <v>8.9149999999999991</v>
      </c>
      <c r="BZ15" s="9">
        <v>17.712</v>
      </c>
      <c r="CA15" s="9">
        <v>8.4930000000000003</v>
      </c>
      <c r="CB15" s="9">
        <v>9.2189999999999994</v>
      </c>
      <c r="CC15" s="9">
        <v>165.90199999999999</v>
      </c>
      <c r="CD15" s="9">
        <v>73.015000000000001</v>
      </c>
      <c r="CE15" s="9">
        <v>92.887</v>
      </c>
      <c r="CF15" s="9">
        <v>27.821999999999999</v>
      </c>
      <c r="CG15" s="9">
        <v>11.367000000000001</v>
      </c>
      <c r="CH15" s="9">
        <v>16.454999999999998</v>
      </c>
      <c r="CI15" s="9">
        <v>8.1850000000000005</v>
      </c>
      <c r="CJ15" s="9">
        <v>4.18</v>
      </c>
      <c r="CK15" s="9">
        <v>4.0060000000000002</v>
      </c>
      <c r="CL15" s="9">
        <v>24.995999999999999</v>
      </c>
      <c r="CM15" s="9">
        <v>10.513999999999999</v>
      </c>
      <c r="CN15" s="9">
        <v>14.481999999999999</v>
      </c>
      <c r="CO15" s="9">
        <v>3.1320000000000001</v>
      </c>
      <c r="CP15" s="9">
        <v>1.1399999999999999</v>
      </c>
      <c r="CQ15" s="9">
        <v>1.992</v>
      </c>
      <c r="CR15" s="9">
        <v>20.658000000000001</v>
      </c>
      <c r="CS15" s="9">
        <v>9.2449999999999992</v>
      </c>
      <c r="CT15" s="9">
        <v>11.413</v>
      </c>
      <c r="CU15" s="9">
        <v>1.7130000000000001</v>
      </c>
      <c r="CV15" s="9">
        <v>0.88900000000000001</v>
      </c>
      <c r="CW15" s="9">
        <v>0.82399999999999995</v>
      </c>
      <c r="CX15" s="9">
        <v>3.0680000000000001</v>
      </c>
      <c r="CY15" s="9">
        <v>1.095</v>
      </c>
      <c r="CZ15" s="9">
        <v>1.9730000000000001</v>
      </c>
      <c r="DA15" s="9">
        <v>5.3289999999999997</v>
      </c>
      <c r="DB15" s="9">
        <v>0.314</v>
      </c>
      <c r="DC15" s="9">
        <v>5.0140000000000002</v>
      </c>
      <c r="DD15" s="9">
        <v>69.024000000000001</v>
      </c>
      <c r="DE15" s="9">
        <v>31.571000000000002</v>
      </c>
      <c r="DF15" s="9">
        <v>37.453000000000003</v>
      </c>
      <c r="DG15" s="9">
        <v>163.82300000000001</v>
      </c>
      <c r="DH15" s="9">
        <v>82.584000000000003</v>
      </c>
      <c r="DI15" s="9">
        <v>81.239999999999995</v>
      </c>
      <c r="DJ15" s="9">
        <v>121.34399999999999</v>
      </c>
      <c r="DK15" s="9">
        <v>64.316999999999993</v>
      </c>
      <c r="DL15" s="9">
        <v>57.027000000000001</v>
      </c>
      <c r="DM15" s="9">
        <v>13.875</v>
      </c>
      <c r="DN15" s="9">
        <v>8.2919999999999998</v>
      </c>
      <c r="DO15" s="9">
        <v>5.5830000000000002</v>
      </c>
      <c r="DP15" s="9">
        <v>5.524</v>
      </c>
      <c r="DQ15" s="9">
        <v>2.1379999999999999</v>
      </c>
      <c r="DR15" s="9">
        <v>3.3860000000000001</v>
      </c>
      <c r="DS15" s="9">
        <v>3.476</v>
      </c>
      <c r="DT15" s="9">
        <v>1.524</v>
      </c>
      <c r="DU15" s="9">
        <v>1.952</v>
      </c>
      <c r="DV15" s="9">
        <v>5.74</v>
      </c>
      <c r="DW15" s="9">
        <v>2.3820000000000001</v>
      </c>
      <c r="DX15" s="9">
        <v>3.3580000000000001</v>
      </c>
      <c r="DY15" s="9">
        <v>5.1130000000000004</v>
      </c>
      <c r="DZ15" s="9">
        <v>1.93</v>
      </c>
      <c r="EA15" s="9">
        <v>3.1829999999999998</v>
      </c>
      <c r="EB15" s="9">
        <v>25.936</v>
      </c>
      <c r="EC15" s="9">
        <v>14.526999999999999</v>
      </c>
      <c r="ED15" s="9">
        <v>11.41</v>
      </c>
      <c r="EE15" s="9">
        <v>95.408000000000001</v>
      </c>
      <c r="EF15" s="9">
        <v>49.79</v>
      </c>
      <c r="EG15" s="9">
        <v>45.616999999999997</v>
      </c>
      <c r="EH15" s="9">
        <v>24.881</v>
      </c>
      <c r="EI15" s="9">
        <v>14.141999999999999</v>
      </c>
      <c r="EJ15" s="9">
        <v>10.739000000000001</v>
      </c>
      <c r="EK15" s="9">
        <v>86.72</v>
      </c>
      <c r="EL15" s="9">
        <v>44.267000000000003</v>
      </c>
      <c r="EM15" s="9">
        <v>42.453000000000003</v>
      </c>
      <c r="EN15" s="9">
        <v>7.96</v>
      </c>
      <c r="EO15" s="9">
        <v>4.3419999999999996</v>
      </c>
      <c r="EP15" s="9">
        <v>3.6179999999999999</v>
      </c>
      <c r="EQ15" s="9">
        <v>130.17099999999999</v>
      </c>
      <c r="ER15" s="9">
        <v>68.284000000000006</v>
      </c>
      <c r="ES15" s="9">
        <v>61.887</v>
      </c>
      <c r="ET15" s="9">
        <v>113.86499999999999</v>
      </c>
      <c r="EU15" s="9">
        <v>59.993000000000002</v>
      </c>
      <c r="EV15" s="9">
        <v>53.872</v>
      </c>
      <c r="EW15" s="9">
        <v>106.791</v>
      </c>
      <c r="EX15" s="9">
        <v>56.420999999999999</v>
      </c>
      <c r="EY15" s="9">
        <v>50.37</v>
      </c>
      <c r="EZ15" s="9">
        <v>30.870999999999999</v>
      </c>
      <c r="FA15" s="9">
        <v>16.297999999999998</v>
      </c>
      <c r="FB15" s="9">
        <v>14.573</v>
      </c>
      <c r="FC15" s="9">
        <v>19.765000000000001</v>
      </c>
      <c r="FD15" s="9">
        <v>10.555999999999999</v>
      </c>
      <c r="FE15" s="9">
        <v>9.2089999999999996</v>
      </c>
      <c r="FF15" s="9">
        <v>10.936999999999999</v>
      </c>
      <c r="FG15" s="9">
        <v>6.5890000000000004</v>
      </c>
      <c r="FH15" s="9">
        <v>4.3490000000000002</v>
      </c>
      <c r="FI15" s="9">
        <v>6.2830000000000004</v>
      </c>
      <c r="FJ15" s="9">
        <v>3.6970000000000001</v>
      </c>
      <c r="FK15" s="9">
        <v>2.5859999999999999</v>
      </c>
      <c r="FL15" s="9">
        <v>36.197000000000003</v>
      </c>
      <c r="FM15" s="9">
        <v>14.57</v>
      </c>
      <c r="FN15" s="9">
        <v>21.626000000000001</v>
      </c>
      <c r="FO15" s="9">
        <v>9.4480000000000004</v>
      </c>
      <c r="FP15" s="9">
        <v>3.7360000000000002</v>
      </c>
      <c r="FQ15" s="9">
        <v>5.7110000000000003</v>
      </c>
      <c r="FR15" s="9">
        <v>3.302</v>
      </c>
      <c r="FS15" s="9">
        <v>1.6930000000000001</v>
      </c>
      <c r="FT15" s="9">
        <v>1.609</v>
      </c>
      <c r="FU15" s="9">
        <v>6.859</v>
      </c>
      <c r="FV15" s="9">
        <v>2.8130000000000002</v>
      </c>
      <c r="FW15" s="9">
        <v>4.0460000000000003</v>
      </c>
      <c r="FX15" s="9">
        <v>1.4359999999999999</v>
      </c>
      <c r="FY15" s="9">
        <v>0.23799999999999999</v>
      </c>
      <c r="FZ15" s="9">
        <v>1.1990000000000001</v>
      </c>
      <c r="GA15" s="9">
        <v>4.8330000000000002</v>
      </c>
      <c r="GB15" s="9">
        <v>2.4020000000000001</v>
      </c>
      <c r="GC15" s="9">
        <v>2.431</v>
      </c>
      <c r="GD15" s="9">
        <v>0.312</v>
      </c>
      <c r="GE15" s="9">
        <v>0.18</v>
      </c>
      <c r="GF15" s="9">
        <v>0.13100000000000001</v>
      </c>
      <c r="GG15" s="9">
        <v>2.778</v>
      </c>
      <c r="GH15" s="9">
        <v>0.92300000000000004</v>
      </c>
      <c r="GI15" s="9">
        <v>1.855</v>
      </c>
      <c r="GJ15" s="9">
        <v>1.141</v>
      </c>
      <c r="GK15" s="9">
        <v>7.6999999999999999E-2</v>
      </c>
      <c r="GL15" s="9">
        <v>1.0649999999999999</v>
      </c>
      <c r="GM15" s="9">
        <v>18.925000000000001</v>
      </c>
      <c r="GN15" s="9">
        <v>7.8070000000000004</v>
      </c>
      <c r="GO15" s="9">
        <v>11.119</v>
      </c>
      <c r="GP15" s="9">
        <v>332.97300000000001</v>
      </c>
      <c r="GQ15" s="9">
        <v>162.233</v>
      </c>
      <c r="GR15" s="9">
        <v>170.74</v>
      </c>
      <c r="GS15" s="9">
        <v>226.18</v>
      </c>
      <c r="GT15" s="9">
        <v>114.542</v>
      </c>
      <c r="GU15" s="9">
        <v>111.63800000000001</v>
      </c>
      <c r="GV15" s="9">
        <v>27.254000000000001</v>
      </c>
      <c r="GW15" s="9">
        <v>16.125</v>
      </c>
      <c r="GX15" s="9">
        <v>11.129</v>
      </c>
      <c r="GY15" s="9">
        <v>15.339</v>
      </c>
      <c r="GZ15" s="9">
        <v>5.9669999999999996</v>
      </c>
      <c r="HA15" s="9">
        <v>9.3719999999999999</v>
      </c>
      <c r="HB15" s="9">
        <v>7.1630000000000003</v>
      </c>
      <c r="HC15" s="9">
        <v>2.1339999999999999</v>
      </c>
      <c r="HD15" s="9">
        <v>5.0289999999999999</v>
      </c>
      <c r="HE15" s="9">
        <v>14.974</v>
      </c>
      <c r="HF15" s="9">
        <v>6.3040000000000003</v>
      </c>
      <c r="HG15" s="9">
        <v>8.67</v>
      </c>
      <c r="HH15" s="9">
        <v>14.417</v>
      </c>
      <c r="HI15" s="9">
        <v>5.9669999999999996</v>
      </c>
      <c r="HJ15" s="9">
        <v>8.4499999999999993</v>
      </c>
      <c r="HK15" s="9">
        <v>49.072000000000003</v>
      </c>
      <c r="HL15" s="9">
        <v>24.46</v>
      </c>
      <c r="HM15" s="9">
        <v>24.613</v>
      </c>
      <c r="HN15" s="9">
        <v>177.108</v>
      </c>
      <c r="HO15" s="9">
        <v>90.081999999999994</v>
      </c>
      <c r="HP15" s="9">
        <v>87.025999999999996</v>
      </c>
      <c r="HQ15" s="9">
        <v>45.649000000000001</v>
      </c>
      <c r="HR15" s="9">
        <v>22.234000000000002</v>
      </c>
      <c r="HS15" s="9">
        <v>23.414999999999999</v>
      </c>
      <c r="HT15" s="9">
        <v>154.339</v>
      </c>
      <c r="HU15" s="9">
        <v>76.614000000000004</v>
      </c>
      <c r="HV15" s="9">
        <v>77.724999999999994</v>
      </c>
      <c r="HW15" s="9">
        <v>23.861999999999998</v>
      </c>
      <c r="HX15" s="9">
        <v>10.359</v>
      </c>
      <c r="HY15" s="9">
        <v>13.502000000000001</v>
      </c>
      <c r="HZ15" s="9">
        <v>242.85900000000001</v>
      </c>
      <c r="IA15" s="9">
        <v>122.45</v>
      </c>
      <c r="IB15" s="9">
        <v>120.40900000000001</v>
      </c>
      <c r="IC15" s="9">
        <v>215.678</v>
      </c>
      <c r="ID15" s="9">
        <v>107.751</v>
      </c>
      <c r="IE15" s="9">
        <v>107.926</v>
      </c>
      <c r="IF15" s="9">
        <v>201.364</v>
      </c>
      <c r="IG15" s="9">
        <v>101.63</v>
      </c>
      <c r="IH15" s="9">
        <v>99.733999999999995</v>
      </c>
      <c r="II15" s="9">
        <v>62.256999999999998</v>
      </c>
      <c r="IJ15" s="9">
        <v>30.588000000000001</v>
      </c>
      <c r="IK15" s="9">
        <v>31.669</v>
      </c>
      <c r="IL15" s="9">
        <v>40.988</v>
      </c>
      <c r="IM15" s="9">
        <v>19.044</v>
      </c>
      <c r="IN15" s="9">
        <v>21.945</v>
      </c>
      <c r="IO15" s="9">
        <v>24.31</v>
      </c>
      <c r="IP15" s="9">
        <v>11.135999999999999</v>
      </c>
      <c r="IQ15" s="9">
        <v>13.173999999999999</v>
      </c>
    </row>
    <row r="16" spans="1:251">
      <c r="A16" s="10">
        <v>43862</v>
      </c>
      <c r="B16" s="9">
        <v>31.899000000000001</v>
      </c>
      <c r="C16" s="9">
        <v>126.16200000000001</v>
      </c>
      <c r="D16" s="9">
        <v>39.290999999999997</v>
      </c>
      <c r="E16" s="9">
        <v>86.870999999999995</v>
      </c>
      <c r="F16" s="9">
        <v>18.597000000000001</v>
      </c>
      <c r="G16" s="9">
        <v>5.7649999999999997</v>
      </c>
      <c r="H16" s="9">
        <v>12.833</v>
      </c>
      <c r="I16" s="9">
        <v>102.452</v>
      </c>
      <c r="J16" s="9">
        <v>31.46</v>
      </c>
      <c r="K16" s="9">
        <v>70.992000000000004</v>
      </c>
      <c r="L16" s="9">
        <v>11.013</v>
      </c>
      <c r="M16" s="9">
        <v>5.7169999999999996</v>
      </c>
      <c r="N16" s="9">
        <v>5.2960000000000003</v>
      </c>
      <c r="O16" s="9">
        <v>21.965</v>
      </c>
      <c r="P16" s="9">
        <v>7.673</v>
      </c>
      <c r="Q16" s="9">
        <v>14.292</v>
      </c>
      <c r="R16" s="9">
        <v>37.497</v>
      </c>
      <c r="S16" s="9">
        <v>1.3129999999999999</v>
      </c>
      <c r="T16" s="9">
        <v>36.185000000000002</v>
      </c>
      <c r="U16" s="9">
        <v>293.87799999999999</v>
      </c>
      <c r="V16" s="9">
        <v>118.744</v>
      </c>
      <c r="W16" s="9">
        <v>175.13399999999999</v>
      </c>
      <c r="X16" s="9">
        <v>437.55200000000002</v>
      </c>
      <c r="Y16" s="9">
        <v>215.185</v>
      </c>
      <c r="Z16" s="9">
        <v>222.36600000000001</v>
      </c>
      <c r="AA16" s="9">
        <v>261.17500000000001</v>
      </c>
      <c r="AB16" s="9">
        <v>136.00200000000001</v>
      </c>
      <c r="AC16" s="9">
        <v>125.173</v>
      </c>
      <c r="AD16" s="9">
        <v>41.207999999999998</v>
      </c>
      <c r="AE16" s="9">
        <v>18.457000000000001</v>
      </c>
      <c r="AF16" s="9">
        <v>22.751000000000001</v>
      </c>
      <c r="AG16" s="9">
        <v>30.158000000000001</v>
      </c>
      <c r="AH16" s="9">
        <v>10.861000000000001</v>
      </c>
      <c r="AI16" s="9">
        <v>19.297000000000001</v>
      </c>
      <c r="AJ16" s="9">
        <v>15.054</v>
      </c>
      <c r="AK16" s="9">
        <v>5.1440000000000001</v>
      </c>
      <c r="AL16" s="9">
        <v>9.91</v>
      </c>
      <c r="AM16" s="9">
        <v>31.215</v>
      </c>
      <c r="AN16" s="9">
        <v>12.01</v>
      </c>
      <c r="AO16" s="9">
        <v>19.204999999999998</v>
      </c>
      <c r="AP16" s="9">
        <v>29.052</v>
      </c>
      <c r="AQ16" s="9">
        <v>10.355</v>
      </c>
      <c r="AR16" s="9">
        <v>18.696000000000002</v>
      </c>
      <c r="AS16" s="9">
        <v>45.841999999999999</v>
      </c>
      <c r="AT16" s="9">
        <v>24.427</v>
      </c>
      <c r="AU16" s="9">
        <v>21.414999999999999</v>
      </c>
      <c r="AV16" s="9">
        <v>215.333</v>
      </c>
      <c r="AW16" s="9">
        <v>111.575</v>
      </c>
      <c r="AX16" s="9">
        <v>103.758</v>
      </c>
      <c r="AY16" s="9">
        <v>41.695999999999998</v>
      </c>
      <c r="AZ16" s="9">
        <v>21.753</v>
      </c>
      <c r="BA16" s="9">
        <v>19.943999999999999</v>
      </c>
      <c r="BB16" s="9">
        <v>177.489</v>
      </c>
      <c r="BC16" s="9">
        <v>86.826999999999998</v>
      </c>
      <c r="BD16" s="9">
        <v>90.662000000000006</v>
      </c>
      <c r="BE16" s="9">
        <v>23.593</v>
      </c>
      <c r="BF16" s="9">
        <v>10.763999999999999</v>
      </c>
      <c r="BG16" s="9">
        <v>12.829000000000001</v>
      </c>
      <c r="BH16" s="9">
        <v>280.197</v>
      </c>
      <c r="BI16" s="9">
        <v>143.89099999999999</v>
      </c>
      <c r="BJ16" s="9">
        <v>136.30500000000001</v>
      </c>
      <c r="BK16" s="9">
        <v>253.29400000000001</v>
      </c>
      <c r="BL16" s="9">
        <v>130.31800000000001</v>
      </c>
      <c r="BM16" s="9">
        <v>122.976</v>
      </c>
      <c r="BN16" s="9">
        <v>237.40600000000001</v>
      </c>
      <c r="BO16" s="9">
        <v>123.81699999999999</v>
      </c>
      <c r="BP16" s="9">
        <v>113.589</v>
      </c>
      <c r="BQ16" s="9">
        <v>70.796999999999997</v>
      </c>
      <c r="BR16" s="9">
        <v>34.645000000000003</v>
      </c>
      <c r="BS16" s="9">
        <v>36.152999999999999</v>
      </c>
      <c r="BT16" s="9">
        <v>38.685000000000002</v>
      </c>
      <c r="BU16" s="9">
        <v>18.946000000000002</v>
      </c>
      <c r="BV16" s="9">
        <v>19.738</v>
      </c>
      <c r="BW16" s="9">
        <v>19.664000000000001</v>
      </c>
      <c r="BX16" s="9">
        <v>11.057</v>
      </c>
      <c r="BY16" s="9">
        <v>8.6059999999999999</v>
      </c>
      <c r="BZ16" s="9">
        <v>13.973000000000001</v>
      </c>
      <c r="CA16" s="9">
        <v>8.18</v>
      </c>
      <c r="CB16" s="9">
        <v>5.7930000000000001</v>
      </c>
      <c r="CC16" s="9">
        <v>162.404</v>
      </c>
      <c r="CD16" s="9">
        <v>71.003</v>
      </c>
      <c r="CE16" s="9">
        <v>91.4</v>
      </c>
      <c r="CF16" s="9">
        <v>29.187000000000001</v>
      </c>
      <c r="CG16" s="9">
        <v>10.545999999999999</v>
      </c>
      <c r="CH16" s="9">
        <v>18.640999999999998</v>
      </c>
      <c r="CI16" s="9">
        <v>8.2200000000000006</v>
      </c>
      <c r="CJ16" s="9">
        <v>3.444</v>
      </c>
      <c r="CK16" s="9">
        <v>4.7750000000000004</v>
      </c>
      <c r="CL16" s="9">
        <v>24.533999999999999</v>
      </c>
      <c r="CM16" s="9">
        <v>9.0120000000000005</v>
      </c>
      <c r="CN16" s="9">
        <v>15.523</v>
      </c>
      <c r="CO16" s="9">
        <v>3.8759999999999999</v>
      </c>
      <c r="CP16" s="9">
        <v>1.385</v>
      </c>
      <c r="CQ16" s="9">
        <v>2.4910000000000001</v>
      </c>
      <c r="CR16" s="9">
        <v>19.459</v>
      </c>
      <c r="CS16" s="9">
        <v>7.1449999999999996</v>
      </c>
      <c r="CT16" s="9">
        <v>12.314</v>
      </c>
      <c r="CU16" s="9">
        <v>3.6680000000000001</v>
      </c>
      <c r="CV16" s="9">
        <v>1.4390000000000001</v>
      </c>
      <c r="CW16" s="9">
        <v>2.23</v>
      </c>
      <c r="CX16" s="9">
        <v>4.7359999999999998</v>
      </c>
      <c r="CY16" s="9">
        <v>1.534</v>
      </c>
      <c r="CZ16" s="9">
        <v>3.202</v>
      </c>
      <c r="DA16" s="9">
        <v>6.2720000000000002</v>
      </c>
      <c r="DB16" s="9">
        <v>0.72599999999999998</v>
      </c>
      <c r="DC16" s="9">
        <v>5.5469999999999997</v>
      </c>
      <c r="DD16" s="9">
        <v>68.128</v>
      </c>
      <c r="DE16" s="9">
        <v>30.251999999999999</v>
      </c>
      <c r="DF16" s="9">
        <v>37.875999999999998</v>
      </c>
      <c r="DG16" s="9">
        <v>168.499</v>
      </c>
      <c r="DH16" s="9">
        <v>85.147000000000006</v>
      </c>
      <c r="DI16" s="9">
        <v>83.352000000000004</v>
      </c>
      <c r="DJ16" s="9">
        <v>123.45099999999999</v>
      </c>
      <c r="DK16" s="9">
        <v>64.274000000000001</v>
      </c>
      <c r="DL16" s="9">
        <v>59.177</v>
      </c>
      <c r="DM16" s="9">
        <v>16.626000000000001</v>
      </c>
      <c r="DN16" s="9">
        <v>8.8439999999999994</v>
      </c>
      <c r="DO16" s="9">
        <v>7.7830000000000004</v>
      </c>
      <c r="DP16" s="9">
        <v>7.6219999999999999</v>
      </c>
      <c r="DQ16" s="9">
        <v>2.8980000000000001</v>
      </c>
      <c r="DR16" s="9">
        <v>4.7240000000000002</v>
      </c>
      <c r="DS16" s="9">
        <v>6.1859999999999999</v>
      </c>
      <c r="DT16" s="9">
        <v>2.4969999999999999</v>
      </c>
      <c r="DU16" s="9">
        <v>3.69</v>
      </c>
      <c r="DV16" s="9">
        <v>7.6559999999999997</v>
      </c>
      <c r="DW16" s="9">
        <v>3.2519999999999998</v>
      </c>
      <c r="DX16" s="9">
        <v>4.4039999999999999</v>
      </c>
      <c r="DY16" s="9">
        <v>6.9240000000000004</v>
      </c>
      <c r="DZ16" s="9">
        <v>2.6139999999999999</v>
      </c>
      <c r="EA16" s="9">
        <v>4.3099999999999996</v>
      </c>
      <c r="EB16" s="9">
        <v>24.463000000000001</v>
      </c>
      <c r="EC16" s="9">
        <v>11.766</v>
      </c>
      <c r="ED16" s="9">
        <v>12.696999999999999</v>
      </c>
      <c r="EE16" s="9">
        <v>98.986999999999995</v>
      </c>
      <c r="EF16" s="9">
        <v>52.508000000000003</v>
      </c>
      <c r="EG16" s="9">
        <v>46.48</v>
      </c>
      <c r="EH16" s="9">
        <v>23.231999999999999</v>
      </c>
      <c r="EI16" s="9">
        <v>10.95</v>
      </c>
      <c r="EJ16" s="9">
        <v>12.282</v>
      </c>
      <c r="EK16" s="9">
        <v>86.954999999999998</v>
      </c>
      <c r="EL16" s="9">
        <v>43.978000000000002</v>
      </c>
      <c r="EM16" s="9">
        <v>42.976999999999997</v>
      </c>
      <c r="EN16" s="9">
        <v>8.5570000000000004</v>
      </c>
      <c r="EO16" s="9">
        <v>4.4710000000000001</v>
      </c>
      <c r="EP16" s="9">
        <v>4.085</v>
      </c>
      <c r="EQ16" s="9">
        <v>133.08000000000001</v>
      </c>
      <c r="ER16" s="9">
        <v>68.141000000000005</v>
      </c>
      <c r="ES16" s="9">
        <v>64.938999999999993</v>
      </c>
      <c r="ET16" s="9">
        <v>116.873</v>
      </c>
      <c r="EU16" s="9">
        <v>61.366</v>
      </c>
      <c r="EV16" s="9">
        <v>55.506999999999998</v>
      </c>
      <c r="EW16" s="9">
        <v>108.373</v>
      </c>
      <c r="EX16" s="9">
        <v>57.664999999999999</v>
      </c>
      <c r="EY16" s="9">
        <v>50.707999999999998</v>
      </c>
      <c r="EZ16" s="9">
        <v>29.975000000000001</v>
      </c>
      <c r="FA16" s="9">
        <v>13.948</v>
      </c>
      <c r="FB16" s="9">
        <v>16.027000000000001</v>
      </c>
      <c r="FC16" s="9">
        <v>19.018000000000001</v>
      </c>
      <c r="FD16" s="9">
        <v>8.8859999999999992</v>
      </c>
      <c r="FE16" s="9">
        <v>10.132</v>
      </c>
      <c r="FF16" s="9">
        <v>9.3879999999999999</v>
      </c>
      <c r="FG16" s="9">
        <v>5.0199999999999996</v>
      </c>
      <c r="FH16" s="9">
        <v>4.3689999999999998</v>
      </c>
      <c r="FI16" s="9">
        <v>7.1559999999999997</v>
      </c>
      <c r="FJ16" s="9">
        <v>3.734</v>
      </c>
      <c r="FK16" s="9">
        <v>3.4220000000000002</v>
      </c>
      <c r="FL16" s="9">
        <v>37.893000000000001</v>
      </c>
      <c r="FM16" s="9">
        <v>17.138999999999999</v>
      </c>
      <c r="FN16" s="9">
        <v>20.754000000000001</v>
      </c>
      <c r="FO16" s="9">
        <v>10.491</v>
      </c>
      <c r="FP16" s="9">
        <v>3.621</v>
      </c>
      <c r="FQ16" s="9">
        <v>6.8689999999999998</v>
      </c>
      <c r="FR16" s="9">
        <v>2.3719999999999999</v>
      </c>
      <c r="FS16" s="9">
        <v>1.1419999999999999</v>
      </c>
      <c r="FT16" s="9">
        <v>1.2290000000000001</v>
      </c>
      <c r="FU16" s="9">
        <v>9.1519999999999992</v>
      </c>
      <c r="FV16" s="9">
        <v>3.12</v>
      </c>
      <c r="FW16" s="9">
        <v>6.032</v>
      </c>
      <c r="FX16" s="9">
        <v>1.923</v>
      </c>
      <c r="FY16" s="9">
        <v>0.746</v>
      </c>
      <c r="FZ16" s="9">
        <v>1.177</v>
      </c>
      <c r="GA16" s="9">
        <v>7.056</v>
      </c>
      <c r="GB16" s="9">
        <v>2.282</v>
      </c>
      <c r="GC16" s="9">
        <v>4.774</v>
      </c>
      <c r="GD16" s="9">
        <v>0.96799999999999997</v>
      </c>
      <c r="GE16" s="9">
        <v>0.53700000000000003</v>
      </c>
      <c r="GF16" s="9">
        <v>0.432</v>
      </c>
      <c r="GG16" s="9">
        <v>1.339</v>
      </c>
      <c r="GH16" s="9">
        <v>0.502</v>
      </c>
      <c r="GI16" s="9">
        <v>0.83699999999999997</v>
      </c>
      <c r="GJ16" s="9">
        <v>2.0369999999999999</v>
      </c>
      <c r="GK16" s="9">
        <v>0.182</v>
      </c>
      <c r="GL16" s="9">
        <v>1.855</v>
      </c>
      <c r="GM16" s="9">
        <v>18.163</v>
      </c>
      <c r="GN16" s="9">
        <v>7.6630000000000003</v>
      </c>
      <c r="GO16" s="9">
        <v>10.5</v>
      </c>
      <c r="GP16" s="9">
        <v>336.678</v>
      </c>
      <c r="GQ16" s="9">
        <v>163.84299999999999</v>
      </c>
      <c r="GR16" s="9">
        <v>172.834</v>
      </c>
      <c r="GS16" s="9">
        <v>237.93600000000001</v>
      </c>
      <c r="GT16" s="9">
        <v>119.922</v>
      </c>
      <c r="GU16" s="9">
        <v>118.014</v>
      </c>
      <c r="GV16" s="9">
        <v>21.257000000000001</v>
      </c>
      <c r="GW16" s="9">
        <v>9.6</v>
      </c>
      <c r="GX16" s="9">
        <v>11.656000000000001</v>
      </c>
      <c r="GY16" s="9">
        <v>14.412000000000001</v>
      </c>
      <c r="GZ16" s="9">
        <v>4.9729999999999999</v>
      </c>
      <c r="HA16" s="9">
        <v>9.4390000000000001</v>
      </c>
      <c r="HB16" s="9">
        <v>6.2460000000000004</v>
      </c>
      <c r="HC16" s="9">
        <v>2.7719999999999998</v>
      </c>
      <c r="HD16" s="9">
        <v>3.4740000000000002</v>
      </c>
      <c r="HE16" s="9">
        <v>12.648999999999999</v>
      </c>
      <c r="HF16" s="9">
        <v>4.9850000000000003</v>
      </c>
      <c r="HG16" s="9">
        <v>7.665</v>
      </c>
      <c r="HH16" s="9">
        <v>12.138999999999999</v>
      </c>
      <c r="HI16" s="9">
        <v>4.4740000000000002</v>
      </c>
      <c r="HJ16" s="9">
        <v>7.665</v>
      </c>
      <c r="HK16" s="9">
        <v>47.52</v>
      </c>
      <c r="HL16" s="9">
        <v>22.105</v>
      </c>
      <c r="HM16" s="9">
        <v>25.414999999999999</v>
      </c>
      <c r="HN16" s="9">
        <v>190.416</v>
      </c>
      <c r="HO16" s="9">
        <v>97.816999999999993</v>
      </c>
      <c r="HP16" s="9">
        <v>92.599000000000004</v>
      </c>
      <c r="HQ16" s="9">
        <v>44.79</v>
      </c>
      <c r="HR16" s="9">
        <v>20.100999999999999</v>
      </c>
      <c r="HS16" s="9">
        <v>24.689</v>
      </c>
      <c r="HT16" s="9">
        <v>166.59200000000001</v>
      </c>
      <c r="HU16" s="9">
        <v>82.373999999999995</v>
      </c>
      <c r="HV16" s="9">
        <v>84.218000000000004</v>
      </c>
      <c r="HW16" s="9">
        <v>22.728999999999999</v>
      </c>
      <c r="HX16" s="9">
        <v>9.8569999999999993</v>
      </c>
      <c r="HY16" s="9">
        <v>12.872999999999999</v>
      </c>
      <c r="HZ16" s="9">
        <v>253.39599999999999</v>
      </c>
      <c r="IA16" s="9">
        <v>127.825</v>
      </c>
      <c r="IB16" s="9">
        <v>125.571</v>
      </c>
      <c r="IC16" s="9">
        <v>225.65100000000001</v>
      </c>
      <c r="ID16" s="9">
        <v>114.05800000000001</v>
      </c>
      <c r="IE16" s="9">
        <v>111.593</v>
      </c>
      <c r="IF16" s="9">
        <v>213.214</v>
      </c>
      <c r="IG16" s="9">
        <v>108.307</v>
      </c>
      <c r="IH16" s="9">
        <v>104.907</v>
      </c>
      <c r="II16" s="9">
        <v>60.357999999999997</v>
      </c>
      <c r="IJ16" s="9">
        <v>27.984999999999999</v>
      </c>
      <c r="IK16" s="9">
        <v>32.372999999999998</v>
      </c>
      <c r="IL16" s="9">
        <v>36.86</v>
      </c>
      <c r="IM16" s="9">
        <v>18.196999999999999</v>
      </c>
      <c r="IN16" s="9">
        <v>18.664000000000001</v>
      </c>
      <c r="IO16" s="9">
        <v>21.4</v>
      </c>
      <c r="IP16" s="9">
        <v>10.294</v>
      </c>
      <c r="IQ16" s="9">
        <v>11.106999999999999</v>
      </c>
    </row>
    <row r="17" spans="1:251">
      <c r="A17" s="10">
        <v>44228</v>
      </c>
      <c r="B17" s="9">
        <v>28.602</v>
      </c>
      <c r="C17" s="9">
        <v>122.17700000000001</v>
      </c>
      <c r="D17" s="9">
        <v>46.273000000000003</v>
      </c>
      <c r="E17" s="9">
        <v>75.903999999999996</v>
      </c>
      <c r="F17" s="9">
        <v>22.626999999999999</v>
      </c>
      <c r="G17" s="9">
        <v>8.6</v>
      </c>
      <c r="H17" s="9">
        <v>14.026999999999999</v>
      </c>
      <c r="I17" s="9">
        <v>90.406000000000006</v>
      </c>
      <c r="J17" s="9">
        <v>35.923000000000002</v>
      </c>
      <c r="K17" s="9">
        <v>54.484000000000002</v>
      </c>
      <c r="L17" s="9">
        <v>10.904999999999999</v>
      </c>
      <c r="M17" s="9">
        <v>7.2919999999999998</v>
      </c>
      <c r="N17" s="9">
        <v>3.613</v>
      </c>
      <c r="O17" s="9">
        <v>21.492000000000001</v>
      </c>
      <c r="P17" s="9">
        <v>4.0430000000000001</v>
      </c>
      <c r="Q17" s="9">
        <v>17.449000000000002</v>
      </c>
      <c r="R17" s="9">
        <v>31.347000000000001</v>
      </c>
      <c r="S17" s="9">
        <v>2.4319999999999999</v>
      </c>
      <c r="T17" s="9">
        <v>28.914999999999999</v>
      </c>
      <c r="U17" s="9">
        <v>325.11399999999998</v>
      </c>
      <c r="V17" s="9">
        <v>130.75700000000001</v>
      </c>
      <c r="W17" s="9">
        <v>194.357</v>
      </c>
      <c r="X17" s="9">
        <v>444.21699999999998</v>
      </c>
      <c r="Y17" s="9">
        <v>218.607</v>
      </c>
      <c r="Z17" s="9">
        <v>225.60900000000001</v>
      </c>
      <c r="AA17" s="9">
        <v>260.80599999999998</v>
      </c>
      <c r="AB17" s="9">
        <v>136.42099999999999</v>
      </c>
      <c r="AC17" s="9">
        <v>124.38500000000001</v>
      </c>
      <c r="AD17" s="9">
        <v>36.994</v>
      </c>
      <c r="AE17" s="9">
        <v>18.823</v>
      </c>
      <c r="AF17" s="9">
        <v>18.170999999999999</v>
      </c>
      <c r="AG17" s="9">
        <v>25.39</v>
      </c>
      <c r="AH17" s="9">
        <v>11.01</v>
      </c>
      <c r="AI17" s="9">
        <v>14.379</v>
      </c>
      <c r="AJ17" s="9">
        <v>14.282</v>
      </c>
      <c r="AK17" s="9">
        <v>7.7469999999999999</v>
      </c>
      <c r="AL17" s="9">
        <v>6.5350000000000001</v>
      </c>
      <c r="AM17" s="9">
        <v>25.428999999999998</v>
      </c>
      <c r="AN17" s="9">
        <v>11.77</v>
      </c>
      <c r="AO17" s="9">
        <v>13.659000000000001</v>
      </c>
      <c r="AP17" s="9">
        <v>23.971</v>
      </c>
      <c r="AQ17" s="9">
        <v>10.638999999999999</v>
      </c>
      <c r="AR17" s="9">
        <v>13.332000000000001</v>
      </c>
      <c r="AS17" s="9">
        <v>47.594000000000001</v>
      </c>
      <c r="AT17" s="9">
        <v>24.446000000000002</v>
      </c>
      <c r="AU17" s="9">
        <v>23.148</v>
      </c>
      <c r="AV17" s="9">
        <v>213.21100000000001</v>
      </c>
      <c r="AW17" s="9">
        <v>111.974</v>
      </c>
      <c r="AX17" s="9">
        <v>101.23699999999999</v>
      </c>
      <c r="AY17" s="9">
        <v>43.706000000000003</v>
      </c>
      <c r="AZ17" s="9">
        <v>22.317</v>
      </c>
      <c r="BA17" s="9">
        <v>21.388999999999999</v>
      </c>
      <c r="BB17" s="9">
        <v>173.148</v>
      </c>
      <c r="BC17" s="9">
        <v>86.421999999999997</v>
      </c>
      <c r="BD17" s="9">
        <v>86.725999999999999</v>
      </c>
      <c r="BE17" s="9">
        <v>20.285</v>
      </c>
      <c r="BF17" s="9">
        <v>8.6340000000000003</v>
      </c>
      <c r="BG17" s="9">
        <v>11.651</v>
      </c>
      <c r="BH17" s="9">
        <v>278.41300000000001</v>
      </c>
      <c r="BI17" s="9">
        <v>144.87799999999999</v>
      </c>
      <c r="BJ17" s="9">
        <v>133.535</v>
      </c>
      <c r="BK17" s="9">
        <v>250.05099999999999</v>
      </c>
      <c r="BL17" s="9">
        <v>130.35499999999999</v>
      </c>
      <c r="BM17" s="9">
        <v>119.696</v>
      </c>
      <c r="BN17" s="9">
        <v>235.857</v>
      </c>
      <c r="BO17" s="9">
        <v>124.02</v>
      </c>
      <c r="BP17" s="9">
        <v>111.837</v>
      </c>
      <c r="BQ17" s="9">
        <v>68.507000000000005</v>
      </c>
      <c r="BR17" s="9">
        <v>33.927</v>
      </c>
      <c r="BS17" s="9">
        <v>34.58</v>
      </c>
      <c r="BT17" s="9">
        <v>39.999000000000002</v>
      </c>
      <c r="BU17" s="9">
        <v>20.11</v>
      </c>
      <c r="BV17" s="9">
        <v>19.888000000000002</v>
      </c>
      <c r="BW17" s="9">
        <v>22.390999999999998</v>
      </c>
      <c r="BX17" s="9">
        <v>11.653</v>
      </c>
      <c r="BY17" s="9">
        <v>10.738</v>
      </c>
      <c r="BZ17" s="9">
        <v>15.917999999999999</v>
      </c>
      <c r="CA17" s="9">
        <v>9.2159999999999993</v>
      </c>
      <c r="CB17" s="9">
        <v>6.702</v>
      </c>
      <c r="CC17" s="9">
        <v>167.49299999999999</v>
      </c>
      <c r="CD17" s="9">
        <v>72.97</v>
      </c>
      <c r="CE17" s="9">
        <v>94.522999999999996</v>
      </c>
      <c r="CF17" s="9">
        <v>30.091000000000001</v>
      </c>
      <c r="CG17" s="9">
        <v>12.358000000000001</v>
      </c>
      <c r="CH17" s="9">
        <v>17.733000000000001</v>
      </c>
      <c r="CI17" s="9">
        <v>8.7880000000000003</v>
      </c>
      <c r="CJ17" s="9">
        <v>3.7109999999999999</v>
      </c>
      <c r="CK17" s="9">
        <v>5.077</v>
      </c>
      <c r="CL17" s="9">
        <v>25.581</v>
      </c>
      <c r="CM17" s="9">
        <v>10.601000000000001</v>
      </c>
      <c r="CN17" s="9">
        <v>14.98</v>
      </c>
      <c r="CO17" s="9">
        <v>4.0570000000000004</v>
      </c>
      <c r="CP17" s="9">
        <v>1.6719999999999999</v>
      </c>
      <c r="CQ17" s="9">
        <v>2.3849999999999998</v>
      </c>
      <c r="CR17" s="9">
        <v>20.241</v>
      </c>
      <c r="CS17" s="9">
        <v>8.3970000000000002</v>
      </c>
      <c r="CT17" s="9">
        <v>11.843999999999999</v>
      </c>
      <c r="CU17" s="9">
        <v>2.4430000000000001</v>
      </c>
      <c r="CV17" s="9">
        <v>1.153</v>
      </c>
      <c r="CW17" s="9">
        <v>1.2909999999999999</v>
      </c>
      <c r="CX17" s="9">
        <v>4.51</v>
      </c>
      <c r="CY17" s="9">
        <v>1.7569999999999999</v>
      </c>
      <c r="CZ17" s="9">
        <v>2.7530000000000001</v>
      </c>
      <c r="DA17" s="9">
        <v>6.1</v>
      </c>
      <c r="DB17" s="9">
        <v>1.0109999999999999</v>
      </c>
      <c r="DC17" s="9">
        <v>5.0890000000000004</v>
      </c>
      <c r="DD17" s="9">
        <v>70.069999999999993</v>
      </c>
      <c r="DE17" s="9">
        <v>31.78</v>
      </c>
      <c r="DF17" s="9">
        <v>38.29</v>
      </c>
      <c r="DG17" s="9">
        <v>155.523</v>
      </c>
      <c r="DH17" s="9">
        <v>77.566000000000003</v>
      </c>
      <c r="DI17" s="9">
        <v>77.956999999999994</v>
      </c>
      <c r="DJ17" s="9">
        <v>115.923</v>
      </c>
      <c r="DK17" s="9">
        <v>61.021000000000001</v>
      </c>
      <c r="DL17" s="9">
        <v>54.902999999999999</v>
      </c>
      <c r="DM17" s="9">
        <v>11.308</v>
      </c>
      <c r="DN17" s="9">
        <v>7.0570000000000004</v>
      </c>
      <c r="DO17" s="9">
        <v>4.25</v>
      </c>
      <c r="DP17" s="9">
        <v>5.1740000000000004</v>
      </c>
      <c r="DQ17" s="9">
        <v>2.306</v>
      </c>
      <c r="DR17" s="9">
        <v>2.8679999999999999</v>
      </c>
      <c r="DS17" s="9">
        <v>3.577</v>
      </c>
      <c r="DT17" s="9">
        <v>1.7749999999999999</v>
      </c>
      <c r="DU17" s="9">
        <v>1.802</v>
      </c>
      <c r="DV17" s="9">
        <v>5.2510000000000003</v>
      </c>
      <c r="DW17" s="9">
        <v>2.46</v>
      </c>
      <c r="DX17" s="9">
        <v>2.7909999999999999</v>
      </c>
      <c r="DY17" s="9">
        <v>4.7590000000000003</v>
      </c>
      <c r="DZ17" s="9">
        <v>2.1869999999999998</v>
      </c>
      <c r="EA17" s="9">
        <v>2.5720000000000001</v>
      </c>
      <c r="EB17" s="9">
        <v>21.802</v>
      </c>
      <c r="EC17" s="9">
        <v>11.605</v>
      </c>
      <c r="ED17" s="9">
        <v>10.198</v>
      </c>
      <c r="EE17" s="9">
        <v>94.120999999999995</v>
      </c>
      <c r="EF17" s="9">
        <v>49.415999999999997</v>
      </c>
      <c r="EG17" s="9">
        <v>44.704999999999998</v>
      </c>
      <c r="EH17" s="9">
        <v>20.401</v>
      </c>
      <c r="EI17" s="9">
        <v>10.755000000000001</v>
      </c>
      <c r="EJ17" s="9">
        <v>9.6460000000000008</v>
      </c>
      <c r="EK17" s="9">
        <v>79.781999999999996</v>
      </c>
      <c r="EL17" s="9">
        <v>38.97</v>
      </c>
      <c r="EM17" s="9">
        <v>40.811999999999998</v>
      </c>
      <c r="EN17" s="9">
        <v>6.5780000000000003</v>
      </c>
      <c r="EO17" s="9">
        <v>3.194</v>
      </c>
      <c r="EP17" s="9">
        <v>3.3839999999999999</v>
      </c>
      <c r="EQ17" s="9">
        <v>122.449</v>
      </c>
      <c r="ER17" s="9">
        <v>63.610999999999997</v>
      </c>
      <c r="ES17" s="9">
        <v>58.838000000000001</v>
      </c>
      <c r="ET17" s="9">
        <v>109.119</v>
      </c>
      <c r="EU17" s="9">
        <v>56.226999999999997</v>
      </c>
      <c r="EV17" s="9">
        <v>52.892000000000003</v>
      </c>
      <c r="EW17" s="9">
        <v>103.419</v>
      </c>
      <c r="EX17" s="9">
        <v>54.189</v>
      </c>
      <c r="EY17" s="9">
        <v>49.23</v>
      </c>
      <c r="EZ17" s="9">
        <v>28.393999999999998</v>
      </c>
      <c r="FA17" s="9">
        <v>14.606999999999999</v>
      </c>
      <c r="FB17" s="9">
        <v>13.787000000000001</v>
      </c>
      <c r="FC17" s="9">
        <v>16.373999999999999</v>
      </c>
      <c r="FD17" s="9">
        <v>7.8760000000000003</v>
      </c>
      <c r="FE17" s="9">
        <v>8.4979999999999993</v>
      </c>
      <c r="FF17" s="9">
        <v>9.8480000000000008</v>
      </c>
      <c r="FG17" s="9">
        <v>5.2850000000000001</v>
      </c>
      <c r="FH17" s="9">
        <v>4.5629999999999997</v>
      </c>
      <c r="FI17" s="9">
        <v>5.5030000000000001</v>
      </c>
      <c r="FJ17" s="9">
        <v>1.8120000000000001</v>
      </c>
      <c r="FK17" s="9">
        <v>3.6909999999999998</v>
      </c>
      <c r="FL17" s="9">
        <v>34.097000000000001</v>
      </c>
      <c r="FM17" s="9">
        <v>14.733000000000001</v>
      </c>
      <c r="FN17" s="9">
        <v>19.364000000000001</v>
      </c>
      <c r="FO17" s="9">
        <v>7.9880000000000004</v>
      </c>
      <c r="FP17" s="9">
        <v>3.4830000000000001</v>
      </c>
      <c r="FQ17" s="9">
        <v>4.5049999999999999</v>
      </c>
      <c r="FR17" s="9">
        <v>1.669</v>
      </c>
      <c r="FS17" s="9">
        <v>0.627</v>
      </c>
      <c r="FT17" s="9">
        <v>1.0429999999999999</v>
      </c>
      <c r="FU17" s="9">
        <v>6.92</v>
      </c>
      <c r="FV17" s="9">
        <v>2.9710000000000001</v>
      </c>
      <c r="FW17" s="9">
        <v>3.95</v>
      </c>
      <c r="FX17" s="9">
        <v>1.849</v>
      </c>
      <c r="FY17" s="9">
        <v>0.85</v>
      </c>
      <c r="FZ17" s="9">
        <v>0.999</v>
      </c>
      <c r="GA17" s="9">
        <v>4.6390000000000002</v>
      </c>
      <c r="GB17" s="9">
        <v>1.8839999999999999</v>
      </c>
      <c r="GC17" s="9">
        <v>2.7549999999999999</v>
      </c>
      <c r="GD17" s="9">
        <v>0.308</v>
      </c>
      <c r="GE17" s="9">
        <v>0.20399999999999999</v>
      </c>
      <c r="GF17" s="9">
        <v>0.104</v>
      </c>
      <c r="GG17" s="9">
        <v>1.0669999999999999</v>
      </c>
      <c r="GH17" s="9">
        <v>0.51200000000000001</v>
      </c>
      <c r="GI17" s="9">
        <v>0.55500000000000005</v>
      </c>
      <c r="GJ17" s="9">
        <v>1.7370000000000001</v>
      </c>
      <c r="GK17" s="9">
        <v>0.17</v>
      </c>
      <c r="GL17" s="9">
        <v>1.5669999999999999</v>
      </c>
      <c r="GM17" s="9">
        <v>16.478999999999999</v>
      </c>
      <c r="GN17" s="9">
        <v>7.62</v>
      </c>
      <c r="GO17" s="9">
        <v>8.86</v>
      </c>
      <c r="GP17" s="9">
        <v>343.16899999999998</v>
      </c>
      <c r="GQ17" s="9">
        <v>166.077</v>
      </c>
      <c r="GR17" s="9">
        <v>177.09200000000001</v>
      </c>
      <c r="GS17" s="9">
        <v>235.82900000000001</v>
      </c>
      <c r="GT17" s="9">
        <v>119.005</v>
      </c>
      <c r="GU17" s="9">
        <v>116.825</v>
      </c>
      <c r="GV17" s="9">
        <v>19.786999999999999</v>
      </c>
      <c r="GW17" s="9">
        <v>11.863</v>
      </c>
      <c r="GX17" s="9">
        <v>7.923</v>
      </c>
      <c r="GY17" s="9">
        <v>13.186</v>
      </c>
      <c r="GZ17" s="9">
        <v>7.2030000000000003</v>
      </c>
      <c r="HA17" s="9">
        <v>5.9829999999999997</v>
      </c>
      <c r="HB17" s="9">
        <v>7.5250000000000004</v>
      </c>
      <c r="HC17" s="9">
        <v>4.9080000000000004</v>
      </c>
      <c r="HD17" s="9">
        <v>2.617</v>
      </c>
      <c r="HE17" s="9">
        <v>12.553000000000001</v>
      </c>
      <c r="HF17" s="9">
        <v>6.7530000000000001</v>
      </c>
      <c r="HG17" s="9">
        <v>5.8</v>
      </c>
      <c r="HH17" s="9">
        <v>11.592000000000001</v>
      </c>
      <c r="HI17" s="9">
        <v>6.2949999999999999</v>
      </c>
      <c r="HJ17" s="9">
        <v>5.2969999999999997</v>
      </c>
      <c r="HK17" s="9">
        <v>46.274999999999999</v>
      </c>
      <c r="HL17" s="9">
        <v>20.814</v>
      </c>
      <c r="HM17" s="9">
        <v>25.462</v>
      </c>
      <c r="HN17" s="9">
        <v>189.554</v>
      </c>
      <c r="HO17" s="9">
        <v>98.191000000000003</v>
      </c>
      <c r="HP17" s="9">
        <v>91.363</v>
      </c>
      <c r="HQ17" s="9">
        <v>41.69</v>
      </c>
      <c r="HR17" s="9">
        <v>17.190000000000001</v>
      </c>
      <c r="HS17" s="9">
        <v>24.5</v>
      </c>
      <c r="HT17" s="9">
        <v>166.352</v>
      </c>
      <c r="HU17" s="9">
        <v>82.82</v>
      </c>
      <c r="HV17" s="9">
        <v>83.531999999999996</v>
      </c>
      <c r="HW17" s="9">
        <v>17.114999999999998</v>
      </c>
      <c r="HX17" s="9">
        <v>7.91</v>
      </c>
      <c r="HY17" s="9">
        <v>9.2050000000000001</v>
      </c>
      <c r="HZ17" s="9">
        <v>251.17099999999999</v>
      </c>
      <c r="IA17" s="9">
        <v>126.042</v>
      </c>
      <c r="IB17" s="9">
        <v>125.128</v>
      </c>
      <c r="IC17" s="9">
        <v>229.233</v>
      </c>
      <c r="ID17" s="9">
        <v>114.617</v>
      </c>
      <c r="IE17" s="9">
        <v>114.616</v>
      </c>
      <c r="IF17" s="9">
        <v>214.00899999999999</v>
      </c>
      <c r="IG17" s="9">
        <v>107.931</v>
      </c>
      <c r="IH17" s="9">
        <v>106.078</v>
      </c>
      <c r="II17" s="9">
        <v>64.338999999999999</v>
      </c>
      <c r="IJ17" s="9">
        <v>27.512</v>
      </c>
      <c r="IK17" s="9">
        <v>36.828000000000003</v>
      </c>
      <c r="IL17" s="9">
        <v>38.713999999999999</v>
      </c>
      <c r="IM17" s="9">
        <v>16.658999999999999</v>
      </c>
      <c r="IN17" s="9">
        <v>22.056000000000001</v>
      </c>
      <c r="IO17" s="9">
        <v>23.373000000000001</v>
      </c>
      <c r="IP17" s="9">
        <v>9.6210000000000004</v>
      </c>
      <c r="IQ17" s="9">
        <v>13.752000000000001</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7"/>
  <sheetViews>
    <sheetView workbookViewId="0">
      <pane xSplit="1" ySplit="10" topLeftCell="B11" activePane="bottomRight" state="frozen"/>
      <selection pane="topRight" activeCell="B1" sqref="B1"/>
      <selection pane="bottomLeft" activeCell="A11" sqref="A11"/>
      <selection pane="bottomRight" activeCell="B11" sqref="B11"/>
    </sheetView>
  </sheetViews>
  <sheetFormatPr defaultColWidth="14.7109375" defaultRowHeight="11.25"/>
  <cols>
    <col min="1" max="16384" width="14.7109375" style="1"/>
  </cols>
  <sheetData>
    <row r="1" spans="1:34" s="2" customFormat="1" ht="99.95" customHeight="1">
      <c r="B1" s="3" t="s">
        <v>1512</v>
      </c>
      <c r="C1" s="3" t="s">
        <v>1513</v>
      </c>
      <c r="D1" s="3" t="s">
        <v>1514</v>
      </c>
      <c r="E1" s="3" t="s">
        <v>1515</v>
      </c>
      <c r="F1" s="3" t="s">
        <v>1516</v>
      </c>
      <c r="G1" s="3" t="s">
        <v>1517</v>
      </c>
      <c r="H1" s="3" t="s">
        <v>1518</v>
      </c>
      <c r="I1" s="3" t="s">
        <v>1519</v>
      </c>
      <c r="J1" s="3" t="s">
        <v>1520</v>
      </c>
      <c r="K1" s="3" t="s">
        <v>1521</v>
      </c>
      <c r="L1" s="3" t="s">
        <v>1522</v>
      </c>
      <c r="M1" s="3" t="s">
        <v>1523</v>
      </c>
      <c r="N1" s="3" t="s">
        <v>1524</v>
      </c>
      <c r="O1" s="3" t="s">
        <v>1525</v>
      </c>
      <c r="P1" s="3" t="s">
        <v>1526</v>
      </c>
      <c r="Q1" s="3" t="s">
        <v>1527</v>
      </c>
      <c r="R1" s="3" t="s">
        <v>1528</v>
      </c>
      <c r="S1" s="3" t="s">
        <v>1529</v>
      </c>
      <c r="T1" s="3" t="s">
        <v>1530</v>
      </c>
      <c r="U1" s="3" t="s">
        <v>1531</v>
      </c>
      <c r="V1" s="3" t="s">
        <v>1532</v>
      </c>
      <c r="W1" s="3" t="s">
        <v>1533</v>
      </c>
      <c r="X1" s="3" t="s">
        <v>1534</v>
      </c>
      <c r="Y1" s="3" t="s">
        <v>1535</v>
      </c>
      <c r="Z1" s="3" t="s">
        <v>1536</v>
      </c>
      <c r="AA1" s="3" t="s">
        <v>1537</v>
      </c>
      <c r="AB1" s="3" t="s">
        <v>1538</v>
      </c>
      <c r="AC1" s="3" t="s">
        <v>1539</v>
      </c>
      <c r="AD1" s="3" t="s">
        <v>1540</v>
      </c>
      <c r="AE1" s="3" t="s">
        <v>1541</v>
      </c>
      <c r="AF1" s="3" t="s">
        <v>1542</v>
      </c>
      <c r="AG1" s="3" t="s">
        <v>1543</v>
      </c>
      <c r="AH1" s="3" t="s">
        <v>1544</v>
      </c>
    </row>
    <row r="2" spans="1:34">
      <c r="A2" s="4" t="s">
        <v>250</v>
      </c>
      <c r="B2" s="7" t="s">
        <v>259</v>
      </c>
      <c r="C2" s="7" t="s">
        <v>259</v>
      </c>
      <c r="D2" s="7" t="s">
        <v>259</v>
      </c>
      <c r="E2" s="7" t="s">
        <v>259</v>
      </c>
      <c r="F2" s="7" t="s">
        <v>259</v>
      </c>
      <c r="G2" s="7" t="s">
        <v>259</v>
      </c>
      <c r="H2" s="7" t="s">
        <v>259</v>
      </c>
      <c r="I2" s="7" t="s">
        <v>259</v>
      </c>
      <c r="J2" s="7" t="s">
        <v>259</v>
      </c>
      <c r="K2" s="7" t="s">
        <v>259</v>
      </c>
      <c r="L2" s="7" t="s">
        <v>259</v>
      </c>
      <c r="M2" s="7" t="s">
        <v>259</v>
      </c>
      <c r="N2" s="7" t="s">
        <v>259</v>
      </c>
      <c r="O2" s="7" t="s">
        <v>259</v>
      </c>
      <c r="P2" s="7" t="s">
        <v>259</v>
      </c>
      <c r="Q2" s="7" t="s">
        <v>259</v>
      </c>
      <c r="R2" s="7" t="s">
        <v>259</v>
      </c>
      <c r="S2" s="7" t="s">
        <v>259</v>
      </c>
      <c r="T2" s="7" t="s">
        <v>259</v>
      </c>
      <c r="U2" s="7" t="s">
        <v>259</v>
      </c>
      <c r="V2" s="7" t="s">
        <v>259</v>
      </c>
      <c r="W2" s="7" t="s">
        <v>259</v>
      </c>
      <c r="X2" s="7" t="s">
        <v>259</v>
      </c>
      <c r="Y2" s="7" t="s">
        <v>259</v>
      </c>
      <c r="Z2" s="7" t="s">
        <v>259</v>
      </c>
      <c r="AA2" s="7" t="s">
        <v>259</v>
      </c>
      <c r="AB2" s="7" t="s">
        <v>259</v>
      </c>
      <c r="AC2" s="7" t="s">
        <v>259</v>
      </c>
      <c r="AD2" s="7" t="s">
        <v>259</v>
      </c>
      <c r="AE2" s="7" t="s">
        <v>259</v>
      </c>
      <c r="AF2" s="7" t="s">
        <v>259</v>
      </c>
      <c r="AG2" s="7" t="s">
        <v>259</v>
      </c>
      <c r="AH2" s="7" t="s">
        <v>259</v>
      </c>
    </row>
    <row r="3" spans="1:34">
      <c r="A3" s="4" t="s">
        <v>251</v>
      </c>
      <c r="B3" s="8" t="s">
        <v>260</v>
      </c>
      <c r="C3" s="8" t="s">
        <v>260</v>
      </c>
      <c r="D3" s="8" t="s">
        <v>260</v>
      </c>
      <c r="E3" s="8" t="s">
        <v>260</v>
      </c>
      <c r="F3" s="8" t="s">
        <v>260</v>
      </c>
      <c r="G3" s="8" t="s">
        <v>260</v>
      </c>
      <c r="H3" s="8" t="s">
        <v>260</v>
      </c>
      <c r="I3" s="8" t="s">
        <v>260</v>
      </c>
      <c r="J3" s="8" t="s">
        <v>260</v>
      </c>
      <c r="K3" s="8" t="s">
        <v>260</v>
      </c>
      <c r="L3" s="8" t="s">
        <v>260</v>
      </c>
      <c r="M3" s="8" t="s">
        <v>260</v>
      </c>
      <c r="N3" s="8" t="s">
        <v>260</v>
      </c>
      <c r="O3" s="8" t="s">
        <v>260</v>
      </c>
      <c r="P3" s="8" t="s">
        <v>260</v>
      </c>
      <c r="Q3" s="8" t="s">
        <v>260</v>
      </c>
      <c r="R3" s="8" t="s">
        <v>260</v>
      </c>
      <c r="S3" s="8" t="s">
        <v>260</v>
      </c>
      <c r="T3" s="8" t="s">
        <v>260</v>
      </c>
      <c r="U3" s="8" t="s">
        <v>260</v>
      </c>
      <c r="V3" s="8" t="s">
        <v>260</v>
      </c>
      <c r="W3" s="8" t="s">
        <v>260</v>
      </c>
      <c r="X3" s="8" t="s">
        <v>260</v>
      </c>
      <c r="Y3" s="8" t="s">
        <v>260</v>
      </c>
      <c r="Z3" s="8" t="s">
        <v>260</v>
      </c>
      <c r="AA3" s="8" t="s">
        <v>260</v>
      </c>
      <c r="AB3" s="8" t="s">
        <v>260</v>
      </c>
      <c r="AC3" s="8" t="s">
        <v>260</v>
      </c>
      <c r="AD3" s="8" t="s">
        <v>260</v>
      </c>
      <c r="AE3" s="8" t="s">
        <v>260</v>
      </c>
      <c r="AF3" s="8" t="s">
        <v>260</v>
      </c>
      <c r="AG3" s="8" t="s">
        <v>260</v>
      </c>
      <c r="AH3" s="8" t="s">
        <v>260</v>
      </c>
    </row>
    <row r="4" spans="1:34">
      <c r="A4" s="4" t="s">
        <v>252</v>
      </c>
      <c r="B4" s="8" t="s">
        <v>261</v>
      </c>
      <c r="C4" s="8" t="s">
        <v>261</v>
      </c>
      <c r="D4" s="8" t="s">
        <v>261</v>
      </c>
      <c r="E4" s="8" t="s">
        <v>261</v>
      </c>
      <c r="F4" s="8" t="s">
        <v>261</v>
      </c>
      <c r="G4" s="8" t="s">
        <v>261</v>
      </c>
      <c r="H4" s="8" t="s">
        <v>261</v>
      </c>
      <c r="I4" s="8" t="s">
        <v>261</v>
      </c>
      <c r="J4" s="8" t="s">
        <v>261</v>
      </c>
      <c r="K4" s="8" t="s">
        <v>261</v>
      </c>
      <c r="L4" s="8" t="s">
        <v>261</v>
      </c>
      <c r="M4" s="8" t="s">
        <v>261</v>
      </c>
      <c r="N4" s="8" t="s">
        <v>261</v>
      </c>
      <c r="O4" s="8" t="s">
        <v>261</v>
      </c>
      <c r="P4" s="8" t="s">
        <v>261</v>
      </c>
      <c r="Q4" s="8" t="s">
        <v>261</v>
      </c>
      <c r="R4" s="8" t="s">
        <v>261</v>
      </c>
      <c r="S4" s="8" t="s">
        <v>261</v>
      </c>
      <c r="T4" s="8" t="s">
        <v>261</v>
      </c>
      <c r="U4" s="8" t="s">
        <v>261</v>
      </c>
      <c r="V4" s="8" t="s">
        <v>261</v>
      </c>
      <c r="W4" s="8" t="s">
        <v>261</v>
      </c>
      <c r="X4" s="8" t="s">
        <v>261</v>
      </c>
      <c r="Y4" s="8" t="s">
        <v>261</v>
      </c>
      <c r="Z4" s="8" t="s">
        <v>261</v>
      </c>
      <c r="AA4" s="8" t="s">
        <v>261</v>
      </c>
      <c r="AB4" s="8" t="s">
        <v>261</v>
      </c>
      <c r="AC4" s="8" t="s">
        <v>261</v>
      </c>
      <c r="AD4" s="8" t="s">
        <v>261</v>
      </c>
      <c r="AE4" s="8" t="s">
        <v>261</v>
      </c>
      <c r="AF4" s="8" t="s">
        <v>261</v>
      </c>
      <c r="AG4" s="8" t="s">
        <v>261</v>
      </c>
      <c r="AH4" s="8" t="s">
        <v>261</v>
      </c>
    </row>
    <row r="5" spans="1:34">
      <c r="A5" s="4" t="s">
        <v>253</v>
      </c>
      <c r="B5" s="8" t="s">
        <v>1587</v>
      </c>
      <c r="C5" s="8" t="s">
        <v>1587</v>
      </c>
      <c r="D5" s="8" t="s">
        <v>1587</v>
      </c>
      <c r="E5" s="8" t="s">
        <v>1587</v>
      </c>
      <c r="F5" s="8" t="s">
        <v>1587</v>
      </c>
      <c r="G5" s="8" t="s">
        <v>1587</v>
      </c>
      <c r="H5" s="8" t="s">
        <v>1587</v>
      </c>
      <c r="I5" s="8" t="s">
        <v>1587</v>
      </c>
      <c r="J5" s="8" t="s">
        <v>1587</v>
      </c>
      <c r="K5" s="8" t="s">
        <v>1587</v>
      </c>
      <c r="L5" s="8" t="s">
        <v>1587</v>
      </c>
      <c r="M5" s="8" t="s">
        <v>1587</v>
      </c>
      <c r="N5" s="8" t="s">
        <v>1587</v>
      </c>
      <c r="O5" s="8" t="s">
        <v>1587</v>
      </c>
      <c r="P5" s="8" t="s">
        <v>1587</v>
      </c>
      <c r="Q5" s="8" t="s">
        <v>1587</v>
      </c>
      <c r="R5" s="8" t="s">
        <v>1587</v>
      </c>
      <c r="S5" s="8" t="s">
        <v>1587</v>
      </c>
      <c r="T5" s="8" t="s">
        <v>1587</v>
      </c>
      <c r="U5" s="8" t="s">
        <v>1587</v>
      </c>
      <c r="V5" s="8" t="s">
        <v>1587</v>
      </c>
      <c r="W5" s="8" t="s">
        <v>1587</v>
      </c>
      <c r="X5" s="8" t="s">
        <v>1587</v>
      </c>
      <c r="Y5" s="8" t="s">
        <v>1587</v>
      </c>
      <c r="Z5" s="8" t="s">
        <v>1587</v>
      </c>
      <c r="AA5" s="8" t="s">
        <v>1587</v>
      </c>
      <c r="AB5" s="8" t="s">
        <v>1587</v>
      </c>
      <c r="AC5" s="8" t="s">
        <v>1587</v>
      </c>
      <c r="AD5" s="8" t="s">
        <v>1587</v>
      </c>
      <c r="AE5" s="8" t="s">
        <v>1587</v>
      </c>
      <c r="AF5" s="8" t="s">
        <v>1587</v>
      </c>
      <c r="AG5" s="8" t="s">
        <v>1587</v>
      </c>
      <c r="AH5" s="8" t="s">
        <v>1587</v>
      </c>
    </row>
    <row r="6" spans="1:34">
      <c r="A6" s="4" t="s">
        <v>254</v>
      </c>
      <c r="B6" s="1">
        <v>2</v>
      </c>
      <c r="C6" s="1">
        <v>2</v>
      </c>
      <c r="D6" s="1">
        <v>2</v>
      </c>
      <c r="E6" s="1">
        <v>2</v>
      </c>
      <c r="F6" s="1">
        <v>2</v>
      </c>
      <c r="G6" s="1">
        <v>2</v>
      </c>
      <c r="H6" s="1">
        <v>2</v>
      </c>
      <c r="I6" s="1">
        <v>2</v>
      </c>
      <c r="J6" s="1">
        <v>2</v>
      </c>
      <c r="K6" s="1">
        <v>2</v>
      </c>
      <c r="L6" s="1">
        <v>2</v>
      </c>
      <c r="M6" s="1">
        <v>2</v>
      </c>
      <c r="N6" s="1">
        <v>2</v>
      </c>
      <c r="O6" s="1">
        <v>2</v>
      </c>
      <c r="P6" s="1">
        <v>2</v>
      </c>
      <c r="Q6" s="1">
        <v>2</v>
      </c>
      <c r="R6" s="1">
        <v>2</v>
      </c>
      <c r="S6" s="1">
        <v>2</v>
      </c>
      <c r="T6" s="1">
        <v>2</v>
      </c>
      <c r="U6" s="1">
        <v>2</v>
      </c>
      <c r="V6" s="1">
        <v>2</v>
      </c>
      <c r="W6" s="1">
        <v>2</v>
      </c>
      <c r="X6" s="1">
        <v>2</v>
      </c>
      <c r="Y6" s="1">
        <v>2</v>
      </c>
      <c r="Z6" s="1">
        <v>2</v>
      </c>
      <c r="AA6" s="1">
        <v>2</v>
      </c>
      <c r="AB6" s="1">
        <v>2</v>
      </c>
      <c r="AC6" s="1">
        <v>2</v>
      </c>
      <c r="AD6" s="1">
        <v>2</v>
      </c>
      <c r="AE6" s="1">
        <v>2</v>
      </c>
      <c r="AF6" s="1">
        <v>2</v>
      </c>
      <c r="AG6" s="1">
        <v>2</v>
      </c>
      <c r="AH6" s="1">
        <v>2</v>
      </c>
    </row>
    <row r="7" spans="1:34" s="6" customFormat="1">
      <c r="A7" s="5" t="s">
        <v>255</v>
      </c>
      <c r="B7" s="6">
        <v>42036</v>
      </c>
      <c r="C7" s="6">
        <v>42036</v>
      </c>
      <c r="D7" s="6">
        <v>42036</v>
      </c>
      <c r="E7" s="6">
        <v>42036</v>
      </c>
      <c r="F7" s="6">
        <v>42036</v>
      </c>
      <c r="G7" s="6">
        <v>42036</v>
      </c>
      <c r="H7" s="6">
        <v>42036</v>
      </c>
      <c r="I7" s="6">
        <v>42036</v>
      </c>
      <c r="J7" s="6">
        <v>42036</v>
      </c>
      <c r="K7" s="6">
        <v>42036</v>
      </c>
      <c r="L7" s="6">
        <v>42036</v>
      </c>
      <c r="M7" s="6">
        <v>42036</v>
      </c>
      <c r="N7" s="6">
        <v>42036</v>
      </c>
      <c r="O7" s="6">
        <v>42036</v>
      </c>
      <c r="P7" s="6">
        <v>42036</v>
      </c>
      <c r="Q7" s="6">
        <v>42036</v>
      </c>
      <c r="R7" s="6">
        <v>42036</v>
      </c>
      <c r="S7" s="6">
        <v>42036</v>
      </c>
      <c r="T7" s="6">
        <v>42036</v>
      </c>
      <c r="U7" s="6">
        <v>42036</v>
      </c>
      <c r="V7" s="6">
        <v>42036</v>
      </c>
      <c r="W7" s="6">
        <v>42036</v>
      </c>
      <c r="X7" s="6">
        <v>42036</v>
      </c>
      <c r="Y7" s="6">
        <v>42036</v>
      </c>
      <c r="Z7" s="6">
        <v>42036</v>
      </c>
      <c r="AA7" s="6">
        <v>42036</v>
      </c>
      <c r="AB7" s="6">
        <v>42036</v>
      </c>
      <c r="AC7" s="6">
        <v>42036</v>
      </c>
      <c r="AD7" s="6">
        <v>42036</v>
      </c>
      <c r="AE7" s="6">
        <v>42036</v>
      </c>
      <c r="AF7" s="6">
        <v>42036</v>
      </c>
      <c r="AG7" s="6">
        <v>42036</v>
      </c>
      <c r="AH7" s="6">
        <v>42036</v>
      </c>
    </row>
    <row r="8" spans="1:34" s="6" customFormat="1">
      <c r="A8" s="5" t="s">
        <v>256</v>
      </c>
      <c r="B8" s="6">
        <v>44228</v>
      </c>
      <c r="C8" s="6">
        <v>44228</v>
      </c>
      <c r="D8" s="6">
        <v>44228</v>
      </c>
      <c r="E8" s="6">
        <v>44228</v>
      </c>
      <c r="F8" s="6">
        <v>44228</v>
      </c>
      <c r="G8" s="6">
        <v>44228</v>
      </c>
      <c r="H8" s="6">
        <v>44228</v>
      </c>
      <c r="I8" s="6">
        <v>44228</v>
      </c>
      <c r="J8" s="6">
        <v>44228</v>
      </c>
      <c r="K8" s="6">
        <v>44228</v>
      </c>
      <c r="L8" s="6">
        <v>44228</v>
      </c>
      <c r="M8" s="6">
        <v>44228</v>
      </c>
      <c r="N8" s="6">
        <v>44228</v>
      </c>
      <c r="O8" s="6">
        <v>44228</v>
      </c>
      <c r="P8" s="6">
        <v>44228</v>
      </c>
      <c r="Q8" s="6">
        <v>44228</v>
      </c>
      <c r="R8" s="6">
        <v>44228</v>
      </c>
      <c r="S8" s="6">
        <v>44228</v>
      </c>
      <c r="T8" s="6">
        <v>44228</v>
      </c>
      <c r="U8" s="6">
        <v>44228</v>
      </c>
      <c r="V8" s="6">
        <v>44228</v>
      </c>
      <c r="W8" s="6">
        <v>44228</v>
      </c>
      <c r="X8" s="6">
        <v>44228</v>
      </c>
      <c r="Y8" s="6">
        <v>44228</v>
      </c>
      <c r="Z8" s="6">
        <v>44228</v>
      </c>
      <c r="AA8" s="6">
        <v>44228</v>
      </c>
      <c r="AB8" s="6">
        <v>44228</v>
      </c>
      <c r="AC8" s="6">
        <v>44228</v>
      </c>
      <c r="AD8" s="6">
        <v>44228</v>
      </c>
      <c r="AE8" s="6">
        <v>44228</v>
      </c>
      <c r="AF8" s="6">
        <v>44228</v>
      </c>
      <c r="AG8" s="6">
        <v>44228</v>
      </c>
      <c r="AH8" s="6">
        <v>44228</v>
      </c>
    </row>
    <row r="9" spans="1:34">
      <c r="A9" s="4" t="s">
        <v>257</v>
      </c>
      <c r="B9" s="1">
        <v>7</v>
      </c>
      <c r="C9" s="1">
        <v>7</v>
      </c>
      <c r="D9" s="1">
        <v>7</v>
      </c>
      <c r="E9" s="1">
        <v>7</v>
      </c>
      <c r="F9" s="1">
        <v>7</v>
      </c>
      <c r="G9" s="1">
        <v>7</v>
      </c>
      <c r="H9" s="1">
        <v>7</v>
      </c>
      <c r="I9" s="1">
        <v>7</v>
      </c>
      <c r="J9" s="1">
        <v>7</v>
      </c>
      <c r="K9" s="1">
        <v>7</v>
      </c>
      <c r="L9" s="1">
        <v>7</v>
      </c>
      <c r="M9" s="1">
        <v>7</v>
      </c>
      <c r="N9" s="1">
        <v>7</v>
      </c>
      <c r="O9" s="1">
        <v>7</v>
      </c>
      <c r="P9" s="1">
        <v>7</v>
      </c>
      <c r="Q9" s="1">
        <v>7</v>
      </c>
      <c r="R9" s="1">
        <v>7</v>
      </c>
      <c r="S9" s="1">
        <v>7</v>
      </c>
      <c r="T9" s="1">
        <v>7</v>
      </c>
      <c r="U9" s="1">
        <v>7</v>
      </c>
      <c r="V9" s="1">
        <v>7</v>
      </c>
      <c r="W9" s="1">
        <v>7</v>
      </c>
      <c r="X9" s="1">
        <v>7</v>
      </c>
      <c r="Y9" s="1">
        <v>7</v>
      </c>
      <c r="Z9" s="1">
        <v>7</v>
      </c>
      <c r="AA9" s="1">
        <v>7</v>
      </c>
      <c r="AB9" s="1">
        <v>7</v>
      </c>
      <c r="AC9" s="1">
        <v>7</v>
      </c>
      <c r="AD9" s="1">
        <v>7</v>
      </c>
      <c r="AE9" s="1">
        <v>7</v>
      </c>
      <c r="AF9" s="1">
        <v>7</v>
      </c>
      <c r="AG9" s="1">
        <v>7</v>
      </c>
      <c r="AH9" s="1">
        <v>7</v>
      </c>
    </row>
    <row r="10" spans="1:34">
      <c r="A10" s="4" t="s">
        <v>258</v>
      </c>
      <c r="B10" s="8" t="s">
        <v>1545</v>
      </c>
      <c r="C10" s="8" t="s">
        <v>1546</v>
      </c>
      <c r="D10" s="8" t="s">
        <v>1547</v>
      </c>
      <c r="E10" s="8" t="s">
        <v>1548</v>
      </c>
      <c r="F10" s="8" t="s">
        <v>1549</v>
      </c>
      <c r="G10" s="8" t="s">
        <v>1550</v>
      </c>
      <c r="H10" s="8" t="s">
        <v>1551</v>
      </c>
      <c r="I10" s="8" t="s">
        <v>1552</v>
      </c>
      <c r="J10" s="8" t="s">
        <v>1553</v>
      </c>
      <c r="K10" s="8" t="s">
        <v>1554</v>
      </c>
      <c r="L10" s="8" t="s">
        <v>1555</v>
      </c>
      <c r="M10" s="8" t="s">
        <v>1556</v>
      </c>
      <c r="N10" s="8" t="s">
        <v>1557</v>
      </c>
      <c r="O10" s="8" t="s">
        <v>1558</v>
      </c>
      <c r="P10" s="8" t="s">
        <v>1559</v>
      </c>
      <c r="Q10" s="8" t="s">
        <v>1560</v>
      </c>
      <c r="R10" s="8" t="s">
        <v>1561</v>
      </c>
      <c r="S10" s="8" t="s">
        <v>1562</v>
      </c>
      <c r="T10" s="8" t="s">
        <v>1563</v>
      </c>
      <c r="U10" s="8" t="s">
        <v>1564</v>
      </c>
      <c r="V10" s="8" t="s">
        <v>1565</v>
      </c>
      <c r="W10" s="8" t="s">
        <v>1566</v>
      </c>
      <c r="X10" s="8" t="s">
        <v>1567</v>
      </c>
      <c r="Y10" s="8" t="s">
        <v>1568</v>
      </c>
      <c r="Z10" s="8" t="s">
        <v>1569</v>
      </c>
      <c r="AA10" s="8" t="s">
        <v>1570</v>
      </c>
      <c r="AB10" s="8" t="s">
        <v>1571</v>
      </c>
      <c r="AC10" s="8" t="s">
        <v>1572</v>
      </c>
      <c r="AD10" s="8" t="s">
        <v>1573</v>
      </c>
      <c r="AE10" s="8" t="s">
        <v>1574</v>
      </c>
      <c r="AF10" s="8" t="s">
        <v>1575</v>
      </c>
      <c r="AG10" s="8" t="s">
        <v>1576</v>
      </c>
      <c r="AH10" s="8" t="s">
        <v>1577</v>
      </c>
    </row>
    <row r="11" spans="1:34">
      <c r="A11" s="10">
        <v>42036</v>
      </c>
      <c r="B11" s="9">
        <v>10.269</v>
      </c>
      <c r="C11" s="9">
        <v>4.4989999999999997</v>
      </c>
      <c r="D11" s="9">
        <v>5.77</v>
      </c>
      <c r="E11" s="9">
        <v>90.284000000000006</v>
      </c>
      <c r="F11" s="9">
        <v>39.628999999999998</v>
      </c>
      <c r="G11" s="9">
        <v>50.655000000000001</v>
      </c>
      <c r="H11" s="9">
        <v>25.498000000000001</v>
      </c>
      <c r="I11" s="9">
        <v>10.941000000000001</v>
      </c>
      <c r="J11" s="9">
        <v>14.557</v>
      </c>
      <c r="K11" s="9">
        <v>6.4050000000000002</v>
      </c>
      <c r="L11" s="9">
        <v>3.1219999999999999</v>
      </c>
      <c r="M11" s="9">
        <v>3.2829999999999999</v>
      </c>
      <c r="N11" s="9">
        <v>20.942</v>
      </c>
      <c r="O11" s="9">
        <v>9.7189999999999994</v>
      </c>
      <c r="P11" s="9">
        <v>11.223000000000001</v>
      </c>
      <c r="Q11" s="9">
        <v>2.6920000000000002</v>
      </c>
      <c r="R11" s="9">
        <v>1.0149999999999999</v>
      </c>
      <c r="S11" s="9">
        <v>1.677</v>
      </c>
      <c r="T11" s="9">
        <v>17.530999999999999</v>
      </c>
      <c r="U11" s="9">
        <v>8.5489999999999995</v>
      </c>
      <c r="V11" s="9">
        <v>8.9830000000000005</v>
      </c>
      <c r="W11" s="9">
        <v>1.046</v>
      </c>
      <c r="X11" s="9">
        <v>0.4</v>
      </c>
      <c r="Y11" s="9">
        <v>0.64500000000000002</v>
      </c>
      <c r="Z11" s="9">
        <v>4.556</v>
      </c>
      <c r="AA11" s="9">
        <v>1.222</v>
      </c>
      <c r="AB11" s="9">
        <v>3.3340000000000001</v>
      </c>
      <c r="AC11" s="9">
        <v>3.0110000000000001</v>
      </c>
      <c r="AD11" s="9">
        <v>0.317</v>
      </c>
      <c r="AE11" s="9">
        <v>2.694</v>
      </c>
      <c r="AF11" s="9">
        <v>45.436</v>
      </c>
      <c r="AG11" s="9">
        <v>22.370999999999999</v>
      </c>
      <c r="AH11" s="9">
        <v>23.065000000000001</v>
      </c>
    </row>
    <row r="12" spans="1:34">
      <c r="A12" s="10">
        <v>42401</v>
      </c>
      <c r="B12" s="9">
        <v>10.425000000000001</v>
      </c>
      <c r="C12" s="9">
        <v>6.1849999999999996</v>
      </c>
      <c r="D12" s="9">
        <v>4.24</v>
      </c>
      <c r="E12" s="9">
        <v>92.114000000000004</v>
      </c>
      <c r="F12" s="9">
        <v>40.582000000000001</v>
      </c>
      <c r="G12" s="9">
        <v>51.531999999999996</v>
      </c>
      <c r="H12" s="9">
        <v>23.635000000000002</v>
      </c>
      <c r="I12" s="9">
        <v>9.2430000000000003</v>
      </c>
      <c r="J12" s="9">
        <v>14.391999999999999</v>
      </c>
      <c r="K12" s="9">
        <v>6.4669999999999996</v>
      </c>
      <c r="L12" s="9">
        <v>2.5449999999999999</v>
      </c>
      <c r="M12" s="9">
        <v>3.9220000000000002</v>
      </c>
      <c r="N12" s="9">
        <v>20.033999999999999</v>
      </c>
      <c r="O12" s="9">
        <v>7.7220000000000004</v>
      </c>
      <c r="P12" s="9">
        <v>12.311999999999999</v>
      </c>
      <c r="Q12" s="9">
        <v>2.738</v>
      </c>
      <c r="R12" s="9">
        <v>0.84</v>
      </c>
      <c r="S12" s="9">
        <v>1.899</v>
      </c>
      <c r="T12" s="9">
        <v>15.794</v>
      </c>
      <c r="U12" s="9">
        <v>6.1470000000000002</v>
      </c>
      <c r="V12" s="9">
        <v>9.6470000000000002</v>
      </c>
      <c r="W12" s="9">
        <v>0.89</v>
      </c>
      <c r="X12" s="9">
        <v>0.158</v>
      </c>
      <c r="Y12" s="9">
        <v>0.73199999999999998</v>
      </c>
      <c r="Z12" s="9">
        <v>3.601</v>
      </c>
      <c r="AA12" s="9">
        <v>1.5209999999999999</v>
      </c>
      <c r="AB12" s="9">
        <v>2.08</v>
      </c>
      <c r="AC12" s="9">
        <v>3.766</v>
      </c>
      <c r="AD12" s="9">
        <v>0</v>
      </c>
      <c r="AE12" s="9">
        <v>3.766</v>
      </c>
      <c r="AF12" s="9">
        <v>42.694000000000003</v>
      </c>
      <c r="AG12" s="9">
        <v>20.329999999999998</v>
      </c>
      <c r="AH12" s="9">
        <v>22.364000000000001</v>
      </c>
    </row>
    <row r="13" spans="1:34">
      <c r="A13" s="10">
        <v>42767</v>
      </c>
      <c r="B13" s="9">
        <v>9.2929999999999993</v>
      </c>
      <c r="C13" s="9">
        <v>4.9989999999999997</v>
      </c>
      <c r="D13" s="9">
        <v>4.2939999999999996</v>
      </c>
      <c r="E13" s="9">
        <v>93.941999999999993</v>
      </c>
      <c r="F13" s="9">
        <v>41.110999999999997</v>
      </c>
      <c r="G13" s="9">
        <v>52.831000000000003</v>
      </c>
      <c r="H13" s="9">
        <v>20.588000000000001</v>
      </c>
      <c r="I13" s="9">
        <v>9.2379999999999995</v>
      </c>
      <c r="J13" s="9">
        <v>11.35</v>
      </c>
      <c r="K13" s="9">
        <v>5.641</v>
      </c>
      <c r="L13" s="9">
        <v>3.431</v>
      </c>
      <c r="M13" s="9">
        <v>2.21</v>
      </c>
      <c r="N13" s="9">
        <v>17.414000000000001</v>
      </c>
      <c r="O13" s="9">
        <v>8.0079999999999991</v>
      </c>
      <c r="P13" s="9">
        <v>9.4060000000000006</v>
      </c>
      <c r="Q13" s="9">
        <v>3.6349999999999998</v>
      </c>
      <c r="R13" s="9">
        <v>0.99299999999999999</v>
      </c>
      <c r="S13" s="9">
        <v>2.6419999999999999</v>
      </c>
      <c r="T13" s="9">
        <v>12.388999999999999</v>
      </c>
      <c r="U13" s="9">
        <v>6.726</v>
      </c>
      <c r="V13" s="9">
        <v>5.6630000000000003</v>
      </c>
      <c r="W13" s="9">
        <v>1.8919999999999999</v>
      </c>
      <c r="X13" s="9">
        <v>0.91</v>
      </c>
      <c r="Y13" s="9">
        <v>0.98199999999999998</v>
      </c>
      <c r="Z13" s="9">
        <v>3.3639999999999999</v>
      </c>
      <c r="AA13" s="9">
        <v>1.23</v>
      </c>
      <c r="AB13" s="9">
        <v>2.1339999999999999</v>
      </c>
      <c r="AC13" s="9">
        <v>1.8939999999999999</v>
      </c>
      <c r="AD13" s="9">
        <v>0.28999999999999998</v>
      </c>
      <c r="AE13" s="9">
        <v>1.6040000000000001</v>
      </c>
      <c r="AF13" s="9">
        <v>39.93</v>
      </c>
      <c r="AG13" s="9">
        <v>16.210999999999999</v>
      </c>
      <c r="AH13" s="9">
        <v>23.719000000000001</v>
      </c>
    </row>
    <row r="14" spans="1:34">
      <c r="A14" s="10">
        <v>43132</v>
      </c>
      <c r="B14" s="9">
        <v>9.4309999999999992</v>
      </c>
      <c r="C14" s="9">
        <v>5.1029999999999998</v>
      </c>
      <c r="D14" s="9">
        <v>4.327</v>
      </c>
      <c r="E14" s="9">
        <v>89.731999999999999</v>
      </c>
      <c r="F14" s="9">
        <v>37.591999999999999</v>
      </c>
      <c r="G14" s="9">
        <v>52.14</v>
      </c>
      <c r="H14" s="9">
        <v>22.376000000000001</v>
      </c>
      <c r="I14" s="9">
        <v>9.5180000000000007</v>
      </c>
      <c r="J14" s="9">
        <v>12.858000000000001</v>
      </c>
      <c r="K14" s="9">
        <v>5.7990000000000004</v>
      </c>
      <c r="L14" s="9">
        <v>3.512</v>
      </c>
      <c r="M14" s="9">
        <v>2.2869999999999999</v>
      </c>
      <c r="N14" s="9">
        <v>20.408000000000001</v>
      </c>
      <c r="O14" s="9">
        <v>9.1920000000000002</v>
      </c>
      <c r="P14" s="9">
        <v>11.215999999999999</v>
      </c>
      <c r="Q14" s="9">
        <v>3.4740000000000002</v>
      </c>
      <c r="R14" s="9">
        <v>0.51400000000000001</v>
      </c>
      <c r="S14" s="9">
        <v>2.9609999999999999</v>
      </c>
      <c r="T14" s="9">
        <v>15.265000000000001</v>
      </c>
      <c r="U14" s="9">
        <v>7.8650000000000002</v>
      </c>
      <c r="V14" s="9">
        <v>7.4</v>
      </c>
      <c r="W14" s="9">
        <v>1.847</v>
      </c>
      <c r="X14" s="9">
        <v>0.73599999999999999</v>
      </c>
      <c r="Y14" s="9">
        <v>1.1100000000000001</v>
      </c>
      <c r="Z14" s="9">
        <v>1.968</v>
      </c>
      <c r="AA14" s="9">
        <v>0.32700000000000001</v>
      </c>
      <c r="AB14" s="9">
        <v>1.6419999999999999</v>
      </c>
      <c r="AC14" s="9">
        <v>3.3420000000000001</v>
      </c>
      <c r="AD14" s="9">
        <v>0.47699999999999998</v>
      </c>
      <c r="AE14" s="9">
        <v>2.8650000000000002</v>
      </c>
      <c r="AF14" s="9">
        <v>43.457000000000001</v>
      </c>
      <c r="AG14" s="9">
        <v>18.597999999999999</v>
      </c>
      <c r="AH14" s="9">
        <v>24.858000000000001</v>
      </c>
    </row>
    <row r="15" spans="1:34">
      <c r="A15" s="10">
        <v>43497</v>
      </c>
      <c r="B15" s="9">
        <v>7.3029999999999999</v>
      </c>
      <c r="C15" s="9">
        <v>4.1779999999999999</v>
      </c>
      <c r="D15" s="9">
        <v>3.125</v>
      </c>
      <c r="E15" s="9">
        <v>99.49</v>
      </c>
      <c r="F15" s="9">
        <v>43.514000000000003</v>
      </c>
      <c r="G15" s="9">
        <v>55.975999999999999</v>
      </c>
      <c r="H15" s="9">
        <v>23.257000000000001</v>
      </c>
      <c r="I15" s="9">
        <v>11.44</v>
      </c>
      <c r="J15" s="9">
        <v>11.817</v>
      </c>
      <c r="K15" s="9">
        <v>4.8730000000000002</v>
      </c>
      <c r="L15" s="9">
        <v>2.4910000000000001</v>
      </c>
      <c r="M15" s="9">
        <v>2.3820000000000001</v>
      </c>
      <c r="N15" s="9">
        <v>21.094000000000001</v>
      </c>
      <c r="O15" s="9">
        <v>10.987</v>
      </c>
      <c r="P15" s="9">
        <v>10.106999999999999</v>
      </c>
      <c r="Q15" s="9">
        <v>5.4180000000000001</v>
      </c>
      <c r="R15" s="9">
        <v>2.968</v>
      </c>
      <c r="S15" s="9">
        <v>2.4500000000000002</v>
      </c>
      <c r="T15" s="9">
        <v>14.601000000000001</v>
      </c>
      <c r="U15" s="9">
        <v>7.3150000000000004</v>
      </c>
      <c r="V15" s="9">
        <v>7.2859999999999996</v>
      </c>
      <c r="W15" s="9">
        <v>1.304</v>
      </c>
      <c r="X15" s="9">
        <v>0.91900000000000004</v>
      </c>
      <c r="Y15" s="9">
        <v>0.38500000000000001</v>
      </c>
      <c r="Z15" s="9">
        <v>2.6219999999999999</v>
      </c>
      <c r="AA15" s="9">
        <v>0.69899999999999995</v>
      </c>
      <c r="AB15" s="9">
        <v>1.923</v>
      </c>
      <c r="AC15" s="9">
        <v>3.1469999999999998</v>
      </c>
      <c r="AD15" s="9">
        <v>0.496</v>
      </c>
      <c r="AE15" s="9">
        <v>2.65</v>
      </c>
      <c r="AF15" s="9">
        <v>45.231000000000002</v>
      </c>
      <c r="AG15" s="9">
        <v>22.021000000000001</v>
      </c>
      <c r="AH15" s="9">
        <v>23.210999999999999</v>
      </c>
    </row>
    <row r="16" spans="1:34">
      <c r="A16" s="10">
        <v>43862</v>
      </c>
      <c r="B16" s="9">
        <v>6.7709999999999999</v>
      </c>
      <c r="C16" s="9">
        <v>2.6110000000000002</v>
      </c>
      <c r="D16" s="9">
        <v>4.16</v>
      </c>
      <c r="E16" s="9">
        <v>91.97</v>
      </c>
      <c r="F16" s="9">
        <v>41.31</v>
      </c>
      <c r="G16" s="9">
        <v>50.66</v>
      </c>
      <c r="H16" s="9">
        <v>18.788</v>
      </c>
      <c r="I16" s="9">
        <v>8.4969999999999999</v>
      </c>
      <c r="J16" s="9">
        <v>10.291</v>
      </c>
      <c r="K16" s="9">
        <v>5.6980000000000004</v>
      </c>
      <c r="L16" s="9">
        <v>3.036</v>
      </c>
      <c r="M16" s="9">
        <v>2.6619999999999999</v>
      </c>
      <c r="N16" s="9">
        <v>18.57</v>
      </c>
      <c r="O16" s="9">
        <v>8.4969999999999999</v>
      </c>
      <c r="P16" s="9">
        <v>10.073</v>
      </c>
      <c r="Q16" s="9">
        <v>4.8380000000000001</v>
      </c>
      <c r="R16" s="9">
        <v>2.4260000000000002</v>
      </c>
      <c r="S16" s="9">
        <v>2.4119999999999999</v>
      </c>
      <c r="T16" s="9">
        <v>13.435</v>
      </c>
      <c r="U16" s="9">
        <v>5.7750000000000004</v>
      </c>
      <c r="V16" s="9">
        <v>7.6609999999999996</v>
      </c>
      <c r="W16" s="9">
        <v>1.046</v>
      </c>
      <c r="X16" s="9">
        <v>0.85099999999999998</v>
      </c>
      <c r="Y16" s="9">
        <v>0.19500000000000001</v>
      </c>
      <c r="Z16" s="9">
        <v>0.47199999999999998</v>
      </c>
      <c r="AA16" s="9">
        <v>0</v>
      </c>
      <c r="AB16" s="9">
        <v>0.47199999999999998</v>
      </c>
      <c r="AC16" s="9">
        <v>3.202</v>
      </c>
      <c r="AD16" s="9">
        <v>0.35299999999999998</v>
      </c>
      <c r="AE16" s="9">
        <v>2.8479999999999999</v>
      </c>
      <c r="AF16" s="9">
        <v>45.923999999999999</v>
      </c>
      <c r="AG16" s="9">
        <v>22.359000000000002</v>
      </c>
      <c r="AH16" s="9">
        <v>23.565000000000001</v>
      </c>
    </row>
    <row r="17" spans="1:34">
      <c r="A17" s="10">
        <v>44228</v>
      </c>
      <c r="B17" s="9">
        <v>10.223000000000001</v>
      </c>
      <c r="C17" s="9">
        <v>5.0309999999999997</v>
      </c>
      <c r="D17" s="9">
        <v>5.1909999999999998</v>
      </c>
      <c r="E17" s="9">
        <v>97.117000000000004</v>
      </c>
      <c r="F17" s="9">
        <v>42.040999999999997</v>
      </c>
      <c r="G17" s="9">
        <v>55.076000000000001</v>
      </c>
      <c r="H17" s="9">
        <v>20.038</v>
      </c>
      <c r="I17" s="9">
        <v>6.8460000000000001</v>
      </c>
      <c r="J17" s="9">
        <v>13.192</v>
      </c>
      <c r="K17" s="9">
        <v>5.423</v>
      </c>
      <c r="L17" s="9">
        <v>2.6890000000000001</v>
      </c>
      <c r="M17" s="9">
        <v>2.734</v>
      </c>
      <c r="N17" s="9">
        <v>17.827000000000002</v>
      </c>
      <c r="O17" s="9">
        <v>6.3410000000000002</v>
      </c>
      <c r="P17" s="9">
        <v>11.487</v>
      </c>
      <c r="Q17" s="9">
        <v>2.6739999999999999</v>
      </c>
      <c r="R17" s="9">
        <v>0.85899999999999999</v>
      </c>
      <c r="S17" s="9">
        <v>1.8149999999999999</v>
      </c>
      <c r="T17" s="9">
        <v>14.71</v>
      </c>
      <c r="U17" s="9">
        <v>5.2160000000000002</v>
      </c>
      <c r="V17" s="9">
        <v>9.4939999999999998</v>
      </c>
      <c r="W17" s="9">
        <v>1.6519999999999999</v>
      </c>
      <c r="X17" s="9">
        <v>0.61199999999999999</v>
      </c>
      <c r="Y17" s="9">
        <v>1.04</v>
      </c>
      <c r="Z17" s="9">
        <v>2.3809999999999998</v>
      </c>
      <c r="AA17" s="9">
        <v>0.50600000000000001</v>
      </c>
      <c r="AB17" s="9">
        <v>1.875</v>
      </c>
      <c r="AC17" s="9">
        <v>3.9089999999999998</v>
      </c>
      <c r="AD17" s="9">
        <v>0.57799999999999996</v>
      </c>
      <c r="AE17" s="9">
        <v>3.331</v>
      </c>
      <c r="AF17" s="9">
        <v>43.89</v>
      </c>
      <c r="AG17" s="9">
        <v>19.288</v>
      </c>
      <c r="AH17" s="9">
        <v>24.602</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2351</vt:i4>
      </vt:variant>
    </vt:vector>
  </HeadingPairs>
  <TitlesOfParts>
    <vt:vector size="2359" baseType="lpstr">
      <vt:lpstr>Contents</vt:lpstr>
      <vt:lpstr>Table 21.1</vt:lpstr>
      <vt:lpstr>Table 21.2</vt:lpstr>
      <vt:lpstr>Index</vt:lpstr>
      <vt:lpstr>Data1</vt:lpstr>
      <vt:lpstr>Data2</vt:lpstr>
      <vt:lpstr>Data3</vt:lpstr>
      <vt:lpstr>Data4</vt:lpstr>
      <vt:lpstr>A124824738V</vt:lpstr>
      <vt:lpstr>A124824738V_Data</vt:lpstr>
      <vt:lpstr>A124824738V_Latest</vt:lpstr>
      <vt:lpstr>A124824742K</vt:lpstr>
      <vt:lpstr>A124824742K_Data</vt:lpstr>
      <vt:lpstr>A124824742K_Latest</vt:lpstr>
      <vt:lpstr>A124824746V</vt:lpstr>
      <vt:lpstr>A124824746V_Data</vt:lpstr>
      <vt:lpstr>A124824746V_Latest</vt:lpstr>
      <vt:lpstr>A124824750K</vt:lpstr>
      <vt:lpstr>A124824750K_Data</vt:lpstr>
      <vt:lpstr>A124824750K_Latest</vt:lpstr>
      <vt:lpstr>A124824754V</vt:lpstr>
      <vt:lpstr>A124824754V_Data</vt:lpstr>
      <vt:lpstr>A124824754V_Latest</vt:lpstr>
      <vt:lpstr>A124824758C</vt:lpstr>
      <vt:lpstr>A124824758C_Data</vt:lpstr>
      <vt:lpstr>A124824758C_Latest</vt:lpstr>
      <vt:lpstr>A124824762V</vt:lpstr>
      <vt:lpstr>A124824762V_Data</vt:lpstr>
      <vt:lpstr>A124824762V_Latest</vt:lpstr>
      <vt:lpstr>A124824766C</vt:lpstr>
      <vt:lpstr>A124824766C_Data</vt:lpstr>
      <vt:lpstr>A124824766C_Latest</vt:lpstr>
      <vt:lpstr>A124824770V</vt:lpstr>
      <vt:lpstr>A124824770V_Data</vt:lpstr>
      <vt:lpstr>A124824770V_Latest</vt:lpstr>
      <vt:lpstr>A124824774C</vt:lpstr>
      <vt:lpstr>A124824774C_Data</vt:lpstr>
      <vt:lpstr>A124824774C_Latest</vt:lpstr>
      <vt:lpstr>A124824778L</vt:lpstr>
      <vt:lpstr>A124824778L_Data</vt:lpstr>
      <vt:lpstr>A124824778L_Latest</vt:lpstr>
      <vt:lpstr>A124824782C</vt:lpstr>
      <vt:lpstr>A124824782C_Data</vt:lpstr>
      <vt:lpstr>A124824782C_Latest</vt:lpstr>
      <vt:lpstr>A124824786L</vt:lpstr>
      <vt:lpstr>A124824786L_Data</vt:lpstr>
      <vt:lpstr>A124824786L_Latest</vt:lpstr>
      <vt:lpstr>A124824790C</vt:lpstr>
      <vt:lpstr>A124824790C_Data</vt:lpstr>
      <vt:lpstr>A124824790C_Latest</vt:lpstr>
      <vt:lpstr>A124824794L</vt:lpstr>
      <vt:lpstr>A124824794L_Data</vt:lpstr>
      <vt:lpstr>A124824794L_Latest</vt:lpstr>
      <vt:lpstr>A124824798W</vt:lpstr>
      <vt:lpstr>A124824798W_Data</vt:lpstr>
      <vt:lpstr>A124824798W_Latest</vt:lpstr>
      <vt:lpstr>A124824802A</vt:lpstr>
      <vt:lpstr>A124824802A_Data</vt:lpstr>
      <vt:lpstr>A124824802A_Latest</vt:lpstr>
      <vt:lpstr>A124824806K</vt:lpstr>
      <vt:lpstr>A124824806K_Data</vt:lpstr>
      <vt:lpstr>A124824806K_Latest</vt:lpstr>
      <vt:lpstr>A124824810A</vt:lpstr>
      <vt:lpstr>A124824810A_Data</vt:lpstr>
      <vt:lpstr>A124824810A_Latest</vt:lpstr>
      <vt:lpstr>A124824814K</vt:lpstr>
      <vt:lpstr>A124824814K_Data</vt:lpstr>
      <vt:lpstr>A124824814K_Latest</vt:lpstr>
      <vt:lpstr>A124824818V</vt:lpstr>
      <vt:lpstr>A124824818V_Data</vt:lpstr>
      <vt:lpstr>A124824818V_Latest</vt:lpstr>
      <vt:lpstr>A124824822K</vt:lpstr>
      <vt:lpstr>A124824822K_Data</vt:lpstr>
      <vt:lpstr>A124824822K_Latest</vt:lpstr>
      <vt:lpstr>A124824826V</vt:lpstr>
      <vt:lpstr>A124824826V_Data</vt:lpstr>
      <vt:lpstr>A124824826V_Latest</vt:lpstr>
      <vt:lpstr>A124824830K</vt:lpstr>
      <vt:lpstr>A124824830K_Data</vt:lpstr>
      <vt:lpstr>A124824830K_Latest</vt:lpstr>
      <vt:lpstr>A124824834V</vt:lpstr>
      <vt:lpstr>A124824834V_Data</vt:lpstr>
      <vt:lpstr>A124824834V_Latest</vt:lpstr>
      <vt:lpstr>A124824838C</vt:lpstr>
      <vt:lpstr>A124824838C_Data</vt:lpstr>
      <vt:lpstr>A124824838C_Latest</vt:lpstr>
      <vt:lpstr>A124824842V</vt:lpstr>
      <vt:lpstr>A124824842V_Data</vt:lpstr>
      <vt:lpstr>A124824842V_Latest</vt:lpstr>
      <vt:lpstr>A124824846C</vt:lpstr>
      <vt:lpstr>A124824846C_Data</vt:lpstr>
      <vt:lpstr>A124824846C_Latest</vt:lpstr>
      <vt:lpstr>A124824850V</vt:lpstr>
      <vt:lpstr>A124824850V_Data</vt:lpstr>
      <vt:lpstr>A124824850V_Latest</vt:lpstr>
      <vt:lpstr>A124824854C</vt:lpstr>
      <vt:lpstr>A124824854C_Data</vt:lpstr>
      <vt:lpstr>A124824854C_Latest</vt:lpstr>
      <vt:lpstr>A124824858L</vt:lpstr>
      <vt:lpstr>A124824858L_Data</vt:lpstr>
      <vt:lpstr>A124824858L_Latest</vt:lpstr>
      <vt:lpstr>A124824862C</vt:lpstr>
      <vt:lpstr>A124824862C_Data</vt:lpstr>
      <vt:lpstr>A124824862C_Latest</vt:lpstr>
      <vt:lpstr>A124824866L</vt:lpstr>
      <vt:lpstr>A124824866L_Data</vt:lpstr>
      <vt:lpstr>A124824866L_Latest</vt:lpstr>
      <vt:lpstr>A124824870C</vt:lpstr>
      <vt:lpstr>A124824870C_Data</vt:lpstr>
      <vt:lpstr>A124824870C_Latest</vt:lpstr>
      <vt:lpstr>A124824874L</vt:lpstr>
      <vt:lpstr>A124824874L_Data</vt:lpstr>
      <vt:lpstr>A124824874L_Latest</vt:lpstr>
      <vt:lpstr>A124824878W</vt:lpstr>
      <vt:lpstr>A124824878W_Data</vt:lpstr>
      <vt:lpstr>A124824878W_Latest</vt:lpstr>
      <vt:lpstr>A124824882L</vt:lpstr>
      <vt:lpstr>A124824882L_Data</vt:lpstr>
      <vt:lpstr>A124824882L_Latest</vt:lpstr>
      <vt:lpstr>A124824886W</vt:lpstr>
      <vt:lpstr>A124824886W_Data</vt:lpstr>
      <vt:lpstr>A124824886W_Latest</vt:lpstr>
      <vt:lpstr>A124824890L</vt:lpstr>
      <vt:lpstr>A124824890L_Data</vt:lpstr>
      <vt:lpstr>A124824890L_Latest</vt:lpstr>
      <vt:lpstr>A124824894W</vt:lpstr>
      <vt:lpstr>A124824894W_Data</vt:lpstr>
      <vt:lpstr>A124824894W_Latest</vt:lpstr>
      <vt:lpstr>A124824898F</vt:lpstr>
      <vt:lpstr>A124824898F_Data</vt:lpstr>
      <vt:lpstr>A124824898F_Latest</vt:lpstr>
      <vt:lpstr>A124824902K</vt:lpstr>
      <vt:lpstr>A124824902K_Data</vt:lpstr>
      <vt:lpstr>A124824902K_Latest</vt:lpstr>
      <vt:lpstr>A124824906V</vt:lpstr>
      <vt:lpstr>A124824906V_Data</vt:lpstr>
      <vt:lpstr>A124824906V_Latest</vt:lpstr>
      <vt:lpstr>A124824910K</vt:lpstr>
      <vt:lpstr>A124824910K_Data</vt:lpstr>
      <vt:lpstr>A124824910K_Latest</vt:lpstr>
      <vt:lpstr>A124824914V</vt:lpstr>
      <vt:lpstr>A124824914V_Data</vt:lpstr>
      <vt:lpstr>A124824914V_Latest</vt:lpstr>
      <vt:lpstr>A124824918C</vt:lpstr>
      <vt:lpstr>A124824918C_Data</vt:lpstr>
      <vt:lpstr>A124824918C_Latest</vt:lpstr>
      <vt:lpstr>A124824922V</vt:lpstr>
      <vt:lpstr>A124824922V_Data</vt:lpstr>
      <vt:lpstr>A124824922V_Latest</vt:lpstr>
      <vt:lpstr>A124824926C</vt:lpstr>
      <vt:lpstr>A124824926C_Data</vt:lpstr>
      <vt:lpstr>A124824926C_Latest</vt:lpstr>
      <vt:lpstr>A124824930V</vt:lpstr>
      <vt:lpstr>A124824930V_Data</vt:lpstr>
      <vt:lpstr>A124824930V_Latest</vt:lpstr>
      <vt:lpstr>A124824934C</vt:lpstr>
      <vt:lpstr>A124824934C_Data</vt:lpstr>
      <vt:lpstr>A124824934C_Latest</vt:lpstr>
      <vt:lpstr>A124824938L</vt:lpstr>
      <vt:lpstr>A124824938L_Data</vt:lpstr>
      <vt:lpstr>A124824938L_Latest</vt:lpstr>
      <vt:lpstr>A124824942C</vt:lpstr>
      <vt:lpstr>A124824942C_Data</vt:lpstr>
      <vt:lpstr>A124824942C_Latest</vt:lpstr>
      <vt:lpstr>A124824946L</vt:lpstr>
      <vt:lpstr>A124824946L_Data</vt:lpstr>
      <vt:lpstr>A124824946L_Latest</vt:lpstr>
      <vt:lpstr>A124824950C</vt:lpstr>
      <vt:lpstr>A124824950C_Data</vt:lpstr>
      <vt:lpstr>A124824950C_Latest</vt:lpstr>
      <vt:lpstr>A124824954L</vt:lpstr>
      <vt:lpstr>A124824954L_Data</vt:lpstr>
      <vt:lpstr>A124824954L_Latest</vt:lpstr>
      <vt:lpstr>A124824958W</vt:lpstr>
      <vt:lpstr>A124824958W_Data</vt:lpstr>
      <vt:lpstr>A124824958W_Latest</vt:lpstr>
      <vt:lpstr>A124824962L</vt:lpstr>
      <vt:lpstr>A124824962L_Data</vt:lpstr>
      <vt:lpstr>A124824962L_Latest</vt:lpstr>
      <vt:lpstr>A124824966W</vt:lpstr>
      <vt:lpstr>A124824966W_Data</vt:lpstr>
      <vt:lpstr>A124824966W_Latest</vt:lpstr>
      <vt:lpstr>A124824970L</vt:lpstr>
      <vt:lpstr>A124824970L_Data</vt:lpstr>
      <vt:lpstr>A124824970L_Latest</vt:lpstr>
      <vt:lpstr>A124824974W</vt:lpstr>
      <vt:lpstr>A124824974W_Data</vt:lpstr>
      <vt:lpstr>A124824974W_Latest</vt:lpstr>
      <vt:lpstr>A124824978F</vt:lpstr>
      <vt:lpstr>A124824978F_Data</vt:lpstr>
      <vt:lpstr>A124824978F_Latest</vt:lpstr>
      <vt:lpstr>A124824982W</vt:lpstr>
      <vt:lpstr>A124824982W_Data</vt:lpstr>
      <vt:lpstr>A124824982W_Latest</vt:lpstr>
      <vt:lpstr>A124824986F</vt:lpstr>
      <vt:lpstr>A124824986F_Data</vt:lpstr>
      <vt:lpstr>A124824986F_Latest</vt:lpstr>
      <vt:lpstr>A124824990W</vt:lpstr>
      <vt:lpstr>A124824990W_Data</vt:lpstr>
      <vt:lpstr>A124824990W_Latest</vt:lpstr>
      <vt:lpstr>A124824994F</vt:lpstr>
      <vt:lpstr>A124824994F_Data</vt:lpstr>
      <vt:lpstr>A124824994F_Latest</vt:lpstr>
      <vt:lpstr>A124824998R</vt:lpstr>
      <vt:lpstr>A124824998R_Data</vt:lpstr>
      <vt:lpstr>A124824998R_Latest</vt:lpstr>
      <vt:lpstr>A124825002W</vt:lpstr>
      <vt:lpstr>A124825002W_Data</vt:lpstr>
      <vt:lpstr>A124825002W_Latest</vt:lpstr>
      <vt:lpstr>A124825006F</vt:lpstr>
      <vt:lpstr>A124825006F_Data</vt:lpstr>
      <vt:lpstr>A124825006F_Latest</vt:lpstr>
      <vt:lpstr>A124825010W</vt:lpstr>
      <vt:lpstr>A124825010W_Data</vt:lpstr>
      <vt:lpstr>A124825010W_Latest</vt:lpstr>
      <vt:lpstr>A124825014F</vt:lpstr>
      <vt:lpstr>A124825014F_Data</vt:lpstr>
      <vt:lpstr>A124825014F_Latest</vt:lpstr>
      <vt:lpstr>A124825018R</vt:lpstr>
      <vt:lpstr>A124825018R_Data</vt:lpstr>
      <vt:lpstr>A124825018R_Latest</vt:lpstr>
      <vt:lpstr>A124825022F</vt:lpstr>
      <vt:lpstr>A124825022F_Data</vt:lpstr>
      <vt:lpstr>A124825022F_Latest</vt:lpstr>
      <vt:lpstr>A124825026R</vt:lpstr>
      <vt:lpstr>A124825026R_Data</vt:lpstr>
      <vt:lpstr>A124825026R_Latest</vt:lpstr>
      <vt:lpstr>A124825030F</vt:lpstr>
      <vt:lpstr>A124825030F_Data</vt:lpstr>
      <vt:lpstr>A124825030F_Latest</vt:lpstr>
      <vt:lpstr>A124825034R</vt:lpstr>
      <vt:lpstr>A124825034R_Data</vt:lpstr>
      <vt:lpstr>A124825034R_Latest</vt:lpstr>
      <vt:lpstr>A124825038X</vt:lpstr>
      <vt:lpstr>A124825038X_Data</vt:lpstr>
      <vt:lpstr>A124825038X_Latest</vt:lpstr>
      <vt:lpstr>A124825042R</vt:lpstr>
      <vt:lpstr>A124825042R_Data</vt:lpstr>
      <vt:lpstr>A124825042R_Latest</vt:lpstr>
      <vt:lpstr>A124825046X</vt:lpstr>
      <vt:lpstr>A124825046X_Data</vt:lpstr>
      <vt:lpstr>A124825046X_Latest</vt:lpstr>
      <vt:lpstr>A124825050R</vt:lpstr>
      <vt:lpstr>A124825050R_Data</vt:lpstr>
      <vt:lpstr>A124825050R_Latest</vt:lpstr>
      <vt:lpstr>A124825054X</vt:lpstr>
      <vt:lpstr>A124825054X_Data</vt:lpstr>
      <vt:lpstr>A124825054X_Latest</vt:lpstr>
      <vt:lpstr>A124825058J</vt:lpstr>
      <vt:lpstr>A124825058J_Data</vt:lpstr>
      <vt:lpstr>A124825058J_Latest</vt:lpstr>
      <vt:lpstr>A124825062X</vt:lpstr>
      <vt:lpstr>A124825062X_Data</vt:lpstr>
      <vt:lpstr>A124825062X_Latest</vt:lpstr>
      <vt:lpstr>A124825066J</vt:lpstr>
      <vt:lpstr>A124825066J_Data</vt:lpstr>
      <vt:lpstr>A124825066J_Latest</vt:lpstr>
      <vt:lpstr>A124825070X</vt:lpstr>
      <vt:lpstr>A124825070X_Data</vt:lpstr>
      <vt:lpstr>A124825070X_Latest</vt:lpstr>
      <vt:lpstr>A124825074J</vt:lpstr>
      <vt:lpstr>A124825074J_Data</vt:lpstr>
      <vt:lpstr>A124825074J_Latest</vt:lpstr>
      <vt:lpstr>A124825078T</vt:lpstr>
      <vt:lpstr>A124825078T_Data</vt:lpstr>
      <vt:lpstr>A124825078T_Latest</vt:lpstr>
      <vt:lpstr>A124825082J</vt:lpstr>
      <vt:lpstr>A124825082J_Data</vt:lpstr>
      <vt:lpstr>A124825082J_Latest</vt:lpstr>
      <vt:lpstr>A124825086T</vt:lpstr>
      <vt:lpstr>A124825086T_Data</vt:lpstr>
      <vt:lpstr>A124825086T_Latest</vt:lpstr>
      <vt:lpstr>A124825090J</vt:lpstr>
      <vt:lpstr>A124825090J_Data</vt:lpstr>
      <vt:lpstr>A124825090J_Latest</vt:lpstr>
      <vt:lpstr>A124825094T</vt:lpstr>
      <vt:lpstr>A124825094T_Data</vt:lpstr>
      <vt:lpstr>A124825094T_Latest</vt:lpstr>
      <vt:lpstr>A124825098A</vt:lpstr>
      <vt:lpstr>A124825098A_Data</vt:lpstr>
      <vt:lpstr>A124825098A_Latest</vt:lpstr>
      <vt:lpstr>A124825102F</vt:lpstr>
      <vt:lpstr>A124825102F_Data</vt:lpstr>
      <vt:lpstr>A124825102F_Latest</vt:lpstr>
      <vt:lpstr>A124825106R</vt:lpstr>
      <vt:lpstr>A124825106R_Data</vt:lpstr>
      <vt:lpstr>A124825106R_Latest</vt:lpstr>
      <vt:lpstr>A124825110F</vt:lpstr>
      <vt:lpstr>A124825110F_Data</vt:lpstr>
      <vt:lpstr>A124825110F_Latest</vt:lpstr>
      <vt:lpstr>A124825114R</vt:lpstr>
      <vt:lpstr>A124825114R_Data</vt:lpstr>
      <vt:lpstr>A124825114R_Latest</vt:lpstr>
      <vt:lpstr>A124825118X</vt:lpstr>
      <vt:lpstr>A124825118X_Data</vt:lpstr>
      <vt:lpstr>A124825118X_Latest</vt:lpstr>
      <vt:lpstr>A124825122R</vt:lpstr>
      <vt:lpstr>A124825122R_Data</vt:lpstr>
      <vt:lpstr>A124825122R_Latest</vt:lpstr>
      <vt:lpstr>A124825126X</vt:lpstr>
      <vt:lpstr>A124825126X_Data</vt:lpstr>
      <vt:lpstr>A124825126X_Latest</vt:lpstr>
      <vt:lpstr>A124825130R</vt:lpstr>
      <vt:lpstr>A124825130R_Data</vt:lpstr>
      <vt:lpstr>A124825130R_Latest</vt:lpstr>
      <vt:lpstr>A124825134X</vt:lpstr>
      <vt:lpstr>A124825134X_Data</vt:lpstr>
      <vt:lpstr>A124825134X_Latest</vt:lpstr>
      <vt:lpstr>A124825138J</vt:lpstr>
      <vt:lpstr>A124825138J_Data</vt:lpstr>
      <vt:lpstr>A124825138J_Latest</vt:lpstr>
      <vt:lpstr>A124825142X</vt:lpstr>
      <vt:lpstr>A124825142X_Data</vt:lpstr>
      <vt:lpstr>A124825142X_Latest</vt:lpstr>
      <vt:lpstr>A124825146J</vt:lpstr>
      <vt:lpstr>A124825146J_Data</vt:lpstr>
      <vt:lpstr>A124825146J_Latest</vt:lpstr>
      <vt:lpstr>A124825150X</vt:lpstr>
      <vt:lpstr>A124825150X_Data</vt:lpstr>
      <vt:lpstr>A124825150X_Latest</vt:lpstr>
      <vt:lpstr>A124825154J</vt:lpstr>
      <vt:lpstr>A124825154J_Data</vt:lpstr>
      <vt:lpstr>A124825154J_Latest</vt:lpstr>
      <vt:lpstr>A124825158T</vt:lpstr>
      <vt:lpstr>A124825158T_Data</vt:lpstr>
      <vt:lpstr>A124825158T_Latest</vt:lpstr>
      <vt:lpstr>A124825162J</vt:lpstr>
      <vt:lpstr>A124825162J_Data</vt:lpstr>
      <vt:lpstr>A124825162J_Latest</vt:lpstr>
      <vt:lpstr>A124825166T</vt:lpstr>
      <vt:lpstr>A124825166T_Data</vt:lpstr>
      <vt:lpstr>A124825166T_Latest</vt:lpstr>
      <vt:lpstr>A124825170J</vt:lpstr>
      <vt:lpstr>A124825170J_Data</vt:lpstr>
      <vt:lpstr>A124825170J_Latest</vt:lpstr>
      <vt:lpstr>A124825174T</vt:lpstr>
      <vt:lpstr>A124825174T_Data</vt:lpstr>
      <vt:lpstr>A124825174T_Latest</vt:lpstr>
      <vt:lpstr>A124825178A</vt:lpstr>
      <vt:lpstr>A124825178A_Data</vt:lpstr>
      <vt:lpstr>A124825178A_Latest</vt:lpstr>
      <vt:lpstr>A124825182T</vt:lpstr>
      <vt:lpstr>A124825182T_Data</vt:lpstr>
      <vt:lpstr>A124825182T_Latest</vt:lpstr>
      <vt:lpstr>A124825186A</vt:lpstr>
      <vt:lpstr>A124825186A_Data</vt:lpstr>
      <vt:lpstr>A124825186A_Latest</vt:lpstr>
      <vt:lpstr>A124825190T</vt:lpstr>
      <vt:lpstr>A124825190T_Data</vt:lpstr>
      <vt:lpstr>A124825190T_Latest</vt:lpstr>
      <vt:lpstr>A124825194A</vt:lpstr>
      <vt:lpstr>A124825194A_Data</vt:lpstr>
      <vt:lpstr>A124825194A_Latest</vt:lpstr>
      <vt:lpstr>A124825198K</vt:lpstr>
      <vt:lpstr>A124825198K_Data</vt:lpstr>
      <vt:lpstr>A124825198K_Latest</vt:lpstr>
      <vt:lpstr>A124825202R</vt:lpstr>
      <vt:lpstr>A124825202R_Data</vt:lpstr>
      <vt:lpstr>A124825202R_Latest</vt:lpstr>
      <vt:lpstr>A124825206X</vt:lpstr>
      <vt:lpstr>A124825206X_Data</vt:lpstr>
      <vt:lpstr>A124825206X_Latest</vt:lpstr>
      <vt:lpstr>A124825210R</vt:lpstr>
      <vt:lpstr>A124825210R_Data</vt:lpstr>
      <vt:lpstr>A124825210R_Latest</vt:lpstr>
      <vt:lpstr>A124825214X</vt:lpstr>
      <vt:lpstr>A124825214X_Data</vt:lpstr>
      <vt:lpstr>A124825214X_Latest</vt:lpstr>
      <vt:lpstr>A124825218J</vt:lpstr>
      <vt:lpstr>A124825218J_Data</vt:lpstr>
      <vt:lpstr>A124825218J_Latest</vt:lpstr>
      <vt:lpstr>A124825222X</vt:lpstr>
      <vt:lpstr>A124825222X_Data</vt:lpstr>
      <vt:lpstr>A124825222X_Latest</vt:lpstr>
      <vt:lpstr>A124825226J</vt:lpstr>
      <vt:lpstr>A124825226J_Data</vt:lpstr>
      <vt:lpstr>A124825226J_Latest</vt:lpstr>
      <vt:lpstr>A124825230X</vt:lpstr>
      <vt:lpstr>A124825230X_Data</vt:lpstr>
      <vt:lpstr>A124825230X_Latest</vt:lpstr>
      <vt:lpstr>A124825234J</vt:lpstr>
      <vt:lpstr>A124825234J_Data</vt:lpstr>
      <vt:lpstr>A124825234J_Latest</vt:lpstr>
      <vt:lpstr>A124825238T</vt:lpstr>
      <vt:lpstr>A124825238T_Data</vt:lpstr>
      <vt:lpstr>A124825238T_Latest</vt:lpstr>
      <vt:lpstr>A124825242J</vt:lpstr>
      <vt:lpstr>A124825242J_Data</vt:lpstr>
      <vt:lpstr>A124825242J_Latest</vt:lpstr>
      <vt:lpstr>A124825246T</vt:lpstr>
      <vt:lpstr>A124825246T_Data</vt:lpstr>
      <vt:lpstr>A124825246T_Latest</vt:lpstr>
      <vt:lpstr>A124825250J</vt:lpstr>
      <vt:lpstr>A124825250J_Data</vt:lpstr>
      <vt:lpstr>A124825250J_Latest</vt:lpstr>
      <vt:lpstr>A124825254T</vt:lpstr>
      <vt:lpstr>A124825254T_Data</vt:lpstr>
      <vt:lpstr>A124825254T_Latest</vt:lpstr>
      <vt:lpstr>A124825258A</vt:lpstr>
      <vt:lpstr>A124825258A_Data</vt:lpstr>
      <vt:lpstr>A124825258A_Latest</vt:lpstr>
      <vt:lpstr>A124825262T</vt:lpstr>
      <vt:lpstr>A124825262T_Data</vt:lpstr>
      <vt:lpstr>A124825262T_Latest</vt:lpstr>
      <vt:lpstr>A124825266A</vt:lpstr>
      <vt:lpstr>A124825266A_Data</vt:lpstr>
      <vt:lpstr>A124825266A_Latest</vt:lpstr>
      <vt:lpstr>A124825270T</vt:lpstr>
      <vt:lpstr>A124825270T_Data</vt:lpstr>
      <vt:lpstr>A124825270T_Latest</vt:lpstr>
      <vt:lpstr>A124825274A</vt:lpstr>
      <vt:lpstr>A124825274A_Data</vt:lpstr>
      <vt:lpstr>A124825274A_Latest</vt:lpstr>
      <vt:lpstr>A124825278K</vt:lpstr>
      <vt:lpstr>A124825278K_Data</vt:lpstr>
      <vt:lpstr>A124825278K_Latest</vt:lpstr>
      <vt:lpstr>A124825282A</vt:lpstr>
      <vt:lpstr>A124825282A_Data</vt:lpstr>
      <vt:lpstr>A124825282A_Latest</vt:lpstr>
      <vt:lpstr>A124825286K</vt:lpstr>
      <vt:lpstr>A124825286K_Data</vt:lpstr>
      <vt:lpstr>A124825286K_Latest</vt:lpstr>
      <vt:lpstr>A124825290A</vt:lpstr>
      <vt:lpstr>A124825290A_Data</vt:lpstr>
      <vt:lpstr>A124825290A_Latest</vt:lpstr>
      <vt:lpstr>A124825294K</vt:lpstr>
      <vt:lpstr>A124825294K_Data</vt:lpstr>
      <vt:lpstr>A124825294K_Latest</vt:lpstr>
      <vt:lpstr>A124825298V</vt:lpstr>
      <vt:lpstr>A124825298V_Data</vt:lpstr>
      <vt:lpstr>A124825298V_Latest</vt:lpstr>
      <vt:lpstr>A124825302X</vt:lpstr>
      <vt:lpstr>A124825302X_Data</vt:lpstr>
      <vt:lpstr>A124825302X_Latest</vt:lpstr>
      <vt:lpstr>A124825306J</vt:lpstr>
      <vt:lpstr>A124825306J_Data</vt:lpstr>
      <vt:lpstr>A124825306J_Latest</vt:lpstr>
      <vt:lpstr>A124825310X</vt:lpstr>
      <vt:lpstr>A124825310X_Data</vt:lpstr>
      <vt:lpstr>A124825310X_Latest</vt:lpstr>
      <vt:lpstr>A124825314J</vt:lpstr>
      <vt:lpstr>A124825314J_Data</vt:lpstr>
      <vt:lpstr>A124825314J_Latest</vt:lpstr>
      <vt:lpstr>A124825318T</vt:lpstr>
      <vt:lpstr>A124825318T_Data</vt:lpstr>
      <vt:lpstr>A124825318T_Latest</vt:lpstr>
      <vt:lpstr>A124825322J</vt:lpstr>
      <vt:lpstr>A124825322J_Data</vt:lpstr>
      <vt:lpstr>A124825322J_Latest</vt:lpstr>
      <vt:lpstr>A124825326T</vt:lpstr>
      <vt:lpstr>A124825326T_Data</vt:lpstr>
      <vt:lpstr>A124825326T_Latest</vt:lpstr>
      <vt:lpstr>A124825330J</vt:lpstr>
      <vt:lpstr>A124825330J_Data</vt:lpstr>
      <vt:lpstr>A124825330J_Latest</vt:lpstr>
      <vt:lpstr>A124825334T</vt:lpstr>
      <vt:lpstr>A124825334T_Data</vt:lpstr>
      <vt:lpstr>A124825334T_Latest</vt:lpstr>
      <vt:lpstr>A124825338A</vt:lpstr>
      <vt:lpstr>A124825338A_Data</vt:lpstr>
      <vt:lpstr>A124825338A_Latest</vt:lpstr>
      <vt:lpstr>A124825342T</vt:lpstr>
      <vt:lpstr>A124825342T_Data</vt:lpstr>
      <vt:lpstr>A124825342T_Latest</vt:lpstr>
      <vt:lpstr>A124825346A</vt:lpstr>
      <vt:lpstr>A124825346A_Data</vt:lpstr>
      <vt:lpstr>A124825346A_Latest</vt:lpstr>
      <vt:lpstr>A124825350T</vt:lpstr>
      <vt:lpstr>A124825350T_Data</vt:lpstr>
      <vt:lpstr>A124825350T_Latest</vt:lpstr>
      <vt:lpstr>A124825354A</vt:lpstr>
      <vt:lpstr>A124825354A_Data</vt:lpstr>
      <vt:lpstr>A124825354A_Latest</vt:lpstr>
      <vt:lpstr>A124825358K</vt:lpstr>
      <vt:lpstr>A124825358K_Data</vt:lpstr>
      <vt:lpstr>A124825358K_Latest</vt:lpstr>
      <vt:lpstr>A124825362A</vt:lpstr>
      <vt:lpstr>A124825362A_Data</vt:lpstr>
      <vt:lpstr>A124825362A_Latest</vt:lpstr>
      <vt:lpstr>A124825366K</vt:lpstr>
      <vt:lpstr>A124825366K_Data</vt:lpstr>
      <vt:lpstr>A124825366K_Latest</vt:lpstr>
      <vt:lpstr>A124825370A</vt:lpstr>
      <vt:lpstr>A124825370A_Data</vt:lpstr>
      <vt:lpstr>A124825370A_Latest</vt:lpstr>
      <vt:lpstr>A124825374K</vt:lpstr>
      <vt:lpstr>A124825374K_Data</vt:lpstr>
      <vt:lpstr>A124825374K_Latest</vt:lpstr>
      <vt:lpstr>A124825378V</vt:lpstr>
      <vt:lpstr>A124825378V_Data</vt:lpstr>
      <vt:lpstr>A124825378V_Latest</vt:lpstr>
      <vt:lpstr>A124825382K</vt:lpstr>
      <vt:lpstr>A124825382K_Data</vt:lpstr>
      <vt:lpstr>A124825382K_Latest</vt:lpstr>
      <vt:lpstr>A124825386V</vt:lpstr>
      <vt:lpstr>A124825386V_Data</vt:lpstr>
      <vt:lpstr>A124825386V_Latest</vt:lpstr>
      <vt:lpstr>A124825390K</vt:lpstr>
      <vt:lpstr>A124825390K_Data</vt:lpstr>
      <vt:lpstr>A124825390K_Latest</vt:lpstr>
      <vt:lpstr>A124825394V</vt:lpstr>
      <vt:lpstr>A124825394V_Data</vt:lpstr>
      <vt:lpstr>A124825394V_Latest</vt:lpstr>
      <vt:lpstr>A124825398C</vt:lpstr>
      <vt:lpstr>A124825398C_Data</vt:lpstr>
      <vt:lpstr>A124825398C_Latest</vt:lpstr>
      <vt:lpstr>A124825402J</vt:lpstr>
      <vt:lpstr>A124825402J_Data</vt:lpstr>
      <vt:lpstr>A124825402J_Latest</vt:lpstr>
      <vt:lpstr>A124825406T</vt:lpstr>
      <vt:lpstr>A124825406T_Data</vt:lpstr>
      <vt:lpstr>A124825406T_Latest</vt:lpstr>
      <vt:lpstr>A124825410J</vt:lpstr>
      <vt:lpstr>A124825410J_Data</vt:lpstr>
      <vt:lpstr>A124825410J_Latest</vt:lpstr>
      <vt:lpstr>A124825414T</vt:lpstr>
      <vt:lpstr>A124825414T_Data</vt:lpstr>
      <vt:lpstr>A124825414T_Latest</vt:lpstr>
      <vt:lpstr>A124825418A</vt:lpstr>
      <vt:lpstr>A124825418A_Data</vt:lpstr>
      <vt:lpstr>A124825418A_Latest</vt:lpstr>
      <vt:lpstr>A124825422T</vt:lpstr>
      <vt:lpstr>A124825422T_Data</vt:lpstr>
      <vt:lpstr>A124825422T_Latest</vt:lpstr>
      <vt:lpstr>A124825426A</vt:lpstr>
      <vt:lpstr>A124825426A_Data</vt:lpstr>
      <vt:lpstr>A124825426A_Latest</vt:lpstr>
      <vt:lpstr>A124825430T</vt:lpstr>
      <vt:lpstr>A124825430T_Data</vt:lpstr>
      <vt:lpstr>A124825430T_Latest</vt:lpstr>
      <vt:lpstr>A124825434A</vt:lpstr>
      <vt:lpstr>A124825434A_Data</vt:lpstr>
      <vt:lpstr>A124825434A_Latest</vt:lpstr>
      <vt:lpstr>A124825438K</vt:lpstr>
      <vt:lpstr>A124825438K_Data</vt:lpstr>
      <vt:lpstr>A124825438K_Latest</vt:lpstr>
      <vt:lpstr>A124825442A</vt:lpstr>
      <vt:lpstr>A124825442A_Data</vt:lpstr>
      <vt:lpstr>A124825442A_Latest</vt:lpstr>
      <vt:lpstr>A124825446K</vt:lpstr>
      <vt:lpstr>A124825446K_Data</vt:lpstr>
      <vt:lpstr>A124825446K_Latest</vt:lpstr>
      <vt:lpstr>A124825450A</vt:lpstr>
      <vt:lpstr>A124825450A_Data</vt:lpstr>
      <vt:lpstr>A124825450A_Latest</vt:lpstr>
      <vt:lpstr>A124825454K</vt:lpstr>
      <vt:lpstr>A124825454K_Data</vt:lpstr>
      <vt:lpstr>A124825454K_Latest</vt:lpstr>
      <vt:lpstr>A124825458V</vt:lpstr>
      <vt:lpstr>A124825458V_Data</vt:lpstr>
      <vt:lpstr>A124825458V_Latest</vt:lpstr>
      <vt:lpstr>A124825462K</vt:lpstr>
      <vt:lpstr>A124825462K_Data</vt:lpstr>
      <vt:lpstr>A124825462K_Latest</vt:lpstr>
      <vt:lpstr>A124825466V</vt:lpstr>
      <vt:lpstr>A124825466V_Data</vt:lpstr>
      <vt:lpstr>A124825466V_Latest</vt:lpstr>
      <vt:lpstr>A124825470K</vt:lpstr>
      <vt:lpstr>A124825470K_Data</vt:lpstr>
      <vt:lpstr>A124825470K_Latest</vt:lpstr>
      <vt:lpstr>A124825474V</vt:lpstr>
      <vt:lpstr>A124825474V_Data</vt:lpstr>
      <vt:lpstr>A124825474V_Latest</vt:lpstr>
      <vt:lpstr>A124825478C</vt:lpstr>
      <vt:lpstr>A124825478C_Data</vt:lpstr>
      <vt:lpstr>A124825478C_Latest</vt:lpstr>
      <vt:lpstr>A124825482V</vt:lpstr>
      <vt:lpstr>A124825482V_Data</vt:lpstr>
      <vt:lpstr>A124825482V_Latest</vt:lpstr>
      <vt:lpstr>A124825486C</vt:lpstr>
      <vt:lpstr>A124825486C_Data</vt:lpstr>
      <vt:lpstr>A124825486C_Latest</vt:lpstr>
      <vt:lpstr>A124825490V</vt:lpstr>
      <vt:lpstr>A124825490V_Data</vt:lpstr>
      <vt:lpstr>A124825490V_Latest</vt:lpstr>
      <vt:lpstr>A124825494C</vt:lpstr>
      <vt:lpstr>A124825494C_Data</vt:lpstr>
      <vt:lpstr>A124825494C_Latest</vt:lpstr>
      <vt:lpstr>A124825498L</vt:lpstr>
      <vt:lpstr>A124825498L_Data</vt:lpstr>
      <vt:lpstr>A124825498L_Latest</vt:lpstr>
      <vt:lpstr>A124825502T</vt:lpstr>
      <vt:lpstr>A124825502T_Data</vt:lpstr>
      <vt:lpstr>A124825502T_Latest</vt:lpstr>
      <vt:lpstr>A124825506A</vt:lpstr>
      <vt:lpstr>A124825506A_Data</vt:lpstr>
      <vt:lpstr>A124825506A_Latest</vt:lpstr>
      <vt:lpstr>A124825510T</vt:lpstr>
      <vt:lpstr>A124825510T_Data</vt:lpstr>
      <vt:lpstr>A124825510T_Latest</vt:lpstr>
      <vt:lpstr>A124825514A</vt:lpstr>
      <vt:lpstr>A124825514A_Data</vt:lpstr>
      <vt:lpstr>A124825514A_Latest</vt:lpstr>
      <vt:lpstr>A124825518K</vt:lpstr>
      <vt:lpstr>A124825518K_Data</vt:lpstr>
      <vt:lpstr>A124825518K_Latest</vt:lpstr>
      <vt:lpstr>A124825522A</vt:lpstr>
      <vt:lpstr>A124825522A_Data</vt:lpstr>
      <vt:lpstr>A124825522A_Latest</vt:lpstr>
      <vt:lpstr>A124825526K</vt:lpstr>
      <vt:lpstr>A124825526K_Data</vt:lpstr>
      <vt:lpstr>A124825526K_Latest</vt:lpstr>
      <vt:lpstr>A124825530A</vt:lpstr>
      <vt:lpstr>A124825530A_Data</vt:lpstr>
      <vt:lpstr>A124825530A_Latest</vt:lpstr>
      <vt:lpstr>A124825534K</vt:lpstr>
      <vt:lpstr>A124825534K_Data</vt:lpstr>
      <vt:lpstr>A124825534K_Latest</vt:lpstr>
      <vt:lpstr>A124825538V</vt:lpstr>
      <vt:lpstr>A124825538V_Data</vt:lpstr>
      <vt:lpstr>A124825538V_Latest</vt:lpstr>
      <vt:lpstr>A124825542K</vt:lpstr>
      <vt:lpstr>A124825542K_Data</vt:lpstr>
      <vt:lpstr>A124825542K_Latest</vt:lpstr>
      <vt:lpstr>A124825546V</vt:lpstr>
      <vt:lpstr>A124825546V_Data</vt:lpstr>
      <vt:lpstr>A124825546V_Latest</vt:lpstr>
      <vt:lpstr>A124825550K</vt:lpstr>
      <vt:lpstr>A124825550K_Data</vt:lpstr>
      <vt:lpstr>A124825550K_Latest</vt:lpstr>
      <vt:lpstr>A124825554V</vt:lpstr>
      <vt:lpstr>A124825554V_Data</vt:lpstr>
      <vt:lpstr>A124825554V_Latest</vt:lpstr>
      <vt:lpstr>A124825558C</vt:lpstr>
      <vt:lpstr>A124825558C_Data</vt:lpstr>
      <vt:lpstr>A124825558C_Latest</vt:lpstr>
      <vt:lpstr>A124825562V</vt:lpstr>
      <vt:lpstr>A124825562V_Data</vt:lpstr>
      <vt:lpstr>A124825562V_Latest</vt:lpstr>
      <vt:lpstr>A124825566C</vt:lpstr>
      <vt:lpstr>A124825566C_Data</vt:lpstr>
      <vt:lpstr>A124825566C_Latest</vt:lpstr>
      <vt:lpstr>A124825570V</vt:lpstr>
      <vt:lpstr>A124825570V_Data</vt:lpstr>
      <vt:lpstr>A124825570V_Latest</vt:lpstr>
      <vt:lpstr>A124825574C</vt:lpstr>
      <vt:lpstr>A124825574C_Data</vt:lpstr>
      <vt:lpstr>A124825574C_Latest</vt:lpstr>
      <vt:lpstr>A124825578L</vt:lpstr>
      <vt:lpstr>A124825578L_Data</vt:lpstr>
      <vt:lpstr>A124825578L_Latest</vt:lpstr>
      <vt:lpstr>A124825582C</vt:lpstr>
      <vt:lpstr>A124825582C_Data</vt:lpstr>
      <vt:lpstr>A124825582C_Latest</vt:lpstr>
      <vt:lpstr>A124825586L</vt:lpstr>
      <vt:lpstr>A124825586L_Data</vt:lpstr>
      <vt:lpstr>A124825586L_Latest</vt:lpstr>
      <vt:lpstr>A124825590C</vt:lpstr>
      <vt:lpstr>A124825590C_Data</vt:lpstr>
      <vt:lpstr>A124825590C_Latest</vt:lpstr>
      <vt:lpstr>A124825594L</vt:lpstr>
      <vt:lpstr>A124825594L_Data</vt:lpstr>
      <vt:lpstr>A124825594L_Latest</vt:lpstr>
      <vt:lpstr>A124825598W</vt:lpstr>
      <vt:lpstr>A124825598W_Data</vt:lpstr>
      <vt:lpstr>A124825598W_Latest</vt:lpstr>
      <vt:lpstr>A124825602A</vt:lpstr>
      <vt:lpstr>A124825602A_Data</vt:lpstr>
      <vt:lpstr>A124825602A_Latest</vt:lpstr>
      <vt:lpstr>A124825606K</vt:lpstr>
      <vt:lpstr>A124825606K_Data</vt:lpstr>
      <vt:lpstr>A124825606K_Latest</vt:lpstr>
      <vt:lpstr>A124825610A</vt:lpstr>
      <vt:lpstr>A124825610A_Data</vt:lpstr>
      <vt:lpstr>A124825610A_Latest</vt:lpstr>
      <vt:lpstr>A124825614K</vt:lpstr>
      <vt:lpstr>A124825614K_Data</vt:lpstr>
      <vt:lpstr>A124825614K_Latest</vt:lpstr>
      <vt:lpstr>A124825618V</vt:lpstr>
      <vt:lpstr>A124825618V_Data</vt:lpstr>
      <vt:lpstr>A124825618V_Latest</vt:lpstr>
      <vt:lpstr>A124825622K</vt:lpstr>
      <vt:lpstr>A124825622K_Data</vt:lpstr>
      <vt:lpstr>A124825622K_Latest</vt:lpstr>
      <vt:lpstr>A124825626V</vt:lpstr>
      <vt:lpstr>A124825626V_Data</vt:lpstr>
      <vt:lpstr>A124825626V_Latest</vt:lpstr>
      <vt:lpstr>A124825630K</vt:lpstr>
      <vt:lpstr>A124825630K_Data</vt:lpstr>
      <vt:lpstr>A124825630K_Latest</vt:lpstr>
      <vt:lpstr>A124825634V</vt:lpstr>
      <vt:lpstr>A124825634V_Data</vt:lpstr>
      <vt:lpstr>A124825634V_Latest</vt:lpstr>
      <vt:lpstr>A124825638C</vt:lpstr>
      <vt:lpstr>A124825638C_Data</vt:lpstr>
      <vt:lpstr>A124825638C_Latest</vt:lpstr>
      <vt:lpstr>A124825642V</vt:lpstr>
      <vt:lpstr>A124825642V_Data</vt:lpstr>
      <vt:lpstr>A124825642V_Latest</vt:lpstr>
      <vt:lpstr>A124825646C</vt:lpstr>
      <vt:lpstr>A124825646C_Data</vt:lpstr>
      <vt:lpstr>A124825646C_Latest</vt:lpstr>
      <vt:lpstr>A124825650V</vt:lpstr>
      <vt:lpstr>A124825650V_Data</vt:lpstr>
      <vt:lpstr>A124825650V_Latest</vt:lpstr>
      <vt:lpstr>A124825654C</vt:lpstr>
      <vt:lpstr>A124825654C_Data</vt:lpstr>
      <vt:lpstr>A124825654C_Latest</vt:lpstr>
      <vt:lpstr>A124825658L</vt:lpstr>
      <vt:lpstr>A124825658L_Data</vt:lpstr>
      <vt:lpstr>A124825658L_Latest</vt:lpstr>
      <vt:lpstr>A124825662C</vt:lpstr>
      <vt:lpstr>A124825662C_Data</vt:lpstr>
      <vt:lpstr>A124825662C_Latest</vt:lpstr>
      <vt:lpstr>A124825666L</vt:lpstr>
      <vt:lpstr>A124825666L_Data</vt:lpstr>
      <vt:lpstr>A124825666L_Latest</vt:lpstr>
      <vt:lpstr>A124825670C</vt:lpstr>
      <vt:lpstr>A124825670C_Data</vt:lpstr>
      <vt:lpstr>A124825670C_Latest</vt:lpstr>
      <vt:lpstr>A124825674L</vt:lpstr>
      <vt:lpstr>A124825674L_Data</vt:lpstr>
      <vt:lpstr>A124825674L_Latest</vt:lpstr>
      <vt:lpstr>A124825678W</vt:lpstr>
      <vt:lpstr>A124825678W_Data</vt:lpstr>
      <vt:lpstr>A124825678W_Latest</vt:lpstr>
      <vt:lpstr>A124825682L</vt:lpstr>
      <vt:lpstr>A124825682L_Data</vt:lpstr>
      <vt:lpstr>A124825682L_Latest</vt:lpstr>
      <vt:lpstr>A124825686W</vt:lpstr>
      <vt:lpstr>A124825686W_Data</vt:lpstr>
      <vt:lpstr>A124825686W_Latest</vt:lpstr>
      <vt:lpstr>A124825690L</vt:lpstr>
      <vt:lpstr>A124825690L_Data</vt:lpstr>
      <vt:lpstr>A124825690L_Latest</vt:lpstr>
      <vt:lpstr>A124825694W</vt:lpstr>
      <vt:lpstr>A124825694W_Data</vt:lpstr>
      <vt:lpstr>A124825694W_Latest</vt:lpstr>
      <vt:lpstr>A124825698F</vt:lpstr>
      <vt:lpstr>A124825698F_Data</vt:lpstr>
      <vt:lpstr>A124825698F_Latest</vt:lpstr>
      <vt:lpstr>A124825702K</vt:lpstr>
      <vt:lpstr>A124825702K_Data</vt:lpstr>
      <vt:lpstr>A124825702K_Latest</vt:lpstr>
      <vt:lpstr>A124825706V</vt:lpstr>
      <vt:lpstr>A124825706V_Data</vt:lpstr>
      <vt:lpstr>A124825706V_Latest</vt:lpstr>
      <vt:lpstr>A124825710K</vt:lpstr>
      <vt:lpstr>A124825710K_Data</vt:lpstr>
      <vt:lpstr>A124825710K_Latest</vt:lpstr>
      <vt:lpstr>A124825714V</vt:lpstr>
      <vt:lpstr>A124825714V_Data</vt:lpstr>
      <vt:lpstr>A124825714V_Latest</vt:lpstr>
      <vt:lpstr>A124825718C</vt:lpstr>
      <vt:lpstr>A124825718C_Data</vt:lpstr>
      <vt:lpstr>A124825718C_Latest</vt:lpstr>
      <vt:lpstr>A124825722V</vt:lpstr>
      <vt:lpstr>A124825722V_Data</vt:lpstr>
      <vt:lpstr>A124825722V_Latest</vt:lpstr>
      <vt:lpstr>A124825726C</vt:lpstr>
      <vt:lpstr>A124825726C_Data</vt:lpstr>
      <vt:lpstr>A124825726C_Latest</vt:lpstr>
      <vt:lpstr>A124825730V</vt:lpstr>
      <vt:lpstr>A124825730V_Data</vt:lpstr>
      <vt:lpstr>A124825730V_Latest</vt:lpstr>
      <vt:lpstr>A124825734C</vt:lpstr>
      <vt:lpstr>A124825734C_Data</vt:lpstr>
      <vt:lpstr>A124825734C_Latest</vt:lpstr>
      <vt:lpstr>A124825738L</vt:lpstr>
      <vt:lpstr>A124825738L_Data</vt:lpstr>
      <vt:lpstr>A124825738L_Latest</vt:lpstr>
      <vt:lpstr>A124825742C</vt:lpstr>
      <vt:lpstr>A124825742C_Data</vt:lpstr>
      <vt:lpstr>A124825742C_Latest</vt:lpstr>
      <vt:lpstr>A124825746L</vt:lpstr>
      <vt:lpstr>A124825746L_Data</vt:lpstr>
      <vt:lpstr>A124825746L_Latest</vt:lpstr>
      <vt:lpstr>A124825750C</vt:lpstr>
      <vt:lpstr>A124825750C_Data</vt:lpstr>
      <vt:lpstr>A124825750C_Latest</vt:lpstr>
      <vt:lpstr>A124825754L</vt:lpstr>
      <vt:lpstr>A124825754L_Data</vt:lpstr>
      <vt:lpstr>A124825754L_Latest</vt:lpstr>
      <vt:lpstr>A124825758W</vt:lpstr>
      <vt:lpstr>A124825758W_Data</vt:lpstr>
      <vt:lpstr>A124825758W_Latest</vt:lpstr>
      <vt:lpstr>A124825762L</vt:lpstr>
      <vt:lpstr>A124825762L_Data</vt:lpstr>
      <vt:lpstr>A124825762L_Latest</vt:lpstr>
      <vt:lpstr>A124825766W</vt:lpstr>
      <vt:lpstr>A124825766W_Data</vt:lpstr>
      <vt:lpstr>A124825766W_Latest</vt:lpstr>
      <vt:lpstr>A124825770L</vt:lpstr>
      <vt:lpstr>A124825770L_Data</vt:lpstr>
      <vt:lpstr>A124825770L_Latest</vt:lpstr>
      <vt:lpstr>A124825774W</vt:lpstr>
      <vt:lpstr>A124825774W_Data</vt:lpstr>
      <vt:lpstr>A124825774W_Latest</vt:lpstr>
      <vt:lpstr>A124825778F</vt:lpstr>
      <vt:lpstr>A124825778F_Data</vt:lpstr>
      <vt:lpstr>A124825778F_Latest</vt:lpstr>
      <vt:lpstr>A124825782W</vt:lpstr>
      <vt:lpstr>A124825782W_Data</vt:lpstr>
      <vt:lpstr>A124825782W_Latest</vt:lpstr>
      <vt:lpstr>A124825786F</vt:lpstr>
      <vt:lpstr>A124825786F_Data</vt:lpstr>
      <vt:lpstr>A124825786F_Latest</vt:lpstr>
      <vt:lpstr>A124825790W</vt:lpstr>
      <vt:lpstr>A124825790W_Data</vt:lpstr>
      <vt:lpstr>A124825790W_Latest</vt:lpstr>
      <vt:lpstr>A124825794F</vt:lpstr>
      <vt:lpstr>A124825794F_Data</vt:lpstr>
      <vt:lpstr>A124825794F_Latest</vt:lpstr>
      <vt:lpstr>A124825798R</vt:lpstr>
      <vt:lpstr>A124825798R_Data</vt:lpstr>
      <vt:lpstr>A124825798R_Latest</vt:lpstr>
      <vt:lpstr>A124825802V</vt:lpstr>
      <vt:lpstr>A124825802V_Data</vt:lpstr>
      <vt:lpstr>A124825802V_Latest</vt:lpstr>
      <vt:lpstr>A124825806C</vt:lpstr>
      <vt:lpstr>A124825806C_Data</vt:lpstr>
      <vt:lpstr>A124825806C_Latest</vt:lpstr>
      <vt:lpstr>A124825810V</vt:lpstr>
      <vt:lpstr>A124825810V_Data</vt:lpstr>
      <vt:lpstr>A124825810V_Latest</vt:lpstr>
      <vt:lpstr>A124825814C</vt:lpstr>
      <vt:lpstr>A124825814C_Data</vt:lpstr>
      <vt:lpstr>A124825814C_Latest</vt:lpstr>
      <vt:lpstr>A124825818L</vt:lpstr>
      <vt:lpstr>A124825818L_Data</vt:lpstr>
      <vt:lpstr>A124825818L_Latest</vt:lpstr>
      <vt:lpstr>A124825822C</vt:lpstr>
      <vt:lpstr>A124825822C_Data</vt:lpstr>
      <vt:lpstr>A124825822C_Latest</vt:lpstr>
      <vt:lpstr>A124825826L</vt:lpstr>
      <vt:lpstr>A124825826L_Data</vt:lpstr>
      <vt:lpstr>A124825826L_Latest</vt:lpstr>
      <vt:lpstr>A124825830C</vt:lpstr>
      <vt:lpstr>A124825830C_Data</vt:lpstr>
      <vt:lpstr>A124825830C_Latest</vt:lpstr>
      <vt:lpstr>A124825834L</vt:lpstr>
      <vt:lpstr>A124825834L_Data</vt:lpstr>
      <vt:lpstr>A124825834L_Latest</vt:lpstr>
      <vt:lpstr>A124825838W</vt:lpstr>
      <vt:lpstr>A124825838W_Data</vt:lpstr>
      <vt:lpstr>A124825838W_Latest</vt:lpstr>
      <vt:lpstr>A124825842L</vt:lpstr>
      <vt:lpstr>A124825842L_Data</vt:lpstr>
      <vt:lpstr>A124825842L_Latest</vt:lpstr>
      <vt:lpstr>A124825846W</vt:lpstr>
      <vt:lpstr>A124825846W_Data</vt:lpstr>
      <vt:lpstr>A124825846W_Latest</vt:lpstr>
      <vt:lpstr>A124825850L</vt:lpstr>
      <vt:lpstr>A124825850L_Data</vt:lpstr>
      <vt:lpstr>A124825850L_Latest</vt:lpstr>
      <vt:lpstr>A124825854W</vt:lpstr>
      <vt:lpstr>A124825854W_Data</vt:lpstr>
      <vt:lpstr>A124825854W_Latest</vt:lpstr>
      <vt:lpstr>A124825858F</vt:lpstr>
      <vt:lpstr>A124825858F_Data</vt:lpstr>
      <vt:lpstr>A124825858F_Latest</vt:lpstr>
      <vt:lpstr>A124825862W</vt:lpstr>
      <vt:lpstr>A124825862W_Data</vt:lpstr>
      <vt:lpstr>A124825862W_Latest</vt:lpstr>
      <vt:lpstr>A124825866F</vt:lpstr>
      <vt:lpstr>A124825866F_Data</vt:lpstr>
      <vt:lpstr>A124825866F_Latest</vt:lpstr>
      <vt:lpstr>A124825870W</vt:lpstr>
      <vt:lpstr>A124825870W_Data</vt:lpstr>
      <vt:lpstr>A124825870W_Latest</vt:lpstr>
      <vt:lpstr>A124825874F</vt:lpstr>
      <vt:lpstr>A124825874F_Data</vt:lpstr>
      <vt:lpstr>A124825874F_Latest</vt:lpstr>
      <vt:lpstr>A124825878R</vt:lpstr>
      <vt:lpstr>A124825878R_Data</vt:lpstr>
      <vt:lpstr>A124825878R_Latest</vt:lpstr>
      <vt:lpstr>A124825882F</vt:lpstr>
      <vt:lpstr>A124825882F_Data</vt:lpstr>
      <vt:lpstr>A124825882F_Latest</vt:lpstr>
      <vt:lpstr>A124825886R</vt:lpstr>
      <vt:lpstr>A124825886R_Data</vt:lpstr>
      <vt:lpstr>A124825886R_Latest</vt:lpstr>
      <vt:lpstr>A124825890F</vt:lpstr>
      <vt:lpstr>A124825890F_Data</vt:lpstr>
      <vt:lpstr>A124825890F_Latest</vt:lpstr>
      <vt:lpstr>A124825894R</vt:lpstr>
      <vt:lpstr>A124825894R_Data</vt:lpstr>
      <vt:lpstr>A124825894R_Latest</vt:lpstr>
      <vt:lpstr>A124825898X</vt:lpstr>
      <vt:lpstr>A124825898X_Data</vt:lpstr>
      <vt:lpstr>A124825898X_Latest</vt:lpstr>
      <vt:lpstr>A124825902C</vt:lpstr>
      <vt:lpstr>A124825902C_Data</vt:lpstr>
      <vt:lpstr>A124825902C_Latest</vt:lpstr>
      <vt:lpstr>A124825906L</vt:lpstr>
      <vt:lpstr>A124825906L_Data</vt:lpstr>
      <vt:lpstr>A124825906L_Latest</vt:lpstr>
      <vt:lpstr>A124825910C</vt:lpstr>
      <vt:lpstr>A124825910C_Data</vt:lpstr>
      <vt:lpstr>A124825910C_Latest</vt:lpstr>
      <vt:lpstr>A124825914L</vt:lpstr>
      <vt:lpstr>A124825914L_Data</vt:lpstr>
      <vt:lpstr>A124825914L_Latest</vt:lpstr>
      <vt:lpstr>A124825918W</vt:lpstr>
      <vt:lpstr>A124825918W_Data</vt:lpstr>
      <vt:lpstr>A124825918W_Latest</vt:lpstr>
      <vt:lpstr>A124825922L</vt:lpstr>
      <vt:lpstr>A124825922L_Data</vt:lpstr>
      <vt:lpstr>A124825922L_Latest</vt:lpstr>
      <vt:lpstr>A124825926W</vt:lpstr>
      <vt:lpstr>A124825926W_Data</vt:lpstr>
      <vt:lpstr>A124825926W_Latest</vt:lpstr>
      <vt:lpstr>A124825930L</vt:lpstr>
      <vt:lpstr>A124825930L_Data</vt:lpstr>
      <vt:lpstr>A124825930L_Latest</vt:lpstr>
      <vt:lpstr>A124825934W</vt:lpstr>
      <vt:lpstr>A124825934W_Data</vt:lpstr>
      <vt:lpstr>A124825934W_Latest</vt:lpstr>
      <vt:lpstr>A124825938F</vt:lpstr>
      <vt:lpstr>A124825938F_Data</vt:lpstr>
      <vt:lpstr>A124825938F_Latest</vt:lpstr>
      <vt:lpstr>A124825942W</vt:lpstr>
      <vt:lpstr>A124825942W_Data</vt:lpstr>
      <vt:lpstr>A124825942W_Latest</vt:lpstr>
      <vt:lpstr>A124825946F</vt:lpstr>
      <vt:lpstr>A124825946F_Data</vt:lpstr>
      <vt:lpstr>A124825946F_Latest</vt:lpstr>
      <vt:lpstr>A124825950W</vt:lpstr>
      <vt:lpstr>A124825950W_Data</vt:lpstr>
      <vt:lpstr>A124825950W_Latest</vt:lpstr>
      <vt:lpstr>A124825954F</vt:lpstr>
      <vt:lpstr>A124825954F_Data</vt:lpstr>
      <vt:lpstr>A124825954F_Latest</vt:lpstr>
      <vt:lpstr>A124825958R</vt:lpstr>
      <vt:lpstr>A124825958R_Data</vt:lpstr>
      <vt:lpstr>A124825958R_Latest</vt:lpstr>
      <vt:lpstr>A124825962F</vt:lpstr>
      <vt:lpstr>A124825962F_Data</vt:lpstr>
      <vt:lpstr>A124825962F_Latest</vt:lpstr>
      <vt:lpstr>A124825966R</vt:lpstr>
      <vt:lpstr>A124825966R_Data</vt:lpstr>
      <vt:lpstr>A124825966R_Latest</vt:lpstr>
      <vt:lpstr>A124825970F</vt:lpstr>
      <vt:lpstr>A124825970F_Data</vt:lpstr>
      <vt:lpstr>A124825970F_Latest</vt:lpstr>
      <vt:lpstr>A124825974R</vt:lpstr>
      <vt:lpstr>A124825974R_Data</vt:lpstr>
      <vt:lpstr>A124825974R_Latest</vt:lpstr>
      <vt:lpstr>A124825978X</vt:lpstr>
      <vt:lpstr>A124825978X_Data</vt:lpstr>
      <vt:lpstr>A124825978X_Latest</vt:lpstr>
      <vt:lpstr>A124825982R</vt:lpstr>
      <vt:lpstr>A124825982R_Data</vt:lpstr>
      <vt:lpstr>A124825982R_Latest</vt:lpstr>
      <vt:lpstr>A124825986X</vt:lpstr>
      <vt:lpstr>A124825986X_Data</vt:lpstr>
      <vt:lpstr>A124825986X_Latest</vt:lpstr>
      <vt:lpstr>A124825990R</vt:lpstr>
      <vt:lpstr>A124825990R_Data</vt:lpstr>
      <vt:lpstr>A124825990R_Latest</vt:lpstr>
      <vt:lpstr>A124825994X</vt:lpstr>
      <vt:lpstr>A124825994X_Data</vt:lpstr>
      <vt:lpstr>A124825994X_Latest</vt:lpstr>
      <vt:lpstr>A124825998J</vt:lpstr>
      <vt:lpstr>A124825998J_Data</vt:lpstr>
      <vt:lpstr>A124825998J_Latest</vt:lpstr>
      <vt:lpstr>A124826002R</vt:lpstr>
      <vt:lpstr>A124826002R_Data</vt:lpstr>
      <vt:lpstr>A124826002R_Latest</vt:lpstr>
      <vt:lpstr>A124826006X</vt:lpstr>
      <vt:lpstr>A124826006X_Data</vt:lpstr>
      <vt:lpstr>A124826006X_Latest</vt:lpstr>
      <vt:lpstr>A124826010R</vt:lpstr>
      <vt:lpstr>A124826010R_Data</vt:lpstr>
      <vt:lpstr>A124826010R_Latest</vt:lpstr>
      <vt:lpstr>A124826014X</vt:lpstr>
      <vt:lpstr>A124826014X_Data</vt:lpstr>
      <vt:lpstr>A124826014X_Latest</vt:lpstr>
      <vt:lpstr>A124826018J</vt:lpstr>
      <vt:lpstr>A124826018J_Data</vt:lpstr>
      <vt:lpstr>A124826018J_Latest</vt:lpstr>
      <vt:lpstr>A124826022X</vt:lpstr>
      <vt:lpstr>A124826022X_Data</vt:lpstr>
      <vt:lpstr>A124826022X_Latest</vt:lpstr>
      <vt:lpstr>A124826026J</vt:lpstr>
      <vt:lpstr>A124826026J_Data</vt:lpstr>
      <vt:lpstr>A124826026J_Latest</vt:lpstr>
      <vt:lpstr>A124826030X</vt:lpstr>
      <vt:lpstr>A124826030X_Data</vt:lpstr>
      <vt:lpstr>A124826030X_Latest</vt:lpstr>
      <vt:lpstr>A124826034J</vt:lpstr>
      <vt:lpstr>A124826034J_Data</vt:lpstr>
      <vt:lpstr>A124826034J_Latest</vt:lpstr>
      <vt:lpstr>A124826038T</vt:lpstr>
      <vt:lpstr>A124826038T_Data</vt:lpstr>
      <vt:lpstr>A124826038T_Latest</vt:lpstr>
      <vt:lpstr>A124826042J</vt:lpstr>
      <vt:lpstr>A124826042J_Data</vt:lpstr>
      <vt:lpstr>A124826042J_Latest</vt:lpstr>
      <vt:lpstr>A124826046T</vt:lpstr>
      <vt:lpstr>A124826046T_Data</vt:lpstr>
      <vt:lpstr>A124826046T_Latest</vt:lpstr>
      <vt:lpstr>A124826050J</vt:lpstr>
      <vt:lpstr>A124826050J_Data</vt:lpstr>
      <vt:lpstr>A124826050J_Latest</vt:lpstr>
      <vt:lpstr>A124826054T</vt:lpstr>
      <vt:lpstr>A124826054T_Data</vt:lpstr>
      <vt:lpstr>A124826054T_Latest</vt:lpstr>
      <vt:lpstr>A124826058A</vt:lpstr>
      <vt:lpstr>A124826058A_Data</vt:lpstr>
      <vt:lpstr>A124826058A_Latest</vt:lpstr>
      <vt:lpstr>A124826062T</vt:lpstr>
      <vt:lpstr>A124826062T_Data</vt:lpstr>
      <vt:lpstr>A124826062T_Latest</vt:lpstr>
      <vt:lpstr>A124826066A</vt:lpstr>
      <vt:lpstr>A124826066A_Data</vt:lpstr>
      <vt:lpstr>A124826066A_Latest</vt:lpstr>
      <vt:lpstr>A124826070T</vt:lpstr>
      <vt:lpstr>A124826070T_Data</vt:lpstr>
      <vt:lpstr>A124826070T_Latest</vt:lpstr>
      <vt:lpstr>A124826074A</vt:lpstr>
      <vt:lpstr>A124826074A_Data</vt:lpstr>
      <vt:lpstr>A124826074A_Latest</vt:lpstr>
      <vt:lpstr>A124826078K</vt:lpstr>
      <vt:lpstr>A124826078K_Data</vt:lpstr>
      <vt:lpstr>A124826078K_Latest</vt:lpstr>
      <vt:lpstr>A124826082A</vt:lpstr>
      <vt:lpstr>A124826082A_Data</vt:lpstr>
      <vt:lpstr>A124826082A_Latest</vt:lpstr>
      <vt:lpstr>A124826086K</vt:lpstr>
      <vt:lpstr>A124826086K_Data</vt:lpstr>
      <vt:lpstr>A124826086K_Latest</vt:lpstr>
      <vt:lpstr>A124826090A</vt:lpstr>
      <vt:lpstr>A124826090A_Data</vt:lpstr>
      <vt:lpstr>A124826090A_Latest</vt:lpstr>
      <vt:lpstr>A124826094K</vt:lpstr>
      <vt:lpstr>A124826094K_Data</vt:lpstr>
      <vt:lpstr>A124826094K_Latest</vt:lpstr>
      <vt:lpstr>A124826098V</vt:lpstr>
      <vt:lpstr>A124826098V_Data</vt:lpstr>
      <vt:lpstr>A124826098V_Latest</vt:lpstr>
      <vt:lpstr>A124826102X</vt:lpstr>
      <vt:lpstr>A124826102X_Data</vt:lpstr>
      <vt:lpstr>A124826102X_Latest</vt:lpstr>
      <vt:lpstr>A124826106J</vt:lpstr>
      <vt:lpstr>A124826106J_Data</vt:lpstr>
      <vt:lpstr>A124826106J_Latest</vt:lpstr>
      <vt:lpstr>A124826110X</vt:lpstr>
      <vt:lpstr>A124826110X_Data</vt:lpstr>
      <vt:lpstr>A124826110X_Latest</vt:lpstr>
      <vt:lpstr>A124826114J</vt:lpstr>
      <vt:lpstr>A124826114J_Data</vt:lpstr>
      <vt:lpstr>A124826114J_Latest</vt:lpstr>
      <vt:lpstr>A124826118T</vt:lpstr>
      <vt:lpstr>A124826118T_Data</vt:lpstr>
      <vt:lpstr>A124826118T_Latest</vt:lpstr>
      <vt:lpstr>A124826122J</vt:lpstr>
      <vt:lpstr>A124826122J_Data</vt:lpstr>
      <vt:lpstr>A124826122J_Latest</vt:lpstr>
      <vt:lpstr>A124826126T</vt:lpstr>
      <vt:lpstr>A124826126T_Data</vt:lpstr>
      <vt:lpstr>A124826126T_Latest</vt:lpstr>
      <vt:lpstr>A124826130J</vt:lpstr>
      <vt:lpstr>A124826130J_Data</vt:lpstr>
      <vt:lpstr>A124826130J_Latest</vt:lpstr>
      <vt:lpstr>A124826134T</vt:lpstr>
      <vt:lpstr>A124826134T_Data</vt:lpstr>
      <vt:lpstr>A124826134T_Latest</vt:lpstr>
      <vt:lpstr>A124826138A</vt:lpstr>
      <vt:lpstr>A124826138A_Data</vt:lpstr>
      <vt:lpstr>A124826138A_Latest</vt:lpstr>
      <vt:lpstr>A124826142T</vt:lpstr>
      <vt:lpstr>A124826142T_Data</vt:lpstr>
      <vt:lpstr>A124826142T_Latest</vt:lpstr>
      <vt:lpstr>A124826146A</vt:lpstr>
      <vt:lpstr>A124826146A_Data</vt:lpstr>
      <vt:lpstr>A124826146A_Latest</vt:lpstr>
      <vt:lpstr>A124826150T</vt:lpstr>
      <vt:lpstr>A124826150T_Data</vt:lpstr>
      <vt:lpstr>A124826150T_Latest</vt:lpstr>
      <vt:lpstr>A124826154A</vt:lpstr>
      <vt:lpstr>A124826154A_Data</vt:lpstr>
      <vt:lpstr>A124826154A_Latest</vt:lpstr>
      <vt:lpstr>A124826158K</vt:lpstr>
      <vt:lpstr>A124826158K_Data</vt:lpstr>
      <vt:lpstr>A124826158K_Latest</vt:lpstr>
      <vt:lpstr>A124826162A</vt:lpstr>
      <vt:lpstr>A124826162A_Data</vt:lpstr>
      <vt:lpstr>A124826162A_Latest</vt:lpstr>
      <vt:lpstr>A124826166K</vt:lpstr>
      <vt:lpstr>A124826166K_Data</vt:lpstr>
      <vt:lpstr>A124826166K_Latest</vt:lpstr>
      <vt:lpstr>A124826170A</vt:lpstr>
      <vt:lpstr>A124826170A_Data</vt:lpstr>
      <vt:lpstr>A124826170A_Latest</vt:lpstr>
      <vt:lpstr>A124826174K</vt:lpstr>
      <vt:lpstr>A124826174K_Data</vt:lpstr>
      <vt:lpstr>A124826174K_Latest</vt:lpstr>
      <vt:lpstr>A124826178V</vt:lpstr>
      <vt:lpstr>A124826178V_Data</vt:lpstr>
      <vt:lpstr>A124826178V_Latest</vt:lpstr>
      <vt:lpstr>A124826182K</vt:lpstr>
      <vt:lpstr>A124826182K_Data</vt:lpstr>
      <vt:lpstr>A124826182K_Latest</vt:lpstr>
      <vt:lpstr>A124826186V</vt:lpstr>
      <vt:lpstr>A124826186V_Data</vt:lpstr>
      <vt:lpstr>A124826186V_Latest</vt:lpstr>
      <vt:lpstr>A124826190K</vt:lpstr>
      <vt:lpstr>A124826190K_Data</vt:lpstr>
      <vt:lpstr>A124826190K_Latest</vt:lpstr>
      <vt:lpstr>A124826194V</vt:lpstr>
      <vt:lpstr>A124826194V_Data</vt:lpstr>
      <vt:lpstr>A124826194V_Latest</vt:lpstr>
      <vt:lpstr>A124826198C</vt:lpstr>
      <vt:lpstr>A124826198C_Data</vt:lpstr>
      <vt:lpstr>A124826198C_Latest</vt:lpstr>
      <vt:lpstr>A124826202J</vt:lpstr>
      <vt:lpstr>A124826202J_Data</vt:lpstr>
      <vt:lpstr>A124826202J_Latest</vt:lpstr>
      <vt:lpstr>A124826206T</vt:lpstr>
      <vt:lpstr>A124826206T_Data</vt:lpstr>
      <vt:lpstr>A124826206T_Latest</vt:lpstr>
      <vt:lpstr>A124826210J</vt:lpstr>
      <vt:lpstr>A124826210J_Data</vt:lpstr>
      <vt:lpstr>A124826210J_Latest</vt:lpstr>
      <vt:lpstr>A124826214T</vt:lpstr>
      <vt:lpstr>A124826214T_Data</vt:lpstr>
      <vt:lpstr>A124826214T_Latest</vt:lpstr>
      <vt:lpstr>A124826218A</vt:lpstr>
      <vt:lpstr>A124826218A_Data</vt:lpstr>
      <vt:lpstr>A124826218A_Latest</vt:lpstr>
      <vt:lpstr>A124826222T</vt:lpstr>
      <vt:lpstr>A124826222T_Data</vt:lpstr>
      <vt:lpstr>A124826222T_Latest</vt:lpstr>
      <vt:lpstr>A124826226A</vt:lpstr>
      <vt:lpstr>A124826226A_Data</vt:lpstr>
      <vt:lpstr>A124826226A_Latest</vt:lpstr>
      <vt:lpstr>A124826230T</vt:lpstr>
      <vt:lpstr>A124826230T_Data</vt:lpstr>
      <vt:lpstr>A124826230T_Latest</vt:lpstr>
      <vt:lpstr>A124826234A</vt:lpstr>
      <vt:lpstr>A124826234A_Data</vt:lpstr>
      <vt:lpstr>A124826234A_Latest</vt:lpstr>
      <vt:lpstr>A124826238K</vt:lpstr>
      <vt:lpstr>A124826238K_Data</vt:lpstr>
      <vt:lpstr>A124826238K_Latest</vt:lpstr>
      <vt:lpstr>A124826242A</vt:lpstr>
      <vt:lpstr>A124826242A_Data</vt:lpstr>
      <vt:lpstr>A124826242A_Latest</vt:lpstr>
      <vt:lpstr>A124826246K</vt:lpstr>
      <vt:lpstr>A124826246K_Data</vt:lpstr>
      <vt:lpstr>A124826246K_Latest</vt:lpstr>
      <vt:lpstr>A124826250A</vt:lpstr>
      <vt:lpstr>A124826250A_Data</vt:lpstr>
      <vt:lpstr>A124826250A_Latest</vt:lpstr>
      <vt:lpstr>A124826254K</vt:lpstr>
      <vt:lpstr>A124826254K_Data</vt:lpstr>
      <vt:lpstr>A124826254K_Latest</vt:lpstr>
      <vt:lpstr>A124826258V</vt:lpstr>
      <vt:lpstr>A124826258V_Data</vt:lpstr>
      <vt:lpstr>A124826258V_Latest</vt:lpstr>
      <vt:lpstr>A124826262K</vt:lpstr>
      <vt:lpstr>A124826262K_Data</vt:lpstr>
      <vt:lpstr>A124826262K_Latest</vt:lpstr>
      <vt:lpstr>A124826266V</vt:lpstr>
      <vt:lpstr>A124826266V_Data</vt:lpstr>
      <vt:lpstr>A124826266V_Latest</vt:lpstr>
      <vt:lpstr>A124826270K</vt:lpstr>
      <vt:lpstr>A124826270K_Data</vt:lpstr>
      <vt:lpstr>A124826270K_Latest</vt:lpstr>
      <vt:lpstr>A124826274V</vt:lpstr>
      <vt:lpstr>A124826274V_Data</vt:lpstr>
      <vt:lpstr>A124826274V_Latest</vt:lpstr>
      <vt:lpstr>A124826278C</vt:lpstr>
      <vt:lpstr>A124826278C_Data</vt:lpstr>
      <vt:lpstr>A124826278C_Latest</vt:lpstr>
      <vt:lpstr>A124826282V</vt:lpstr>
      <vt:lpstr>A124826282V_Data</vt:lpstr>
      <vt:lpstr>A124826282V_Latest</vt:lpstr>
      <vt:lpstr>A124826286C</vt:lpstr>
      <vt:lpstr>A124826286C_Data</vt:lpstr>
      <vt:lpstr>A124826286C_Latest</vt:lpstr>
      <vt:lpstr>A124826290V</vt:lpstr>
      <vt:lpstr>A124826290V_Data</vt:lpstr>
      <vt:lpstr>A124826290V_Latest</vt:lpstr>
      <vt:lpstr>A124826294C</vt:lpstr>
      <vt:lpstr>A124826294C_Data</vt:lpstr>
      <vt:lpstr>A124826294C_Latest</vt:lpstr>
      <vt:lpstr>A124826298L</vt:lpstr>
      <vt:lpstr>A124826298L_Data</vt:lpstr>
      <vt:lpstr>A124826298L_Latest</vt:lpstr>
      <vt:lpstr>A124826302T</vt:lpstr>
      <vt:lpstr>A124826302T_Data</vt:lpstr>
      <vt:lpstr>A124826302T_Latest</vt:lpstr>
      <vt:lpstr>A124826306A</vt:lpstr>
      <vt:lpstr>A124826306A_Data</vt:lpstr>
      <vt:lpstr>A124826306A_Latest</vt:lpstr>
      <vt:lpstr>A124826310T</vt:lpstr>
      <vt:lpstr>A124826310T_Data</vt:lpstr>
      <vt:lpstr>A124826310T_Latest</vt:lpstr>
      <vt:lpstr>A124826314A</vt:lpstr>
      <vt:lpstr>A124826314A_Data</vt:lpstr>
      <vt:lpstr>A124826314A_Latest</vt:lpstr>
      <vt:lpstr>A124826318K</vt:lpstr>
      <vt:lpstr>A124826318K_Data</vt:lpstr>
      <vt:lpstr>A124826318K_Latest</vt:lpstr>
      <vt:lpstr>A124826322A</vt:lpstr>
      <vt:lpstr>A124826322A_Data</vt:lpstr>
      <vt:lpstr>A124826322A_Latest</vt:lpstr>
      <vt:lpstr>A124826326K</vt:lpstr>
      <vt:lpstr>A124826326K_Data</vt:lpstr>
      <vt:lpstr>A124826326K_Latest</vt:lpstr>
      <vt:lpstr>A124826330A</vt:lpstr>
      <vt:lpstr>A124826330A_Data</vt:lpstr>
      <vt:lpstr>A124826330A_Latest</vt:lpstr>
      <vt:lpstr>A124826334K</vt:lpstr>
      <vt:lpstr>A124826334K_Data</vt:lpstr>
      <vt:lpstr>A124826334K_Latest</vt:lpstr>
      <vt:lpstr>A124826338V</vt:lpstr>
      <vt:lpstr>A124826338V_Data</vt:lpstr>
      <vt:lpstr>A124826338V_Latest</vt:lpstr>
      <vt:lpstr>A124826342K</vt:lpstr>
      <vt:lpstr>A124826342K_Data</vt:lpstr>
      <vt:lpstr>A124826342K_Latest</vt:lpstr>
      <vt:lpstr>A124826346V</vt:lpstr>
      <vt:lpstr>A124826346V_Data</vt:lpstr>
      <vt:lpstr>A124826346V_Latest</vt:lpstr>
      <vt:lpstr>A124826350K</vt:lpstr>
      <vt:lpstr>A124826350K_Data</vt:lpstr>
      <vt:lpstr>A124826350K_Latest</vt:lpstr>
      <vt:lpstr>A124826354V</vt:lpstr>
      <vt:lpstr>A124826354V_Data</vt:lpstr>
      <vt:lpstr>A124826354V_Latest</vt:lpstr>
      <vt:lpstr>A124826358C</vt:lpstr>
      <vt:lpstr>A124826358C_Data</vt:lpstr>
      <vt:lpstr>A124826358C_Latest</vt:lpstr>
      <vt:lpstr>A124826362V</vt:lpstr>
      <vt:lpstr>A124826362V_Data</vt:lpstr>
      <vt:lpstr>A124826362V_Latest</vt:lpstr>
      <vt:lpstr>A124826366C</vt:lpstr>
      <vt:lpstr>A124826366C_Data</vt:lpstr>
      <vt:lpstr>A124826366C_Latest</vt:lpstr>
      <vt:lpstr>A124826370V</vt:lpstr>
      <vt:lpstr>A124826370V_Data</vt:lpstr>
      <vt:lpstr>A124826370V_Latest</vt:lpstr>
      <vt:lpstr>A124826374C</vt:lpstr>
      <vt:lpstr>A124826374C_Data</vt:lpstr>
      <vt:lpstr>A124826374C_Latest</vt:lpstr>
      <vt:lpstr>A124826378L</vt:lpstr>
      <vt:lpstr>A124826378L_Data</vt:lpstr>
      <vt:lpstr>A124826378L_Latest</vt:lpstr>
      <vt:lpstr>A124826382C</vt:lpstr>
      <vt:lpstr>A124826382C_Data</vt:lpstr>
      <vt:lpstr>A124826382C_Latest</vt:lpstr>
      <vt:lpstr>A124826386L</vt:lpstr>
      <vt:lpstr>A124826386L_Data</vt:lpstr>
      <vt:lpstr>A124826386L_Latest</vt:lpstr>
      <vt:lpstr>A124826390C</vt:lpstr>
      <vt:lpstr>A124826390C_Data</vt:lpstr>
      <vt:lpstr>A124826390C_Latest</vt:lpstr>
      <vt:lpstr>A124826394L</vt:lpstr>
      <vt:lpstr>A124826394L_Data</vt:lpstr>
      <vt:lpstr>A124826394L_Latest</vt:lpstr>
      <vt:lpstr>A124826398W</vt:lpstr>
      <vt:lpstr>A124826398W_Data</vt:lpstr>
      <vt:lpstr>A124826398W_Latest</vt:lpstr>
      <vt:lpstr>A124826402A</vt:lpstr>
      <vt:lpstr>A124826402A_Data</vt:lpstr>
      <vt:lpstr>A124826402A_Latest</vt:lpstr>
      <vt:lpstr>A124826406K</vt:lpstr>
      <vt:lpstr>A124826406K_Data</vt:lpstr>
      <vt:lpstr>A124826406K_Latest</vt:lpstr>
      <vt:lpstr>A124826410A</vt:lpstr>
      <vt:lpstr>A124826410A_Data</vt:lpstr>
      <vt:lpstr>A124826410A_Latest</vt:lpstr>
      <vt:lpstr>A124826414K</vt:lpstr>
      <vt:lpstr>A124826414K_Data</vt:lpstr>
      <vt:lpstr>A124826414K_Latest</vt:lpstr>
      <vt:lpstr>A124826418V</vt:lpstr>
      <vt:lpstr>A124826418V_Data</vt:lpstr>
      <vt:lpstr>A124826418V_Latest</vt:lpstr>
      <vt:lpstr>A124826422K</vt:lpstr>
      <vt:lpstr>A124826422K_Data</vt:lpstr>
      <vt:lpstr>A124826422K_Latest</vt:lpstr>
      <vt:lpstr>A124826426V</vt:lpstr>
      <vt:lpstr>A124826426V_Data</vt:lpstr>
      <vt:lpstr>A124826426V_Latest</vt:lpstr>
      <vt:lpstr>A124826430K</vt:lpstr>
      <vt:lpstr>A124826430K_Data</vt:lpstr>
      <vt:lpstr>A124826430K_Latest</vt:lpstr>
      <vt:lpstr>A124826434V</vt:lpstr>
      <vt:lpstr>A124826434V_Data</vt:lpstr>
      <vt:lpstr>A124826434V_Latest</vt:lpstr>
      <vt:lpstr>A124826438C</vt:lpstr>
      <vt:lpstr>A124826438C_Data</vt:lpstr>
      <vt:lpstr>A124826438C_Latest</vt:lpstr>
      <vt:lpstr>A124826442V</vt:lpstr>
      <vt:lpstr>A124826442V_Data</vt:lpstr>
      <vt:lpstr>A124826442V_Latest</vt:lpstr>
      <vt:lpstr>A124826446C</vt:lpstr>
      <vt:lpstr>A124826446C_Data</vt:lpstr>
      <vt:lpstr>A124826446C_Latest</vt:lpstr>
      <vt:lpstr>A124826450V</vt:lpstr>
      <vt:lpstr>A124826450V_Data</vt:lpstr>
      <vt:lpstr>A124826450V_Latest</vt:lpstr>
      <vt:lpstr>A124826454C</vt:lpstr>
      <vt:lpstr>A124826454C_Data</vt:lpstr>
      <vt:lpstr>A124826454C_Latest</vt:lpstr>
      <vt:lpstr>A124826458L</vt:lpstr>
      <vt:lpstr>A124826458L_Data</vt:lpstr>
      <vt:lpstr>A124826458L_Latest</vt:lpstr>
      <vt:lpstr>A124826462C</vt:lpstr>
      <vt:lpstr>A124826462C_Data</vt:lpstr>
      <vt:lpstr>A124826462C_Latest</vt:lpstr>
      <vt:lpstr>A124826466L</vt:lpstr>
      <vt:lpstr>A124826466L_Data</vt:lpstr>
      <vt:lpstr>A124826466L_Latest</vt:lpstr>
      <vt:lpstr>A124826470C</vt:lpstr>
      <vt:lpstr>A124826470C_Data</vt:lpstr>
      <vt:lpstr>A124826470C_Latest</vt:lpstr>
      <vt:lpstr>A124826474L</vt:lpstr>
      <vt:lpstr>A124826474L_Data</vt:lpstr>
      <vt:lpstr>A124826474L_Latest</vt:lpstr>
      <vt:lpstr>A124826478W</vt:lpstr>
      <vt:lpstr>A124826478W_Data</vt:lpstr>
      <vt:lpstr>A124826478W_Latest</vt:lpstr>
      <vt:lpstr>A124826482L</vt:lpstr>
      <vt:lpstr>A124826482L_Data</vt:lpstr>
      <vt:lpstr>A124826482L_Latest</vt:lpstr>
      <vt:lpstr>A124826486W</vt:lpstr>
      <vt:lpstr>A124826486W_Data</vt:lpstr>
      <vt:lpstr>A124826486W_Latest</vt:lpstr>
      <vt:lpstr>A124826490L</vt:lpstr>
      <vt:lpstr>A124826490L_Data</vt:lpstr>
      <vt:lpstr>A124826490L_Latest</vt:lpstr>
      <vt:lpstr>A124826494W</vt:lpstr>
      <vt:lpstr>A124826494W_Data</vt:lpstr>
      <vt:lpstr>A124826494W_Latest</vt:lpstr>
      <vt:lpstr>A124826498F</vt:lpstr>
      <vt:lpstr>A124826498F_Data</vt:lpstr>
      <vt:lpstr>A124826498F_Latest</vt:lpstr>
      <vt:lpstr>A124826502K</vt:lpstr>
      <vt:lpstr>A124826502K_Data</vt:lpstr>
      <vt:lpstr>A124826502K_Latest</vt:lpstr>
      <vt:lpstr>A124826506V</vt:lpstr>
      <vt:lpstr>A124826506V_Data</vt:lpstr>
      <vt:lpstr>A124826506V_Latest</vt:lpstr>
      <vt:lpstr>A124826510K</vt:lpstr>
      <vt:lpstr>A124826510K_Data</vt:lpstr>
      <vt:lpstr>A124826510K_Latest</vt:lpstr>
      <vt:lpstr>A124826514V</vt:lpstr>
      <vt:lpstr>A124826514V_Data</vt:lpstr>
      <vt:lpstr>A124826514V_Latest</vt:lpstr>
      <vt:lpstr>A124826518C</vt:lpstr>
      <vt:lpstr>A124826518C_Data</vt:lpstr>
      <vt:lpstr>A124826518C_Latest</vt:lpstr>
      <vt:lpstr>A124826522V</vt:lpstr>
      <vt:lpstr>A124826522V_Data</vt:lpstr>
      <vt:lpstr>A124826522V_Latest</vt:lpstr>
      <vt:lpstr>A124826526C</vt:lpstr>
      <vt:lpstr>A124826526C_Data</vt:lpstr>
      <vt:lpstr>A124826526C_Latest</vt:lpstr>
      <vt:lpstr>A124826530V</vt:lpstr>
      <vt:lpstr>A124826530V_Data</vt:lpstr>
      <vt:lpstr>A124826530V_Latest</vt:lpstr>
      <vt:lpstr>A124826534C</vt:lpstr>
      <vt:lpstr>A124826534C_Data</vt:lpstr>
      <vt:lpstr>A124826534C_Latest</vt:lpstr>
      <vt:lpstr>A124826538L</vt:lpstr>
      <vt:lpstr>A124826538L_Data</vt:lpstr>
      <vt:lpstr>A124826538L_Latest</vt:lpstr>
      <vt:lpstr>A124826542C</vt:lpstr>
      <vt:lpstr>A124826542C_Data</vt:lpstr>
      <vt:lpstr>A124826542C_Latest</vt:lpstr>
      <vt:lpstr>A124826546L</vt:lpstr>
      <vt:lpstr>A124826546L_Data</vt:lpstr>
      <vt:lpstr>A124826546L_Latest</vt:lpstr>
      <vt:lpstr>A124826550C</vt:lpstr>
      <vt:lpstr>A124826550C_Data</vt:lpstr>
      <vt:lpstr>A124826550C_Latest</vt:lpstr>
      <vt:lpstr>A124826554L</vt:lpstr>
      <vt:lpstr>A124826554L_Data</vt:lpstr>
      <vt:lpstr>A124826554L_Latest</vt:lpstr>
      <vt:lpstr>A124826558W</vt:lpstr>
      <vt:lpstr>A124826558W_Data</vt:lpstr>
      <vt:lpstr>A124826558W_Latest</vt:lpstr>
      <vt:lpstr>A124826562L</vt:lpstr>
      <vt:lpstr>A124826562L_Data</vt:lpstr>
      <vt:lpstr>A124826562L_Latest</vt:lpstr>
      <vt:lpstr>A124826566W</vt:lpstr>
      <vt:lpstr>A124826566W_Data</vt:lpstr>
      <vt:lpstr>A124826566W_Latest</vt:lpstr>
      <vt:lpstr>A124826570L</vt:lpstr>
      <vt:lpstr>A124826570L_Data</vt:lpstr>
      <vt:lpstr>A124826570L_Latest</vt:lpstr>
      <vt:lpstr>A124826574W</vt:lpstr>
      <vt:lpstr>A124826574W_Data</vt:lpstr>
      <vt:lpstr>A124826574W_Latest</vt:lpstr>
      <vt:lpstr>A124826578F</vt:lpstr>
      <vt:lpstr>A124826578F_Data</vt:lpstr>
      <vt:lpstr>A124826578F_Latest</vt:lpstr>
      <vt:lpstr>A124826582W</vt:lpstr>
      <vt:lpstr>A124826582W_Data</vt:lpstr>
      <vt:lpstr>A124826582W_Latest</vt:lpstr>
      <vt:lpstr>A124826586F</vt:lpstr>
      <vt:lpstr>A124826586F_Data</vt:lpstr>
      <vt:lpstr>A124826586F_Latest</vt:lpstr>
      <vt:lpstr>A124826590W</vt:lpstr>
      <vt:lpstr>A124826590W_Data</vt:lpstr>
      <vt:lpstr>A124826590W_Latest</vt:lpstr>
      <vt:lpstr>A124826594F</vt:lpstr>
      <vt:lpstr>A124826594F_Data</vt:lpstr>
      <vt:lpstr>A124826594F_Latest</vt:lpstr>
      <vt:lpstr>A124826598R</vt:lpstr>
      <vt:lpstr>A124826598R_Data</vt:lpstr>
      <vt:lpstr>A124826598R_Latest</vt:lpstr>
      <vt:lpstr>A124826602V</vt:lpstr>
      <vt:lpstr>A124826602V_Data</vt:lpstr>
      <vt:lpstr>A124826602V_Latest</vt:lpstr>
      <vt:lpstr>A124826606C</vt:lpstr>
      <vt:lpstr>A124826606C_Data</vt:lpstr>
      <vt:lpstr>A124826606C_Latest</vt:lpstr>
      <vt:lpstr>A124826610V</vt:lpstr>
      <vt:lpstr>A124826610V_Data</vt:lpstr>
      <vt:lpstr>A124826610V_Latest</vt:lpstr>
      <vt:lpstr>A124826614C</vt:lpstr>
      <vt:lpstr>A124826614C_Data</vt:lpstr>
      <vt:lpstr>A124826614C_Latest</vt:lpstr>
      <vt:lpstr>A124826618L</vt:lpstr>
      <vt:lpstr>A124826618L_Data</vt:lpstr>
      <vt:lpstr>A124826618L_Latest</vt:lpstr>
      <vt:lpstr>A124826622C</vt:lpstr>
      <vt:lpstr>A124826622C_Data</vt:lpstr>
      <vt:lpstr>A124826622C_Latest</vt:lpstr>
      <vt:lpstr>A124826626L</vt:lpstr>
      <vt:lpstr>A124826626L_Data</vt:lpstr>
      <vt:lpstr>A124826626L_Latest</vt:lpstr>
      <vt:lpstr>A124826630C</vt:lpstr>
      <vt:lpstr>A124826630C_Data</vt:lpstr>
      <vt:lpstr>A124826630C_Latest</vt:lpstr>
      <vt:lpstr>A124826634L</vt:lpstr>
      <vt:lpstr>A124826634L_Data</vt:lpstr>
      <vt:lpstr>A124826634L_Latest</vt:lpstr>
      <vt:lpstr>A124826638W</vt:lpstr>
      <vt:lpstr>A124826638W_Data</vt:lpstr>
      <vt:lpstr>A124826638W_Latest</vt:lpstr>
      <vt:lpstr>A124826642L</vt:lpstr>
      <vt:lpstr>A124826642L_Data</vt:lpstr>
      <vt:lpstr>A124826642L_Latest</vt:lpstr>
      <vt:lpstr>A124826646W</vt:lpstr>
      <vt:lpstr>A124826646W_Data</vt:lpstr>
      <vt:lpstr>A124826646W_Latest</vt:lpstr>
      <vt:lpstr>A124826650L</vt:lpstr>
      <vt:lpstr>A124826650L_Data</vt:lpstr>
      <vt:lpstr>A124826650L_Latest</vt:lpstr>
      <vt:lpstr>A124826654W</vt:lpstr>
      <vt:lpstr>A124826654W_Data</vt:lpstr>
      <vt:lpstr>A124826654W_Latest</vt:lpstr>
      <vt:lpstr>A124826658F</vt:lpstr>
      <vt:lpstr>A124826658F_Data</vt:lpstr>
      <vt:lpstr>A124826658F_Latest</vt:lpstr>
      <vt:lpstr>A124826662W</vt:lpstr>
      <vt:lpstr>A124826662W_Data</vt:lpstr>
      <vt:lpstr>A124826662W_Latest</vt:lpstr>
      <vt:lpstr>A124826666F</vt:lpstr>
      <vt:lpstr>A124826666F_Data</vt:lpstr>
      <vt:lpstr>A124826666F_Latest</vt:lpstr>
      <vt:lpstr>A124826670W</vt:lpstr>
      <vt:lpstr>A124826670W_Data</vt:lpstr>
      <vt:lpstr>A124826670W_Latest</vt:lpstr>
      <vt:lpstr>A124826674F</vt:lpstr>
      <vt:lpstr>A124826674F_Data</vt:lpstr>
      <vt:lpstr>A124826674F_Latest</vt:lpstr>
      <vt:lpstr>A124826678R</vt:lpstr>
      <vt:lpstr>A124826678R_Data</vt:lpstr>
      <vt:lpstr>A124826678R_Latest</vt:lpstr>
      <vt:lpstr>A124826682F</vt:lpstr>
      <vt:lpstr>A124826682F_Data</vt:lpstr>
      <vt:lpstr>A124826682F_Latest</vt:lpstr>
      <vt:lpstr>A124826686R</vt:lpstr>
      <vt:lpstr>A124826686R_Data</vt:lpstr>
      <vt:lpstr>A124826686R_Latest</vt:lpstr>
      <vt:lpstr>A124826690F</vt:lpstr>
      <vt:lpstr>A124826690F_Data</vt:lpstr>
      <vt:lpstr>A124826690F_Latest</vt:lpstr>
      <vt:lpstr>A124826694R</vt:lpstr>
      <vt:lpstr>A124826694R_Data</vt:lpstr>
      <vt:lpstr>A124826694R_Latest</vt:lpstr>
      <vt:lpstr>A124826698X</vt:lpstr>
      <vt:lpstr>A124826698X_Data</vt:lpstr>
      <vt:lpstr>A124826698X_Latest</vt:lpstr>
      <vt:lpstr>A124826702C</vt:lpstr>
      <vt:lpstr>A124826702C_Data</vt:lpstr>
      <vt:lpstr>A124826702C_Latest</vt:lpstr>
      <vt:lpstr>A124826706L</vt:lpstr>
      <vt:lpstr>A124826706L_Data</vt:lpstr>
      <vt:lpstr>A124826706L_Latest</vt:lpstr>
      <vt:lpstr>A124826710C</vt:lpstr>
      <vt:lpstr>A124826710C_Data</vt:lpstr>
      <vt:lpstr>A124826710C_Latest</vt:lpstr>
      <vt:lpstr>A124826714L</vt:lpstr>
      <vt:lpstr>A124826714L_Data</vt:lpstr>
      <vt:lpstr>A124826714L_Latest</vt:lpstr>
      <vt:lpstr>A124826718W</vt:lpstr>
      <vt:lpstr>A124826718W_Data</vt:lpstr>
      <vt:lpstr>A124826718W_Latest</vt:lpstr>
      <vt:lpstr>A124826722L</vt:lpstr>
      <vt:lpstr>A124826722L_Data</vt:lpstr>
      <vt:lpstr>A124826722L_Latest</vt:lpstr>
      <vt:lpstr>A124826726W</vt:lpstr>
      <vt:lpstr>A124826726W_Data</vt:lpstr>
      <vt:lpstr>A124826726W_Latest</vt:lpstr>
      <vt:lpstr>A124826730L</vt:lpstr>
      <vt:lpstr>A124826730L_Data</vt:lpstr>
      <vt:lpstr>A124826730L_Latest</vt:lpstr>
      <vt:lpstr>A124826734W</vt:lpstr>
      <vt:lpstr>A124826734W_Data</vt:lpstr>
      <vt:lpstr>A124826734W_Latest</vt:lpstr>
      <vt:lpstr>A124826738F</vt:lpstr>
      <vt:lpstr>A124826738F_Data</vt:lpstr>
      <vt:lpstr>A124826738F_Latest</vt:lpstr>
      <vt:lpstr>A124826742W</vt:lpstr>
      <vt:lpstr>A124826742W_Data</vt:lpstr>
      <vt:lpstr>A124826742W_Latest</vt:lpstr>
      <vt:lpstr>A124826746F</vt:lpstr>
      <vt:lpstr>A124826746F_Data</vt:lpstr>
      <vt:lpstr>A124826746F_Latest</vt:lpstr>
      <vt:lpstr>A124826750W</vt:lpstr>
      <vt:lpstr>A124826750W_Data</vt:lpstr>
      <vt:lpstr>A124826750W_Latest</vt:lpstr>
      <vt:lpstr>A124826754F</vt:lpstr>
      <vt:lpstr>A124826754F_Data</vt:lpstr>
      <vt:lpstr>A124826754F_Latest</vt:lpstr>
      <vt:lpstr>A124826758R</vt:lpstr>
      <vt:lpstr>A124826758R_Data</vt:lpstr>
      <vt:lpstr>A124826758R_Latest</vt:lpstr>
      <vt:lpstr>A124826762F</vt:lpstr>
      <vt:lpstr>A124826762F_Data</vt:lpstr>
      <vt:lpstr>A124826762F_Latest</vt:lpstr>
      <vt:lpstr>A124826766R</vt:lpstr>
      <vt:lpstr>A124826766R_Data</vt:lpstr>
      <vt:lpstr>A124826766R_Latest</vt:lpstr>
      <vt:lpstr>A124826770F</vt:lpstr>
      <vt:lpstr>A124826770F_Data</vt:lpstr>
      <vt:lpstr>A124826770F_Latest</vt:lpstr>
      <vt:lpstr>A124826774R</vt:lpstr>
      <vt:lpstr>A124826774R_Data</vt:lpstr>
      <vt:lpstr>A124826774R_Latest</vt:lpstr>
      <vt:lpstr>A124826778X</vt:lpstr>
      <vt:lpstr>A124826778X_Data</vt:lpstr>
      <vt:lpstr>A124826778X_Latest</vt:lpstr>
      <vt:lpstr>A124826782R</vt:lpstr>
      <vt:lpstr>A124826782R_Data</vt:lpstr>
      <vt:lpstr>A124826782R_Latest</vt:lpstr>
      <vt:lpstr>A124826786X</vt:lpstr>
      <vt:lpstr>A124826786X_Data</vt:lpstr>
      <vt:lpstr>A124826786X_Latest</vt:lpstr>
      <vt:lpstr>A124826790R</vt:lpstr>
      <vt:lpstr>A124826790R_Data</vt:lpstr>
      <vt:lpstr>A124826790R_Latest</vt:lpstr>
      <vt:lpstr>A124826794X</vt:lpstr>
      <vt:lpstr>A124826794X_Data</vt:lpstr>
      <vt:lpstr>A124826794X_Latest</vt:lpstr>
      <vt:lpstr>A124826798J</vt:lpstr>
      <vt:lpstr>A124826798J_Data</vt:lpstr>
      <vt:lpstr>A124826798J_Latest</vt:lpstr>
      <vt:lpstr>A124826802L</vt:lpstr>
      <vt:lpstr>A124826802L_Data</vt:lpstr>
      <vt:lpstr>A124826802L_Latest</vt:lpstr>
      <vt:lpstr>A124826806W</vt:lpstr>
      <vt:lpstr>A124826806W_Data</vt:lpstr>
      <vt:lpstr>A124826806W_Latest</vt:lpstr>
      <vt:lpstr>A124826810L</vt:lpstr>
      <vt:lpstr>A124826810L_Data</vt:lpstr>
      <vt:lpstr>A124826810L_Latest</vt:lpstr>
      <vt:lpstr>A124826814W</vt:lpstr>
      <vt:lpstr>A124826814W_Data</vt:lpstr>
      <vt:lpstr>A124826814W_Latest</vt:lpstr>
      <vt:lpstr>A124826818F</vt:lpstr>
      <vt:lpstr>A124826818F_Data</vt:lpstr>
      <vt:lpstr>A124826818F_Latest</vt:lpstr>
      <vt:lpstr>A124826822W</vt:lpstr>
      <vt:lpstr>A124826822W_Data</vt:lpstr>
      <vt:lpstr>A124826822W_Latest</vt:lpstr>
      <vt:lpstr>A124826826F</vt:lpstr>
      <vt:lpstr>A124826826F_Data</vt:lpstr>
      <vt:lpstr>A124826826F_Latest</vt:lpstr>
      <vt:lpstr>A124826830W</vt:lpstr>
      <vt:lpstr>A124826830W_Data</vt:lpstr>
      <vt:lpstr>A124826830W_Latest</vt:lpstr>
      <vt:lpstr>A124826834F</vt:lpstr>
      <vt:lpstr>A124826834F_Data</vt:lpstr>
      <vt:lpstr>A124826834F_Latest</vt:lpstr>
      <vt:lpstr>A124826838R</vt:lpstr>
      <vt:lpstr>A124826838R_Data</vt:lpstr>
      <vt:lpstr>A124826838R_Latest</vt:lpstr>
      <vt:lpstr>A124826842F</vt:lpstr>
      <vt:lpstr>A124826842F_Data</vt:lpstr>
      <vt:lpstr>A124826842F_Latest</vt:lpstr>
      <vt:lpstr>A124826846R</vt:lpstr>
      <vt:lpstr>A124826846R_Data</vt:lpstr>
      <vt:lpstr>A124826846R_Latest</vt:lpstr>
      <vt:lpstr>A124826850F</vt:lpstr>
      <vt:lpstr>A124826850F_Data</vt:lpstr>
      <vt:lpstr>A124826850F_Latest</vt:lpstr>
      <vt:lpstr>A124826854R</vt:lpstr>
      <vt:lpstr>A124826854R_Data</vt:lpstr>
      <vt:lpstr>A124826854R_Latest</vt:lpstr>
      <vt:lpstr>A124826858X</vt:lpstr>
      <vt:lpstr>A124826858X_Data</vt:lpstr>
      <vt:lpstr>A124826858X_Latest</vt:lpstr>
      <vt:lpstr>A124826862R</vt:lpstr>
      <vt:lpstr>A124826862R_Data</vt:lpstr>
      <vt:lpstr>A124826862R_Latest</vt:lpstr>
      <vt:lpstr>A124826866X</vt:lpstr>
      <vt:lpstr>A124826866X_Data</vt:lpstr>
      <vt:lpstr>A124826866X_Latest</vt:lpstr>
      <vt:lpstr>A124826870R</vt:lpstr>
      <vt:lpstr>A124826870R_Data</vt:lpstr>
      <vt:lpstr>A124826870R_Latest</vt:lpstr>
      <vt:lpstr>A124826874X</vt:lpstr>
      <vt:lpstr>A124826874X_Data</vt:lpstr>
      <vt:lpstr>A124826874X_Latest</vt:lpstr>
      <vt:lpstr>A124826878J</vt:lpstr>
      <vt:lpstr>A124826878J_Data</vt:lpstr>
      <vt:lpstr>A124826878J_Latest</vt:lpstr>
      <vt:lpstr>A124826882X</vt:lpstr>
      <vt:lpstr>A124826882X_Data</vt:lpstr>
      <vt:lpstr>A124826882X_Latest</vt:lpstr>
      <vt:lpstr>A124826886J</vt:lpstr>
      <vt:lpstr>A124826886J_Data</vt:lpstr>
      <vt:lpstr>A124826886J_Latest</vt:lpstr>
      <vt:lpstr>A124826890X</vt:lpstr>
      <vt:lpstr>A124826890X_Data</vt:lpstr>
      <vt:lpstr>A124826890X_Latest</vt:lpstr>
      <vt:lpstr>A124826894J</vt:lpstr>
      <vt:lpstr>A124826894J_Data</vt:lpstr>
      <vt:lpstr>A124826894J_Latest</vt:lpstr>
      <vt:lpstr>A124826898T</vt:lpstr>
      <vt:lpstr>A124826898T_Data</vt:lpstr>
      <vt:lpstr>A124826898T_Latest</vt:lpstr>
      <vt:lpstr>A124826902W</vt:lpstr>
      <vt:lpstr>A124826902W_Data</vt:lpstr>
      <vt:lpstr>A124826902W_Latest</vt:lpstr>
      <vt:lpstr>A124826906F</vt:lpstr>
      <vt:lpstr>A124826906F_Data</vt:lpstr>
      <vt:lpstr>A124826906F_Latest</vt:lpstr>
      <vt:lpstr>A124826910W</vt:lpstr>
      <vt:lpstr>A124826910W_Data</vt:lpstr>
      <vt:lpstr>A124826910W_Latest</vt:lpstr>
      <vt:lpstr>A124826914F</vt:lpstr>
      <vt:lpstr>A124826914F_Data</vt:lpstr>
      <vt:lpstr>A124826914F_Latest</vt:lpstr>
      <vt:lpstr>A124826918R</vt:lpstr>
      <vt:lpstr>A124826918R_Data</vt:lpstr>
      <vt:lpstr>A124826918R_Latest</vt:lpstr>
      <vt:lpstr>A124826922F</vt:lpstr>
      <vt:lpstr>A124826922F_Data</vt:lpstr>
      <vt:lpstr>A124826922F_Latest</vt:lpstr>
      <vt:lpstr>A124826926R</vt:lpstr>
      <vt:lpstr>A124826926R_Data</vt:lpstr>
      <vt:lpstr>A124826926R_Latest</vt:lpstr>
      <vt:lpstr>A124826930F</vt:lpstr>
      <vt:lpstr>A124826930F_Data</vt:lpstr>
      <vt:lpstr>A124826930F_Latest</vt:lpstr>
      <vt:lpstr>A124826934R</vt:lpstr>
      <vt:lpstr>A124826934R_Data</vt:lpstr>
      <vt:lpstr>A124826934R_Latest</vt:lpstr>
      <vt:lpstr>A124826938X</vt:lpstr>
      <vt:lpstr>A124826938X_Data</vt:lpstr>
      <vt:lpstr>A124826938X_Latest</vt:lpstr>
      <vt:lpstr>A124826942R</vt:lpstr>
      <vt:lpstr>A124826942R_Data</vt:lpstr>
      <vt:lpstr>A124826942R_Latest</vt:lpstr>
      <vt:lpstr>A124826946X</vt:lpstr>
      <vt:lpstr>A124826946X_Data</vt:lpstr>
      <vt:lpstr>A124826946X_Latest</vt:lpstr>
      <vt:lpstr>A124826950R</vt:lpstr>
      <vt:lpstr>A124826950R_Data</vt:lpstr>
      <vt:lpstr>A124826950R_Latest</vt:lpstr>
      <vt:lpstr>A124826954X</vt:lpstr>
      <vt:lpstr>A124826954X_Data</vt:lpstr>
      <vt:lpstr>A124826954X_Latest</vt:lpstr>
      <vt:lpstr>A124826958J</vt:lpstr>
      <vt:lpstr>A124826958J_Data</vt:lpstr>
      <vt:lpstr>A124826958J_Latest</vt:lpstr>
      <vt:lpstr>A124826962X</vt:lpstr>
      <vt:lpstr>A124826962X_Data</vt:lpstr>
      <vt:lpstr>A124826962X_Latest</vt:lpstr>
      <vt:lpstr>A124826966J</vt:lpstr>
      <vt:lpstr>A124826966J_Data</vt:lpstr>
      <vt:lpstr>A124826966J_Latest</vt:lpstr>
      <vt:lpstr>A124826970X</vt:lpstr>
      <vt:lpstr>A124826970X_Data</vt:lpstr>
      <vt:lpstr>A124826970X_Latest</vt:lpstr>
      <vt:lpstr>A124826974J</vt:lpstr>
      <vt:lpstr>A124826974J_Data</vt:lpstr>
      <vt:lpstr>A124826974J_Latest</vt:lpstr>
      <vt:lpstr>A124826978T</vt:lpstr>
      <vt:lpstr>A124826978T_Data</vt:lpstr>
      <vt:lpstr>A124826978T_Latest</vt:lpstr>
      <vt:lpstr>A124826982J</vt:lpstr>
      <vt:lpstr>A124826982J_Data</vt:lpstr>
      <vt:lpstr>A124826982J_Latest</vt:lpstr>
      <vt:lpstr>A124826986T</vt:lpstr>
      <vt:lpstr>A124826986T_Data</vt:lpstr>
      <vt:lpstr>A124826986T_Latest</vt:lpstr>
      <vt:lpstr>A124826990J</vt:lpstr>
      <vt:lpstr>A124826990J_Data</vt:lpstr>
      <vt:lpstr>A124826990J_Latest</vt:lpstr>
      <vt:lpstr>A124826994T</vt:lpstr>
      <vt:lpstr>A124826994T_Data</vt:lpstr>
      <vt:lpstr>A124826994T_Latest</vt:lpstr>
      <vt:lpstr>A124826998A</vt:lpstr>
      <vt:lpstr>A124826998A_Data</vt:lpstr>
      <vt:lpstr>A124826998A_Latest</vt:lpstr>
      <vt:lpstr>A124827002J</vt:lpstr>
      <vt:lpstr>A124827002J_Data</vt:lpstr>
      <vt:lpstr>A124827002J_Latest</vt:lpstr>
      <vt:lpstr>A124827006T</vt:lpstr>
      <vt:lpstr>A124827006T_Data</vt:lpstr>
      <vt:lpstr>A124827006T_Latest</vt:lpstr>
      <vt:lpstr>A124827010J</vt:lpstr>
      <vt:lpstr>A124827010J_Data</vt:lpstr>
      <vt:lpstr>A124827010J_Latest</vt:lpstr>
      <vt:lpstr>A124827014T</vt:lpstr>
      <vt:lpstr>A124827014T_Data</vt:lpstr>
      <vt:lpstr>A124827014T_Latest</vt:lpstr>
      <vt:lpstr>A124827018A</vt:lpstr>
      <vt:lpstr>A124827018A_Data</vt:lpstr>
      <vt:lpstr>A124827018A_Latest</vt:lpstr>
      <vt:lpstr>A124827022T</vt:lpstr>
      <vt:lpstr>A124827022T_Data</vt:lpstr>
      <vt:lpstr>A124827022T_Latest</vt:lpstr>
      <vt:lpstr>A124827026A</vt:lpstr>
      <vt:lpstr>A124827026A_Data</vt:lpstr>
      <vt:lpstr>A124827026A_Latest</vt:lpstr>
      <vt:lpstr>A124827030T</vt:lpstr>
      <vt:lpstr>A124827030T_Data</vt:lpstr>
      <vt:lpstr>A124827030T_Latest</vt:lpstr>
      <vt:lpstr>A124827034A</vt:lpstr>
      <vt:lpstr>A124827034A_Data</vt:lpstr>
      <vt:lpstr>A124827034A_Latest</vt:lpstr>
      <vt:lpstr>A124827038K</vt:lpstr>
      <vt:lpstr>A124827038K_Data</vt:lpstr>
      <vt:lpstr>A124827038K_Latest</vt:lpstr>
      <vt:lpstr>A124827042A</vt:lpstr>
      <vt:lpstr>A124827042A_Data</vt:lpstr>
      <vt:lpstr>A124827042A_Latest</vt:lpstr>
      <vt:lpstr>A124827046K</vt:lpstr>
      <vt:lpstr>A124827046K_Data</vt:lpstr>
      <vt:lpstr>A124827046K_Latest</vt:lpstr>
      <vt:lpstr>A124827050A</vt:lpstr>
      <vt:lpstr>A124827050A_Data</vt:lpstr>
      <vt:lpstr>A124827050A_Latest</vt:lpstr>
      <vt:lpstr>A124827054K</vt:lpstr>
      <vt:lpstr>A124827054K_Data</vt:lpstr>
      <vt:lpstr>A124827054K_Latest</vt:lpstr>
      <vt:lpstr>A124827058V</vt:lpstr>
      <vt:lpstr>A124827058V_Data</vt:lpstr>
      <vt:lpstr>A124827058V_Latest</vt:lpstr>
      <vt:lpstr>A124827062K</vt:lpstr>
      <vt:lpstr>A124827062K_Data</vt:lpstr>
      <vt:lpstr>A124827062K_Latest</vt:lpstr>
      <vt:lpstr>A124827066V</vt:lpstr>
      <vt:lpstr>A124827066V_Data</vt:lpstr>
      <vt:lpstr>A124827066V_Latest</vt:lpstr>
      <vt:lpstr>A124827070K</vt:lpstr>
      <vt:lpstr>A124827070K_Data</vt:lpstr>
      <vt:lpstr>A124827070K_Latest</vt:lpstr>
      <vt:lpstr>A124827074V</vt:lpstr>
      <vt:lpstr>A124827074V_Data</vt:lpstr>
      <vt:lpstr>A124827074V_Latest</vt:lpstr>
      <vt:lpstr>A124827078C</vt:lpstr>
      <vt:lpstr>A124827078C_Data</vt:lpstr>
      <vt:lpstr>A124827078C_Latest</vt:lpstr>
      <vt:lpstr>A124827082V</vt:lpstr>
      <vt:lpstr>A124827082V_Data</vt:lpstr>
      <vt:lpstr>A124827082V_Latest</vt:lpstr>
      <vt:lpstr>A124827086C</vt:lpstr>
      <vt:lpstr>A124827086C_Data</vt:lpstr>
      <vt:lpstr>A124827086C_Latest</vt:lpstr>
      <vt:lpstr>A124827090V</vt:lpstr>
      <vt:lpstr>A124827090V_Data</vt:lpstr>
      <vt:lpstr>A124827090V_Latest</vt:lpstr>
      <vt:lpstr>A124827094C</vt:lpstr>
      <vt:lpstr>A124827094C_Data</vt:lpstr>
      <vt:lpstr>A124827094C_Latest</vt:lpstr>
      <vt:lpstr>A124827098L</vt:lpstr>
      <vt:lpstr>A124827098L_Data</vt:lpstr>
      <vt:lpstr>A124827098L_Latest</vt:lpstr>
      <vt:lpstr>A124827102T</vt:lpstr>
      <vt:lpstr>A124827102T_Data</vt:lpstr>
      <vt:lpstr>A124827102T_Latest</vt:lpstr>
      <vt:lpstr>A124827106A</vt:lpstr>
      <vt:lpstr>A124827106A_Data</vt:lpstr>
      <vt:lpstr>A124827106A_Latest</vt:lpstr>
      <vt:lpstr>A124827110T</vt:lpstr>
      <vt:lpstr>A124827110T_Data</vt:lpstr>
      <vt:lpstr>A124827110T_Latest</vt:lpstr>
      <vt:lpstr>A124827114A</vt:lpstr>
      <vt:lpstr>A124827114A_Data</vt:lpstr>
      <vt:lpstr>A124827114A_Latest</vt:lpstr>
      <vt:lpstr>A124827118K</vt:lpstr>
      <vt:lpstr>A124827118K_Data</vt:lpstr>
      <vt:lpstr>A124827118K_Latest</vt:lpstr>
      <vt:lpstr>A124827122A</vt:lpstr>
      <vt:lpstr>A124827122A_Data</vt:lpstr>
      <vt:lpstr>A124827122A_Latest</vt:lpstr>
      <vt:lpstr>A124827126K</vt:lpstr>
      <vt:lpstr>A124827126K_Data</vt:lpstr>
      <vt:lpstr>A124827126K_Latest</vt:lpstr>
      <vt:lpstr>A124827130A</vt:lpstr>
      <vt:lpstr>A124827130A_Data</vt:lpstr>
      <vt:lpstr>A124827130A_Latest</vt:lpstr>
      <vt:lpstr>A124827134K</vt:lpstr>
      <vt:lpstr>A124827134K_Data</vt:lpstr>
      <vt:lpstr>A124827134K_Latest</vt:lpstr>
      <vt:lpstr>A124827138V</vt:lpstr>
      <vt:lpstr>A124827138V_Data</vt:lpstr>
      <vt:lpstr>A124827138V_Latest</vt:lpstr>
      <vt:lpstr>A124827142K</vt:lpstr>
      <vt:lpstr>A124827142K_Data</vt:lpstr>
      <vt:lpstr>A124827142K_Latest</vt:lpstr>
      <vt:lpstr>A124827146V</vt:lpstr>
      <vt:lpstr>A124827146V_Data</vt:lpstr>
      <vt:lpstr>A124827146V_Latest</vt:lpstr>
      <vt:lpstr>A124827150K</vt:lpstr>
      <vt:lpstr>A124827150K_Data</vt:lpstr>
      <vt:lpstr>A124827150K_Latest</vt:lpstr>
      <vt:lpstr>A124827154V</vt:lpstr>
      <vt:lpstr>A124827154V_Data</vt:lpstr>
      <vt:lpstr>A124827154V_Latest</vt:lpstr>
      <vt:lpstr>A124827158C</vt:lpstr>
      <vt:lpstr>A124827158C_Data</vt:lpstr>
      <vt:lpstr>A124827158C_Latest</vt:lpstr>
      <vt:lpstr>A124827162V</vt:lpstr>
      <vt:lpstr>A124827162V_Data</vt:lpstr>
      <vt:lpstr>A124827162V_Latest</vt:lpstr>
      <vt:lpstr>A124827166C</vt:lpstr>
      <vt:lpstr>A124827166C_Data</vt:lpstr>
      <vt:lpstr>A124827166C_Latest</vt:lpstr>
      <vt:lpstr>A124827170V</vt:lpstr>
      <vt:lpstr>A124827170V_Data</vt:lpstr>
      <vt:lpstr>A124827170V_Latest</vt:lpstr>
      <vt:lpstr>A124827174C</vt:lpstr>
      <vt:lpstr>A124827174C_Data</vt:lpstr>
      <vt:lpstr>A124827174C_Latest</vt:lpstr>
      <vt:lpstr>A124827178L</vt:lpstr>
      <vt:lpstr>A124827178L_Data</vt:lpstr>
      <vt:lpstr>A124827178L_Latest</vt:lpstr>
      <vt:lpstr>A124827182C</vt:lpstr>
      <vt:lpstr>A124827182C_Data</vt:lpstr>
      <vt:lpstr>A124827182C_Latest</vt:lpstr>
      <vt:lpstr>A124827186L</vt:lpstr>
      <vt:lpstr>A124827186L_Data</vt:lpstr>
      <vt:lpstr>A124827186L_Latest</vt:lpstr>
      <vt:lpstr>A124827190C</vt:lpstr>
      <vt:lpstr>A124827190C_Data</vt:lpstr>
      <vt:lpstr>A124827190C_Latest</vt:lpstr>
      <vt:lpstr>A124827194L</vt:lpstr>
      <vt:lpstr>A124827194L_Data</vt:lpstr>
      <vt:lpstr>A124827194L_Latest</vt:lpstr>
      <vt:lpstr>A124827198W</vt:lpstr>
      <vt:lpstr>A124827198W_Data</vt:lpstr>
      <vt:lpstr>A124827198W_Latest</vt:lpstr>
      <vt:lpstr>A124827202A</vt:lpstr>
      <vt:lpstr>A124827202A_Data</vt:lpstr>
      <vt:lpstr>A124827202A_Latest</vt:lpstr>
      <vt:lpstr>A124827206K</vt:lpstr>
      <vt:lpstr>A124827206K_Data</vt:lpstr>
      <vt:lpstr>A124827206K_Latest</vt:lpstr>
      <vt:lpstr>A124827210A</vt:lpstr>
      <vt:lpstr>A124827210A_Data</vt:lpstr>
      <vt:lpstr>A124827210A_Latest</vt:lpstr>
      <vt:lpstr>A124827214K</vt:lpstr>
      <vt:lpstr>A124827214K_Data</vt:lpstr>
      <vt:lpstr>A124827214K_Latest</vt:lpstr>
      <vt:lpstr>A124827218V</vt:lpstr>
      <vt:lpstr>A124827218V_Data</vt:lpstr>
      <vt:lpstr>A124827218V_Latest</vt:lpstr>
      <vt:lpstr>A124827222K</vt:lpstr>
      <vt:lpstr>A124827222K_Data</vt:lpstr>
      <vt:lpstr>A124827222K_Latest</vt:lpstr>
      <vt:lpstr>A124827226V</vt:lpstr>
      <vt:lpstr>A124827226V_Data</vt:lpstr>
      <vt:lpstr>A124827226V_Latest</vt:lpstr>
      <vt:lpstr>A124827230K</vt:lpstr>
      <vt:lpstr>A124827230K_Data</vt:lpstr>
      <vt:lpstr>A124827230K_Latest</vt:lpstr>
      <vt:lpstr>A124827234V</vt:lpstr>
      <vt:lpstr>A124827234V_Data</vt:lpstr>
      <vt:lpstr>A124827234V_Latest</vt:lpstr>
      <vt:lpstr>A124827238C</vt:lpstr>
      <vt:lpstr>A124827238C_Data</vt:lpstr>
      <vt:lpstr>A124827238C_Latest</vt:lpstr>
      <vt:lpstr>A124827242V</vt:lpstr>
      <vt:lpstr>A124827242V_Data</vt:lpstr>
      <vt:lpstr>A124827242V_Latest</vt:lpstr>
      <vt:lpstr>A124827246C</vt:lpstr>
      <vt:lpstr>A124827246C_Data</vt:lpstr>
      <vt:lpstr>A124827246C_Latest</vt:lpstr>
      <vt:lpstr>A124827250V</vt:lpstr>
      <vt:lpstr>A124827250V_Data</vt:lpstr>
      <vt:lpstr>A124827250V_Latest</vt:lpstr>
      <vt:lpstr>A124827254C</vt:lpstr>
      <vt:lpstr>A124827254C_Data</vt:lpstr>
      <vt:lpstr>A124827254C_Latest</vt:lpstr>
      <vt:lpstr>A124827258L</vt:lpstr>
      <vt:lpstr>A124827258L_Data</vt:lpstr>
      <vt:lpstr>A124827258L_Latest</vt:lpstr>
      <vt:lpstr>A124827262C</vt:lpstr>
      <vt:lpstr>A124827262C_Data</vt:lpstr>
      <vt:lpstr>A124827262C_Latest</vt:lpstr>
      <vt:lpstr>A124827266L</vt:lpstr>
      <vt:lpstr>A124827266L_Data</vt:lpstr>
      <vt:lpstr>A124827266L_Latest</vt:lpstr>
      <vt:lpstr>A124827270C</vt:lpstr>
      <vt:lpstr>A124827270C_Data</vt:lpstr>
      <vt:lpstr>A124827270C_Latest</vt:lpstr>
      <vt:lpstr>A124827274L</vt:lpstr>
      <vt:lpstr>A124827274L_Data</vt:lpstr>
      <vt:lpstr>A124827274L_Latest</vt:lpstr>
      <vt:lpstr>A124827278W</vt:lpstr>
      <vt:lpstr>A124827278W_Data</vt:lpstr>
      <vt:lpstr>A124827278W_Latest</vt:lpstr>
      <vt:lpstr>A124827282L</vt:lpstr>
      <vt:lpstr>A124827282L_Data</vt:lpstr>
      <vt:lpstr>A124827282L_Latest</vt:lpstr>
      <vt:lpstr>A124827286W</vt:lpstr>
      <vt:lpstr>A124827286W_Data</vt:lpstr>
      <vt:lpstr>A124827286W_Latest</vt:lpstr>
      <vt:lpstr>A124827290L</vt:lpstr>
      <vt:lpstr>A124827290L_Data</vt:lpstr>
      <vt:lpstr>A124827290L_Latest</vt:lpstr>
      <vt:lpstr>A124827294W</vt:lpstr>
      <vt:lpstr>A124827294W_Data</vt:lpstr>
      <vt:lpstr>A124827294W_Latest</vt:lpstr>
      <vt:lpstr>A124827298F</vt:lpstr>
      <vt:lpstr>A124827298F_Data</vt:lpstr>
      <vt:lpstr>A124827298F_Latest</vt:lpstr>
      <vt:lpstr>A124827302K</vt:lpstr>
      <vt:lpstr>A124827302K_Data</vt:lpstr>
      <vt:lpstr>A124827302K_Latest</vt:lpstr>
      <vt:lpstr>A124827306V</vt:lpstr>
      <vt:lpstr>A124827306V_Data</vt:lpstr>
      <vt:lpstr>A124827306V_Latest</vt:lpstr>
      <vt:lpstr>A124827310K</vt:lpstr>
      <vt:lpstr>A124827310K_Data</vt:lpstr>
      <vt:lpstr>A124827310K_Latest</vt:lpstr>
      <vt:lpstr>A124827314V</vt:lpstr>
      <vt:lpstr>A124827314V_Data</vt:lpstr>
      <vt:lpstr>A124827314V_Latest</vt:lpstr>
      <vt:lpstr>A124827318C</vt:lpstr>
      <vt:lpstr>A124827318C_Data</vt:lpstr>
      <vt:lpstr>A124827318C_Latest</vt:lpstr>
      <vt:lpstr>A124827322V</vt:lpstr>
      <vt:lpstr>A124827322V_Data</vt:lpstr>
      <vt:lpstr>A124827322V_Latest</vt:lpstr>
      <vt:lpstr>A124827326C</vt:lpstr>
      <vt:lpstr>A124827326C_Data</vt:lpstr>
      <vt:lpstr>A124827326C_Latest</vt:lpstr>
      <vt:lpstr>A124827330V</vt:lpstr>
      <vt:lpstr>A124827330V_Data</vt:lpstr>
      <vt:lpstr>A124827330V_Latest</vt:lpstr>
      <vt:lpstr>A124827334C</vt:lpstr>
      <vt:lpstr>A124827334C_Data</vt:lpstr>
      <vt:lpstr>A124827334C_Latest</vt:lpstr>
      <vt:lpstr>A124827338L</vt:lpstr>
      <vt:lpstr>A124827338L_Data</vt:lpstr>
      <vt:lpstr>A124827338L_Latest</vt:lpstr>
      <vt:lpstr>A124827342C</vt:lpstr>
      <vt:lpstr>A124827342C_Data</vt:lpstr>
      <vt:lpstr>A124827342C_Latest</vt:lpstr>
      <vt:lpstr>A124827346L</vt:lpstr>
      <vt:lpstr>A124827346L_Data</vt:lpstr>
      <vt:lpstr>A124827346L_Latest</vt:lpstr>
      <vt:lpstr>A124827350C</vt:lpstr>
      <vt:lpstr>A124827350C_Data</vt:lpstr>
      <vt:lpstr>A124827350C_Latest</vt:lpstr>
      <vt:lpstr>A124827354L</vt:lpstr>
      <vt:lpstr>A124827354L_Data</vt:lpstr>
      <vt:lpstr>A124827354L_Latest</vt:lpstr>
      <vt:lpstr>A124827358W</vt:lpstr>
      <vt:lpstr>A124827358W_Data</vt:lpstr>
      <vt:lpstr>A124827358W_Latest</vt:lpstr>
      <vt:lpstr>A124827362L</vt:lpstr>
      <vt:lpstr>A124827362L_Data</vt:lpstr>
      <vt:lpstr>A124827362L_Latest</vt:lpstr>
      <vt:lpstr>A124827366W</vt:lpstr>
      <vt:lpstr>A124827366W_Data</vt:lpstr>
      <vt:lpstr>A124827366W_Latest</vt:lpstr>
      <vt:lpstr>A124827370L</vt:lpstr>
      <vt:lpstr>A124827370L_Data</vt:lpstr>
      <vt:lpstr>A124827370L_Latest</vt:lpstr>
      <vt:lpstr>A124827374W</vt:lpstr>
      <vt:lpstr>A124827374W_Data</vt:lpstr>
      <vt:lpstr>A124827374W_Latest</vt:lpstr>
      <vt:lpstr>A124827378F</vt:lpstr>
      <vt:lpstr>A124827378F_Data</vt:lpstr>
      <vt:lpstr>A124827378F_Latest</vt:lpstr>
      <vt:lpstr>A124827382W</vt:lpstr>
      <vt:lpstr>A124827382W_Data</vt:lpstr>
      <vt:lpstr>A124827382W_Latest</vt:lpstr>
      <vt:lpstr>A124827386F</vt:lpstr>
      <vt:lpstr>A124827386F_Data</vt:lpstr>
      <vt:lpstr>A124827386F_Latest</vt:lpstr>
      <vt:lpstr>A124827390W</vt:lpstr>
      <vt:lpstr>A124827390W_Data</vt:lpstr>
      <vt:lpstr>A124827390W_Latest</vt:lpstr>
      <vt:lpstr>A124827394F</vt:lpstr>
      <vt:lpstr>A124827394F_Data</vt:lpstr>
      <vt:lpstr>A124827394F_Latest</vt:lpstr>
      <vt:lpstr>A124827398R</vt:lpstr>
      <vt:lpstr>A124827398R_Data</vt:lpstr>
      <vt:lpstr>A124827398R_Latest</vt:lpstr>
      <vt:lpstr>A124827402V</vt:lpstr>
      <vt:lpstr>A124827402V_Data</vt:lpstr>
      <vt:lpstr>A124827402V_Latest</vt:lpstr>
      <vt:lpstr>A124827406C</vt:lpstr>
      <vt:lpstr>A124827406C_Data</vt:lpstr>
      <vt:lpstr>A124827406C_Latest</vt:lpstr>
      <vt:lpstr>A124827410V</vt:lpstr>
      <vt:lpstr>A124827410V_Data</vt:lpstr>
      <vt:lpstr>A124827410V_Latest</vt:lpstr>
      <vt:lpstr>A124827414C</vt:lpstr>
      <vt:lpstr>A124827414C_Data</vt:lpstr>
      <vt:lpstr>A124827414C_Latest</vt:lpstr>
      <vt:lpstr>A124827418L</vt:lpstr>
      <vt:lpstr>A124827418L_Data</vt:lpstr>
      <vt:lpstr>A124827418L_Latest</vt:lpstr>
      <vt:lpstr>A124827422C</vt:lpstr>
      <vt:lpstr>A124827422C_Data</vt:lpstr>
      <vt:lpstr>A124827422C_Latest</vt:lpstr>
      <vt:lpstr>A124827426L</vt:lpstr>
      <vt:lpstr>A124827426L_Data</vt:lpstr>
      <vt:lpstr>A124827426L_Latest</vt:lpstr>
      <vt:lpstr>A124827430C</vt:lpstr>
      <vt:lpstr>A124827430C_Data</vt:lpstr>
      <vt:lpstr>A124827430C_Latest</vt:lpstr>
      <vt:lpstr>A124827434L</vt:lpstr>
      <vt:lpstr>A124827434L_Data</vt:lpstr>
      <vt:lpstr>A124827434L_Latest</vt:lpstr>
      <vt:lpstr>A124827438W</vt:lpstr>
      <vt:lpstr>A124827438W_Data</vt:lpstr>
      <vt:lpstr>A124827438W_Latest</vt:lpstr>
      <vt:lpstr>A124827442L</vt:lpstr>
      <vt:lpstr>A124827442L_Data</vt:lpstr>
      <vt:lpstr>A124827442L_Latest</vt:lpstr>
      <vt:lpstr>A124827446W</vt:lpstr>
      <vt:lpstr>A124827446W_Data</vt:lpstr>
      <vt:lpstr>A124827446W_Latest</vt:lpstr>
      <vt:lpstr>A124827450L</vt:lpstr>
      <vt:lpstr>A124827450L_Data</vt:lpstr>
      <vt:lpstr>A124827450L_Latest</vt:lpstr>
      <vt:lpstr>A124827454W</vt:lpstr>
      <vt:lpstr>A124827454W_Data</vt:lpstr>
      <vt:lpstr>A124827454W_Latest</vt:lpstr>
      <vt:lpstr>A124827458F</vt:lpstr>
      <vt:lpstr>A124827458F_Data</vt:lpstr>
      <vt:lpstr>A124827458F_Latest</vt:lpstr>
      <vt:lpstr>A124827462W</vt:lpstr>
      <vt:lpstr>A124827462W_Data</vt:lpstr>
      <vt:lpstr>A124827462W_Latest</vt:lpstr>
      <vt:lpstr>A124827466F</vt:lpstr>
      <vt:lpstr>A124827466F_Data</vt:lpstr>
      <vt:lpstr>A124827466F_Latest</vt:lpstr>
      <vt:lpstr>A124827470W</vt:lpstr>
      <vt:lpstr>A124827470W_Data</vt:lpstr>
      <vt:lpstr>A124827470W_Latest</vt:lpstr>
      <vt:lpstr>A124827474F</vt:lpstr>
      <vt:lpstr>A124827474F_Data</vt:lpstr>
      <vt:lpstr>A124827474F_Latest</vt:lpstr>
      <vt:lpstr>A124827478R</vt:lpstr>
      <vt:lpstr>A124827478R_Data</vt:lpstr>
      <vt:lpstr>A124827478R_Latest</vt:lpstr>
      <vt:lpstr>A124827482F</vt:lpstr>
      <vt:lpstr>A124827482F_Data</vt:lpstr>
      <vt:lpstr>A124827482F_Latest</vt:lpstr>
      <vt:lpstr>A124827486R</vt:lpstr>
      <vt:lpstr>A124827486R_Data</vt:lpstr>
      <vt:lpstr>A124827486R_Latest</vt:lpstr>
      <vt:lpstr>A124827490F</vt:lpstr>
      <vt:lpstr>A124827490F_Data</vt:lpstr>
      <vt:lpstr>A124827490F_Latest</vt:lpstr>
      <vt:lpstr>A124827494R</vt:lpstr>
      <vt:lpstr>A124827494R_Data</vt:lpstr>
      <vt:lpstr>A124827494R_Latest</vt:lpstr>
      <vt:lpstr>A124827498X</vt:lpstr>
      <vt:lpstr>A124827498X_Data</vt:lpstr>
      <vt:lpstr>A124827498X_Latest</vt:lpstr>
      <vt:lpstr>A124827502C</vt:lpstr>
      <vt:lpstr>A124827502C_Data</vt:lpstr>
      <vt:lpstr>A124827502C_Latest</vt:lpstr>
      <vt:lpstr>A124827506L</vt:lpstr>
      <vt:lpstr>A124827506L_Data</vt:lpstr>
      <vt:lpstr>A124827506L_Latest</vt:lpstr>
      <vt:lpstr>A124827510C</vt:lpstr>
      <vt:lpstr>A124827510C_Data</vt:lpstr>
      <vt:lpstr>A124827510C_Latest</vt:lpstr>
      <vt:lpstr>A124827514L</vt:lpstr>
      <vt:lpstr>A124827514L_Data</vt:lpstr>
      <vt:lpstr>A124827514L_Latest</vt:lpstr>
      <vt:lpstr>A124827518W</vt:lpstr>
      <vt:lpstr>A124827518W_Data</vt:lpstr>
      <vt:lpstr>A124827518W_Latest</vt:lpstr>
      <vt:lpstr>A124827522L</vt:lpstr>
      <vt:lpstr>A124827522L_Data</vt:lpstr>
      <vt:lpstr>A124827522L_Latest</vt:lpstr>
      <vt:lpstr>A124827526W</vt:lpstr>
      <vt:lpstr>A124827526W_Data</vt:lpstr>
      <vt:lpstr>A124827526W_Latest</vt:lpstr>
      <vt:lpstr>A124827530L</vt:lpstr>
      <vt:lpstr>A124827530L_Data</vt:lpstr>
      <vt:lpstr>A124827530L_Latest</vt:lpstr>
      <vt:lpstr>A124827534W</vt:lpstr>
      <vt:lpstr>A124827534W_Data</vt:lpstr>
      <vt:lpstr>A124827534W_Latest</vt:lpstr>
      <vt:lpstr>A124827538F</vt:lpstr>
      <vt:lpstr>A124827538F_Data</vt:lpstr>
      <vt:lpstr>A124827538F_Latest</vt:lpstr>
      <vt:lpstr>A124827542W</vt:lpstr>
      <vt:lpstr>A124827542W_Data</vt:lpstr>
      <vt:lpstr>A124827542W_Latest</vt:lpstr>
      <vt:lpstr>A124827546F</vt:lpstr>
      <vt:lpstr>A124827546F_Data</vt:lpstr>
      <vt:lpstr>A124827546F_Latest</vt:lpstr>
      <vt:lpstr>A124827550W</vt:lpstr>
      <vt:lpstr>A124827550W_Data</vt:lpstr>
      <vt:lpstr>A124827550W_Latest</vt:lpstr>
      <vt:lpstr>A124827554F</vt:lpstr>
      <vt:lpstr>A124827554F_Data</vt:lpstr>
      <vt:lpstr>A124827554F_Latest</vt:lpstr>
      <vt:lpstr>A124827558R</vt:lpstr>
      <vt:lpstr>A124827558R_Data</vt:lpstr>
      <vt:lpstr>A124827558R_Latest</vt:lpstr>
      <vt:lpstr>A124827562F</vt:lpstr>
      <vt:lpstr>A124827562F_Data</vt:lpstr>
      <vt:lpstr>A124827562F_Latest</vt:lpstr>
      <vt:lpstr>A124827566R</vt:lpstr>
      <vt:lpstr>A124827566R_Data</vt:lpstr>
      <vt:lpstr>A124827566R_Latest</vt:lpstr>
      <vt:lpstr>A124827570F</vt:lpstr>
      <vt:lpstr>A124827570F_Data</vt:lpstr>
      <vt:lpstr>A124827570F_Latest</vt:lpstr>
      <vt:lpstr>A124827574R</vt:lpstr>
      <vt:lpstr>A124827574R_Data</vt:lpstr>
      <vt:lpstr>A124827574R_Latest</vt:lpstr>
      <vt:lpstr>A124827578X</vt:lpstr>
      <vt:lpstr>A124827578X_Data</vt:lpstr>
      <vt:lpstr>A124827578X_Latest</vt:lpstr>
      <vt:lpstr>A124827582R</vt:lpstr>
      <vt:lpstr>A124827582R_Data</vt:lpstr>
      <vt:lpstr>A124827582R_Latest</vt:lpstr>
      <vt:lpstr>A124827586X</vt:lpstr>
      <vt:lpstr>A124827586X_Data</vt:lpstr>
      <vt:lpstr>A124827586X_Latest</vt:lpstr>
      <vt:lpstr>A124827590R</vt:lpstr>
      <vt:lpstr>A124827590R_Data</vt:lpstr>
      <vt:lpstr>A124827590R_Latest</vt:lpstr>
      <vt:lpstr>A124827594X</vt:lpstr>
      <vt:lpstr>A124827594X_Data</vt:lpstr>
      <vt:lpstr>A124827594X_Latest</vt:lpstr>
      <vt:lpstr>A124827598J</vt:lpstr>
      <vt:lpstr>A124827598J_Data</vt:lpstr>
      <vt:lpstr>A124827598J_Latest</vt:lpstr>
      <vt:lpstr>A124827602L</vt:lpstr>
      <vt:lpstr>A124827602L_Data</vt:lpstr>
      <vt:lpstr>A124827602L_Latest</vt:lpstr>
      <vt:lpstr>A124827606W</vt:lpstr>
      <vt:lpstr>A124827606W_Data</vt:lpstr>
      <vt:lpstr>A124827606W_Latest</vt:lpstr>
      <vt:lpstr>A124827610L</vt:lpstr>
      <vt:lpstr>A124827610L_Data</vt:lpstr>
      <vt:lpstr>A124827610L_Latest</vt:lpstr>
      <vt:lpstr>A124827614W</vt:lpstr>
      <vt:lpstr>A124827614W_Data</vt:lpstr>
      <vt:lpstr>A124827614W_Latest</vt:lpstr>
      <vt:lpstr>A124827618F</vt:lpstr>
      <vt:lpstr>A124827618F_Data</vt:lpstr>
      <vt:lpstr>A124827618F_Latest</vt:lpstr>
      <vt:lpstr>A124827622W</vt:lpstr>
      <vt:lpstr>A124827622W_Data</vt:lpstr>
      <vt:lpstr>A124827622W_Latest</vt:lpstr>
      <vt:lpstr>A124827626F</vt:lpstr>
      <vt:lpstr>A124827626F_Data</vt:lpstr>
      <vt:lpstr>A124827626F_Latest</vt:lpstr>
      <vt:lpstr>A124827630W</vt:lpstr>
      <vt:lpstr>A124827630W_Data</vt:lpstr>
      <vt:lpstr>A124827630W_Latest</vt:lpstr>
      <vt:lpstr>A124827634F</vt:lpstr>
      <vt:lpstr>A124827634F_Data</vt:lpstr>
      <vt:lpstr>A124827634F_Latest</vt:lpstr>
      <vt:lpstr>A124827638R</vt:lpstr>
      <vt:lpstr>A124827638R_Data</vt:lpstr>
      <vt:lpstr>A124827638R_Latest</vt:lpstr>
      <vt:lpstr>A124827642F</vt:lpstr>
      <vt:lpstr>A124827642F_Data</vt:lpstr>
      <vt:lpstr>A124827642F_Latest</vt:lpstr>
      <vt:lpstr>A124827646R</vt:lpstr>
      <vt:lpstr>A124827646R_Data</vt:lpstr>
      <vt:lpstr>A124827646R_Latest</vt:lpstr>
      <vt:lpstr>A124827650F</vt:lpstr>
      <vt:lpstr>A124827650F_Data</vt:lpstr>
      <vt:lpstr>A124827650F_Latest</vt:lpstr>
      <vt:lpstr>A124827654R</vt:lpstr>
      <vt:lpstr>A124827654R_Data</vt:lpstr>
      <vt:lpstr>A124827654R_Latest</vt:lpstr>
      <vt:lpstr>A124827658X</vt:lpstr>
      <vt:lpstr>A124827658X_Data</vt:lpstr>
      <vt:lpstr>A124827658X_Latest</vt:lpstr>
      <vt:lpstr>A124827662R</vt:lpstr>
      <vt:lpstr>A124827662R_Data</vt:lpstr>
      <vt:lpstr>A124827662R_Latest</vt:lpstr>
      <vt:lpstr>A124827666X</vt:lpstr>
      <vt:lpstr>A124827666X_Data</vt:lpstr>
      <vt:lpstr>A124827666X_Latest</vt:lpstr>
      <vt:lpstr>A124827670R</vt:lpstr>
      <vt:lpstr>A124827670R_Data</vt:lpstr>
      <vt:lpstr>A124827670R_Latest</vt:lpstr>
      <vt:lpstr>A124827674X</vt:lpstr>
      <vt:lpstr>A124827674X_Data</vt:lpstr>
      <vt:lpstr>A124827674X_Latest</vt:lpstr>
      <vt:lpstr>A124827678J</vt:lpstr>
      <vt:lpstr>A124827678J_Data</vt:lpstr>
      <vt:lpstr>A124827678J_Latest</vt:lpstr>
      <vt:lpstr>A124827682X</vt:lpstr>
      <vt:lpstr>A124827682X_Data</vt:lpstr>
      <vt:lpstr>A124827682X_Latest</vt:lpstr>
      <vt:lpstr>A124827686J</vt:lpstr>
      <vt:lpstr>A124827686J_Data</vt:lpstr>
      <vt:lpstr>A124827686J_Latest</vt:lpstr>
      <vt:lpstr>A124827690X</vt:lpstr>
      <vt:lpstr>A124827690X_Data</vt:lpstr>
      <vt:lpstr>A124827690X_Latest</vt:lpstr>
      <vt:lpstr>A124827694J</vt:lpstr>
      <vt:lpstr>A124827694J_Data</vt:lpstr>
      <vt:lpstr>A124827694J_Latest</vt:lpstr>
      <vt:lpstr>A124827698T</vt:lpstr>
      <vt:lpstr>A124827698T_Data</vt:lpstr>
      <vt:lpstr>A124827698T_Latest</vt:lpstr>
      <vt:lpstr>A124827702W</vt:lpstr>
      <vt:lpstr>A124827702W_Data</vt:lpstr>
      <vt:lpstr>A124827702W_Latest</vt:lpstr>
      <vt:lpstr>A124827706F</vt:lpstr>
      <vt:lpstr>A124827706F_Data</vt:lpstr>
      <vt:lpstr>A124827706F_Latest</vt:lpstr>
      <vt:lpstr>A124827710W</vt:lpstr>
      <vt:lpstr>A124827710W_Data</vt:lpstr>
      <vt:lpstr>A124827710W_Latest</vt:lpstr>
      <vt:lpstr>A124827714F</vt:lpstr>
      <vt:lpstr>A124827714F_Data</vt:lpstr>
      <vt:lpstr>A124827714F_Latest</vt:lpstr>
      <vt:lpstr>A124827718R</vt:lpstr>
      <vt:lpstr>A124827718R_Data</vt:lpstr>
      <vt:lpstr>A124827718R_Latest</vt:lpstr>
      <vt:lpstr>A124827722F</vt:lpstr>
      <vt:lpstr>A124827722F_Data</vt:lpstr>
      <vt:lpstr>A124827722F_Latest</vt:lpstr>
      <vt:lpstr>A124827726R</vt:lpstr>
      <vt:lpstr>A124827726R_Data</vt:lpstr>
      <vt:lpstr>A124827726R_Latest</vt:lpstr>
      <vt:lpstr>A124827730F</vt:lpstr>
      <vt:lpstr>A124827730F_Data</vt:lpstr>
      <vt:lpstr>A124827730F_Latest</vt:lpstr>
      <vt:lpstr>A124827734R</vt:lpstr>
      <vt:lpstr>A124827734R_Data</vt:lpstr>
      <vt:lpstr>A124827734R_Latest</vt:lpstr>
      <vt:lpstr>A124827738X</vt:lpstr>
      <vt:lpstr>A124827738X_Data</vt:lpstr>
      <vt:lpstr>A124827738X_Latest</vt:lpstr>
      <vt:lpstr>A124827742R</vt:lpstr>
      <vt:lpstr>A124827742R_Data</vt:lpstr>
      <vt:lpstr>A124827742R_Latest</vt:lpstr>
      <vt:lpstr>A124827746X</vt:lpstr>
      <vt:lpstr>A124827746X_Data</vt:lpstr>
      <vt:lpstr>A124827746X_Latest</vt:lpstr>
      <vt:lpstr>A124827750R</vt:lpstr>
      <vt:lpstr>A124827750R_Data</vt:lpstr>
      <vt:lpstr>A124827750R_Latest</vt:lpstr>
      <vt:lpstr>A124827754X</vt:lpstr>
      <vt:lpstr>A124827754X_Data</vt:lpstr>
      <vt:lpstr>A124827754X_Latest</vt:lpstr>
      <vt:lpstr>A124827758J</vt:lpstr>
      <vt:lpstr>A124827758J_Data</vt:lpstr>
      <vt:lpstr>A124827758J_Latest</vt:lpstr>
      <vt:lpstr>A124827762X</vt:lpstr>
      <vt:lpstr>A124827762X_Data</vt:lpstr>
      <vt:lpstr>A124827762X_Latest</vt:lpstr>
      <vt:lpstr>A124827766J</vt:lpstr>
      <vt:lpstr>A124827766J_Data</vt:lpstr>
      <vt:lpstr>A124827766J_Latest</vt:lpstr>
      <vt:lpstr>A124827770X</vt:lpstr>
      <vt:lpstr>A124827770X_Data</vt:lpstr>
      <vt:lpstr>A124827770X_Latest</vt:lpstr>
      <vt:lpstr>A124827774J</vt:lpstr>
      <vt:lpstr>A124827774J_Data</vt:lpstr>
      <vt:lpstr>A124827774J_Latest</vt:lpstr>
      <vt:lpstr>A124827778T</vt:lpstr>
      <vt:lpstr>A124827778T_Data</vt:lpstr>
      <vt:lpstr>A124827778T_Latest</vt:lpstr>
      <vt:lpstr>A124827782J</vt:lpstr>
      <vt:lpstr>A124827782J_Data</vt:lpstr>
      <vt:lpstr>A124827782J_Latest</vt:lpstr>
      <vt:lpstr>A124827786T</vt:lpstr>
      <vt:lpstr>A124827786T_Data</vt:lpstr>
      <vt:lpstr>A124827786T_Latest</vt:lpstr>
      <vt:lpstr>A124827790J</vt:lpstr>
      <vt:lpstr>A124827790J_Data</vt:lpstr>
      <vt:lpstr>A124827790J_Latest</vt:lpstr>
      <vt:lpstr>A124827794T</vt:lpstr>
      <vt:lpstr>A124827794T_Data</vt:lpstr>
      <vt:lpstr>A124827794T_Latest</vt:lpstr>
      <vt:lpstr>A124827798A</vt:lpstr>
      <vt:lpstr>A124827798A_Data</vt:lpstr>
      <vt:lpstr>A124827798A_Latest</vt:lpstr>
      <vt:lpstr>A124827802F</vt:lpstr>
      <vt:lpstr>A124827802F_Data</vt:lpstr>
      <vt:lpstr>A124827802F_Latest</vt:lpstr>
      <vt:lpstr>A124827806R</vt:lpstr>
      <vt:lpstr>A124827806R_Data</vt:lpstr>
      <vt:lpstr>A124827806R_Latest</vt:lpstr>
      <vt:lpstr>A124827810F</vt:lpstr>
      <vt:lpstr>A124827810F_Data</vt:lpstr>
      <vt:lpstr>A124827810F_Latest</vt:lpstr>
      <vt:lpstr>A124827814R</vt:lpstr>
      <vt:lpstr>A124827814R_Data</vt:lpstr>
      <vt:lpstr>A124827814R_Latest</vt:lpstr>
      <vt:lpstr>A124827818X</vt:lpstr>
      <vt:lpstr>A124827818X_Data</vt:lpstr>
      <vt:lpstr>A124827818X_Latest</vt:lpstr>
      <vt:lpstr>A124827822R</vt:lpstr>
      <vt:lpstr>A124827822R_Data</vt:lpstr>
      <vt:lpstr>A124827822R_Latest</vt:lpstr>
      <vt:lpstr>A124827826X</vt:lpstr>
      <vt:lpstr>A124827826X_Data</vt:lpstr>
      <vt:lpstr>A124827826X_Latest</vt:lpstr>
      <vt:lpstr>A124827830R</vt:lpstr>
      <vt:lpstr>A124827830R_Data</vt:lpstr>
      <vt:lpstr>A124827830R_Latest</vt:lpstr>
      <vt:lpstr>A124827834X</vt:lpstr>
      <vt:lpstr>A124827834X_Data</vt:lpstr>
      <vt:lpstr>A124827834X_Latest</vt:lpstr>
      <vt:lpstr>A124827838J</vt:lpstr>
      <vt:lpstr>A124827838J_Data</vt:lpstr>
      <vt:lpstr>A124827838J_Latest</vt:lpstr>
      <vt:lpstr>A124827842X</vt:lpstr>
      <vt:lpstr>A124827842X_Data</vt:lpstr>
      <vt:lpstr>A124827842X_Latest</vt:lpstr>
      <vt:lpstr>A124827846J</vt:lpstr>
      <vt:lpstr>A124827846J_Data</vt:lpstr>
      <vt:lpstr>A124827846J_Latest</vt:lpstr>
      <vt:lpstr>A124827850X</vt:lpstr>
      <vt:lpstr>A124827850X_Data</vt:lpstr>
      <vt:lpstr>A124827850X_Latest</vt:lpstr>
      <vt:lpstr>A124827854J</vt:lpstr>
      <vt:lpstr>A124827854J_Data</vt:lpstr>
      <vt:lpstr>A124827854J_Latest</vt:lpstr>
      <vt:lpstr>A124827858T</vt:lpstr>
      <vt:lpstr>A124827858T_Data</vt:lpstr>
      <vt:lpstr>A124827858T_Latest</vt:lpstr>
      <vt:lpstr>A124827862J</vt:lpstr>
      <vt:lpstr>A124827862J_Data</vt:lpstr>
      <vt:lpstr>A124827862J_Latest</vt:lpstr>
      <vt:lpstr>A124827866T</vt:lpstr>
      <vt:lpstr>A124827866T_Data</vt:lpstr>
      <vt:lpstr>A124827866T_Latest</vt:lpstr>
      <vt:lpstr>Date_Range</vt:lpstr>
      <vt:lpstr>Date_Range_Data</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Scott Marley</cp:lastModifiedBy>
  <dcterms:created xsi:type="dcterms:W3CDTF">2021-07-11T03:26:23Z</dcterms:created>
  <dcterms:modified xsi:type="dcterms:W3CDTF">2021-07-11T03:28:48Z</dcterms:modified>
</cp:coreProperties>
</file>