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opic\21 Participation Jobsearch and Mobility\Output_Tables\2021\Data Cubes\Publication\2021\"/>
    </mc:Choice>
  </mc:AlternateContent>
  <xr:revisionPtr revIDLastSave="0" documentId="13_ncr:1_{400148DC-2833-4415-AA5A-84A136E36162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Contents" sheetId="5" r:id="rId1"/>
    <sheet name="Table 22.1" sheetId="6" r:id="rId2"/>
    <sheet name="Table 22.2" sheetId="7" r:id="rId3"/>
    <sheet name="Index" sheetId="4" r:id="rId4"/>
    <sheet name="Data1" sheetId="1" r:id="rId5"/>
    <sheet name="Data2" sheetId="2" r:id="rId6"/>
  </sheets>
  <definedNames>
    <definedName name="A124837726A">Data1!$CW$1:$CW$10,Data1!$CW$11:$CW$17</definedName>
    <definedName name="A124837726A_Data">Data1!$CW$11:$CW$17</definedName>
    <definedName name="A124837726A_Latest">Data1!$CW$17</definedName>
    <definedName name="A124837734A">Data1!$DR$1:$DR$10,Data1!$DR$11:$DR$17</definedName>
    <definedName name="A124837734A_Data">Data1!$DR$11:$DR$17</definedName>
    <definedName name="A124837734A_Latest">Data1!$DR$17</definedName>
    <definedName name="A124837742A">Data1!$FH$1:$FH$10,Data1!$FH$11:$FH$17</definedName>
    <definedName name="A124837742A_Data">Data1!$FH$11:$FH$17</definedName>
    <definedName name="A124837742A_Latest">Data1!$FH$17</definedName>
    <definedName name="A124837750A">Data2!$DT$1:$DT$10,Data2!$DT$11:$DT$17</definedName>
    <definedName name="A124837750A_Data">Data2!$DT$11:$DT$17</definedName>
    <definedName name="A124837750A_Latest">Data2!$DT$17</definedName>
    <definedName name="A124837758V">Data1!$CB$1:$CB$10,Data1!$CB$11:$CB$17</definedName>
    <definedName name="A124837758V_Data">Data1!$CB$11:$CB$17</definedName>
    <definedName name="A124837758V_Latest">Data1!$CB$17</definedName>
    <definedName name="A124837766V">Data1!$IN$1:$IN$10,Data1!$IN$11:$IN$17</definedName>
    <definedName name="A124837766V_Data">Data1!$IN$11:$IN$17</definedName>
    <definedName name="A124837766V_Latest">Data1!$IN$17</definedName>
    <definedName name="A124837774V">Data2!$BI$1:$BI$10,Data2!$BI$11:$BI$17</definedName>
    <definedName name="A124837774V_Data">Data2!$BI$11:$BI$17</definedName>
    <definedName name="A124837774V_Latest">Data2!$BI$17</definedName>
    <definedName name="A124837782V">Data2!$CD$1:$CD$10,Data2!$CD$11:$CD$17</definedName>
    <definedName name="A124837782V_Data">Data2!$CD$11:$CD$17</definedName>
    <definedName name="A124837782V_Latest">Data2!$CD$17</definedName>
    <definedName name="A124837790V">Data1!$EM$1:$EM$10,Data1!$EM$11:$EM$17</definedName>
    <definedName name="A124837790V_Data">Data1!$EM$11:$EM$17</definedName>
    <definedName name="A124837790V_Latest">Data1!$EM$17</definedName>
    <definedName name="A124837798L">Data1!$GC$1:$GC$10,Data1!$GC$11:$GC$17</definedName>
    <definedName name="A124837798L_Data">Data1!$GC$11:$GC$17</definedName>
    <definedName name="A124837798L_Latest">Data1!$GC$17</definedName>
    <definedName name="A124837806A">Data1!$GX$1:$GX$10,Data1!$GX$11:$GX$17</definedName>
    <definedName name="A124837806A_Data">Data1!$GX$11:$GX$17</definedName>
    <definedName name="A124837806A_Latest">Data1!$GX$17</definedName>
    <definedName name="A124837814A">Data2!$CY$1:$CY$10,Data2!$CY$11:$CY$17</definedName>
    <definedName name="A124837814A_Data">Data2!$CY$11:$CY$17</definedName>
    <definedName name="A124837814A_Latest">Data2!$CY$17</definedName>
    <definedName name="A124837822A">Data1!$AL$1:$AL$10,Data1!$AL$11:$AL$17</definedName>
    <definedName name="A124837822A_Data">Data1!$AL$11:$AL$17</definedName>
    <definedName name="A124837822A_Latest">Data1!$AL$17</definedName>
    <definedName name="A124837830A">Data1!$HS$1:$HS$10,Data1!$HS$11:$HS$17</definedName>
    <definedName name="A124837830A_Data">Data1!$HS$11:$HS$17</definedName>
    <definedName name="A124837830A_Latest">Data1!$HS$17</definedName>
    <definedName name="A124837838V">Data2!$S$1:$S$10,Data2!$S$11:$S$17</definedName>
    <definedName name="A124837838V_Data">Data2!$S$11:$S$17</definedName>
    <definedName name="A124837838V_Latest">Data2!$S$17</definedName>
    <definedName name="A124837846V">Data2!$AN$1:$AN$10,Data2!$AN$11:$AN$17</definedName>
    <definedName name="A124837846V_Data">Data2!$AN$11:$AN$17</definedName>
    <definedName name="A124837846V_Latest">Data2!$AN$17</definedName>
    <definedName name="A124837854V">Data1!$Q$1:$Q$10,Data1!$Q$11:$Q$17</definedName>
    <definedName name="A124837854V_Data">Data1!$Q$11:$Q$17</definedName>
    <definedName name="A124837854V_Latest">Data1!$Q$17</definedName>
    <definedName name="A124837862V">Data1!$BG$1:$BG$10,Data1!$BG$11:$BG$17</definedName>
    <definedName name="A124837862V_Data">Data1!$BG$11:$BG$17</definedName>
    <definedName name="A124837862V_Latest">Data1!$BG$17</definedName>
    <definedName name="A124837871W">Data1!$CZ$1:$CZ$10,Data1!$CZ$11:$CZ$17</definedName>
    <definedName name="A124837871W_Data">Data1!$CZ$11:$CZ$17</definedName>
    <definedName name="A124837871W_Latest">Data1!$CZ$17</definedName>
    <definedName name="A124837879R">Data1!$DU$1:$DU$10,Data1!$DU$11:$DU$17</definedName>
    <definedName name="A124837879R_Data">Data1!$DU$11:$DU$17</definedName>
    <definedName name="A124837879R_Latest">Data1!$DU$17</definedName>
    <definedName name="A124837887R">Data1!$FK$1:$FK$10,Data1!$FK$11:$FK$17</definedName>
    <definedName name="A124837887R_Data">Data1!$FK$11:$FK$17</definedName>
    <definedName name="A124837887R_Latest">Data1!$FK$17</definedName>
    <definedName name="A124837895R">Data2!$DW$1:$DW$10,Data2!$DW$11:$DW$17</definedName>
    <definedName name="A124837895R_Data">Data2!$DW$11:$DW$17</definedName>
    <definedName name="A124837895R_Latest">Data2!$DW$17</definedName>
    <definedName name="A124837903C">Data1!$CE$1:$CE$10,Data1!$CE$11:$CE$17</definedName>
    <definedName name="A124837903C_Data">Data1!$CE$11:$CE$17</definedName>
    <definedName name="A124837903C_Latest">Data1!$CE$17</definedName>
    <definedName name="A124837911C">Data1!$IQ$1:$IQ$10,Data1!$IQ$11:$IQ$17</definedName>
    <definedName name="A124837911C_Data">Data1!$IQ$11:$IQ$17</definedName>
    <definedName name="A124837911C_Latest">Data1!$IQ$17</definedName>
    <definedName name="A124837919W">Data2!$BL$1:$BL$10,Data2!$BL$11:$BL$17</definedName>
    <definedName name="A124837919W_Data">Data2!$BL$11:$BL$17</definedName>
    <definedName name="A124837919W_Latest">Data2!$BL$17</definedName>
    <definedName name="A124837927W">Data2!$CG$1:$CG$10,Data2!$CG$11:$CG$17</definedName>
    <definedName name="A124837927W_Data">Data2!$CG$11:$CG$17</definedName>
    <definedName name="A124837927W_Latest">Data2!$CG$17</definedName>
    <definedName name="A124837935W">Data1!$EP$1:$EP$10,Data1!$EP$11:$EP$17</definedName>
    <definedName name="A124837935W_Data">Data1!$EP$11:$EP$17</definedName>
    <definedName name="A124837935W_Latest">Data1!$EP$17</definedName>
    <definedName name="A124837943W">Data1!$GF$1:$GF$10,Data1!$GF$11:$GF$17</definedName>
    <definedName name="A124837943W_Data">Data1!$GF$11:$GF$17</definedName>
    <definedName name="A124837943W_Latest">Data1!$GF$17</definedName>
    <definedName name="A124837951W">Data1!$HA$1:$HA$10,Data1!$HA$11:$HA$17</definedName>
    <definedName name="A124837951W_Data">Data1!$HA$11:$HA$17</definedName>
    <definedName name="A124837951W_Latest">Data1!$HA$17</definedName>
    <definedName name="A124837959R">Data2!$DB$1:$DB$10,Data2!$DB$11:$DB$17</definedName>
    <definedName name="A124837959R_Data">Data2!$DB$11:$DB$17</definedName>
    <definedName name="A124837959R_Latest">Data2!$DB$17</definedName>
    <definedName name="A124837967R">Data1!$AO$1:$AO$10,Data1!$AO$11:$AO$17</definedName>
    <definedName name="A124837967R_Data">Data1!$AO$11:$AO$17</definedName>
    <definedName name="A124837967R_Latest">Data1!$AO$17</definedName>
    <definedName name="A124837975R">Data1!$HV$1:$HV$10,Data1!$HV$11:$HV$17</definedName>
    <definedName name="A124837975R_Data">Data1!$HV$11:$HV$17</definedName>
    <definedName name="A124837975R_Latest">Data1!$HV$17</definedName>
    <definedName name="A124837983R">Data2!$V$1:$V$10,Data2!$V$11:$V$17</definedName>
    <definedName name="A124837983R_Data">Data2!$V$11:$V$17</definedName>
    <definedName name="A124837983R_Latest">Data2!$V$17</definedName>
    <definedName name="A124837991R">Data2!$AQ$1:$AQ$10,Data2!$AQ$11:$AQ$17</definedName>
    <definedName name="A124837991R_Data">Data2!$AQ$11:$AQ$17</definedName>
    <definedName name="A124837991R_Latest">Data2!$AQ$17</definedName>
    <definedName name="A124837999J">Data1!$T$1:$T$10,Data1!$T$11:$T$17</definedName>
    <definedName name="A124837999J_Data">Data1!$T$11:$T$17</definedName>
    <definedName name="A124837999J_Latest">Data1!$T$17</definedName>
    <definedName name="A124838007X">Data1!$BJ$1:$BJ$10,Data1!$BJ$11:$BJ$17</definedName>
    <definedName name="A124838007X_Data">Data1!$BJ$11:$BJ$17</definedName>
    <definedName name="A124838007X_Latest">Data1!$BJ$17</definedName>
    <definedName name="A124838015X">Data1!$DA$1:$DA$10,Data1!$DA$11:$DA$17</definedName>
    <definedName name="A124838015X_Data">Data1!$DA$11:$DA$17</definedName>
    <definedName name="A124838015X_Latest">Data1!$DA$17</definedName>
    <definedName name="A124838023X">Data1!$DV$1:$DV$10,Data1!$DV$11:$DV$17</definedName>
    <definedName name="A124838023X_Data">Data1!$DV$11:$DV$17</definedName>
    <definedName name="A124838023X_Latest">Data1!$DV$17</definedName>
    <definedName name="A124838031X">Data1!$FL$1:$FL$10,Data1!$FL$11:$FL$17</definedName>
    <definedName name="A124838031X_Data">Data1!$FL$11:$FL$17</definedName>
    <definedName name="A124838031X_Latest">Data1!$FL$17</definedName>
    <definedName name="A124838039T">Data2!$DX$1:$DX$10,Data2!$DX$11:$DX$17</definedName>
    <definedName name="A124838039T_Data">Data2!$DX$11:$DX$17</definedName>
    <definedName name="A124838039T_Latest">Data2!$DX$17</definedName>
    <definedName name="A124838047T">Data1!$CF$1:$CF$10,Data1!$CF$11:$CF$17</definedName>
    <definedName name="A124838047T_Data">Data1!$CF$11:$CF$17</definedName>
    <definedName name="A124838047T_Latest">Data1!$CF$17</definedName>
    <definedName name="A124838055T">Data2!$B$1:$B$10,Data2!$B$11:$B$17</definedName>
    <definedName name="A124838055T_Data">Data2!$B$11:$B$17</definedName>
    <definedName name="A124838055T_Latest">Data2!$B$17</definedName>
    <definedName name="A124838063T">Data2!$BM$1:$BM$10,Data2!$BM$11:$BM$17</definedName>
    <definedName name="A124838063T_Data">Data2!$BM$11:$BM$17</definedName>
    <definedName name="A124838063T_Latest">Data2!$BM$17</definedName>
    <definedName name="A124838071T">Data2!$CH$1:$CH$10,Data2!$CH$11:$CH$17</definedName>
    <definedName name="A124838071T_Data">Data2!$CH$11:$CH$17</definedName>
    <definedName name="A124838071T_Latest">Data2!$CH$17</definedName>
    <definedName name="A124838079K">Data1!$EQ$1:$EQ$10,Data1!$EQ$11:$EQ$17</definedName>
    <definedName name="A124838079K_Data">Data1!$EQ$11:$EQ$17</definedName>
    <definedName name="A124838079K_Latest">Data1!$EQ$17</definedName>
    <definedName name="A124838087K">Data1!$GG$1:$GG$10,Data1!$GG$11:$GG$17</definedName>
    <definedName name="A124838087K_Data">Data1!$GG$11:$GG$17</definedName>
    <definedName name="A124838087K_Latest">Data1!$GG$17</definedName>
    <definedName name="A124838095K">Data1!$HB$1:$HB$10,Data1!$HB$11:$HB$17</definedName>
    <definedName name="A124838095K_Data">Data1!$HB$11:$HB$17</definedName>
    <definedName name="A124838095K_Latest">Data1!$HB$17</definedName>
    <definedName name="A124838103X">Data2!$DC$1:$DC$10,Data2!$DC$11:$DC$17</definedName>
    <definedName name="A124838103X_Data">Data2!$DC$11:$DC$17</definedName>
    <definedName name="A124838103X_Latest">Data2!$DC$17</definedName>
    <definedName name="A124838111X">Data1!$AP$1:$AP$10,Data1!$AP$11:$AP$17</definedName>
    <definedName name="A124838111X_Data">Data1!$AP$11:$AP$17</definedName>
    <definedName name="A124838111X_Latest">Data1!$AP$17</definedName>
    <definedName name="A124838119T">Data1!$HW$1:$HW$10,Data1!$HW$11:$HW$17</definedName>
    <definedName name="A124838119T_Data">Data1!$HW$11:$HW$17</definedName>
    <definedName name="A124838119T_Latest">Data1!$HW$17</definedName>
    <definedName name="A124838127T">Data2!$W$1:$W$10,Data2!$W$11:$W$17</definedName>
    <definedName name="A124838127T_Data">Data2!$W$11:$W$17</definedName>
    <definedName name="A124838127T_Latest">Data2!$W$17</definedName>
    <definedName name="A124838135T">Data2!$AR$1:$AR$10,Data2!$AR$11:$AR$17</definedName>
    <definedName name="A124838135T_Data">Data2!$AR$11:$AR$17</definedName>
    <definedName name="A124838135T_Latest">Data2!$AR$17</definedName>
    <definedName name="A124838143T">Data1!$U$1:$U$10,Data1!$U$11:$U$17</definedName>
    <definedName name="A124838143T_Data">Data1!$U$11:$U$17</definedName>
    <definedName name="A124838143T_Latest">Data1!$U$17</definedName>
    <definedName name="A124838151T">Data1!$BK$1:$BK$10,Data1!$BK$11:$BK$17</definedName>
    <definedName name="A124838151T_Data">Data1!$BK$11:$BK$17</definedName>
    <definedName name="A124838151T_Latest">Data1!$BK$17</definedName>
    <definedName name="A124838159K">Data1!$DB$1:$DB$10,Data1!$DB$11:$DB$17</definedName>
    <definedName name="A124838159K_Data">Data1!$DB$11:$DB$17</definedName>
    <definedName name="A124838159K_Latest">Data1!$DB$17</definedName>
    <definedName name="A124838167K">Data1!$DW$1:$DW$10,Data1!$DW$11:$DW$17</definedName>
    <definedName name="A124838167K_Data">Data1!$DW$11:$DW$17</definedName>
    <definedName name="A124838167K_Latest">Data1!$DW$17</definedName>
    <definedName name="A124838175K">Data1!$FM$1:$FM$10,Data1!$FM$11:$FM$17</definedName>
    <definedName name="A124838175K_Data">Data1!$FM$11:$FM$17</definedName>
    <definedName name="A124838175K_Latest">Data1!$FM$17</definedName>
    <definedName name="A124838183K">Data2!$DY$1:$DY$10,Data2!$DY$11:$DY$17</definedName>
    <definedName name="A124838183K_Data">Data2!$DY$11:$DY$17</definedName>
    <definedName name="A124838183K_Latest">Data2!$DY$17</definedName>
    <definedName name="A124838191K">Data1!$CG$1:$CG$10,Data1!$CG$11:$CG$17</definedName>
    <definedName name="A124838191K_Data">Data1!$CG$11:$CG$17</definedName>
    <definedName name="A124838191K_Latest">Data1!$CG$17</definedName>
    <definedName name="A124838199C">Data2!$C$1:$C$10,Data2!$C$11:$C$17</definedName>
    <definedName name="A124838199C_Data">Data2!$C$11:$C$17</definedName>
    <definedName name="A124838199C_Latest">Data2!$C$17</definedName>
    <definedName name="A124838207T">Data2!$BN$1:$BN$10,Data2!$BN$11:$BN$17</definedName>
    <definedName name="A124838207T_Data">Data2!$BN$11:$BN$17</definedName>
    <definedName name="A124838207T_Latest">Data2!$BN$17</definedName>
    <definedName name="A124838215T">Data2!$CI$1:$CI$10,Data2!$CI$11:$CI$17</definedName>
    <definedName name="A124838215T_Data">Data2!$CI$11:$CI$17</definedName>
    <definedName name="A124838215T_Latest">Data2!$CI$17</definedName>
    <definedName name="A124838223T">Data1!$ER$1:$ER$10,Data1!$ER$11:$ER$17</definedName>
    <definedName name="A124838223T_Data">Data1!$ER$11:$ER$17</definedName>
    <definedName name="A124838223T_Latest">Data1!$ER$17</definedName>
    <definedName name="A124838231T">Data1!$GH$1:$GH$10,Data1!$GH$11:$GH$17</definedName>
    <definedName name="A124838231T_Data">Data1!$GH$11:$GH$17</definedName>
    <definedName name="A124838231T_Latest">Data1!$GH$17</definedName>
    <definedName name="A124838239K">Data1!$HC$1:$HC$10,Data1!$HC$11:$HC$17</definedName>
    <definedName name="A124838239K_Data">Data1!$HC$11:$HC$17</definedName>
    <definedName name="A124838239K_Latest">Data1!$HC$17</definedName>
    <definedName name="A124838247K">Data2!$DD$1:$DD$10,Data2!$DD$11:$DD$17</definedName>
    <definedName name="A124838247K_Data">Data2!$DD$11:$DD$17</definedName>
    <definedName name="A124838247K_Latest">Data2!$DD$17</definedName>
    <definedName name="A124838255K">Data1!$AQ$1:$AQ$10,Data1!$AQ$11:$AQ$17</definedName>
    <definedName name="A124838255K_Data">Data1!$AQ$11:$AQ$17</definedName>
    <definedName name="A124838255K_Latest">Data1!$AQ$17</definedName>
    <definedName name="A124838263K">Data1!$HX$1:$HX$10,Data1!$HX$11:$HX$17</definedName>
    <definedName name="A124838263K_Data">Data1!$HX$11:$HX$17</definedName>
    <definedName name="A124838263K_Latest">Data1!$HX$17</definedName>
    <definedName name="A124838271K">Data2!$X$1:$X$10,Data2!$X$11:$X$17</definedName>
    <definedName name="A124838271K_Data">Data2!$X$11:$X$17</definedName>
    <definedName name="A124838271K_Latest">Data2!$X$17</definedName>
    <definedName name="A124838279C">Data2!$AS$1:$AS$10,Data2!$AS$11:$AS$17</definedName>
    <definedName name="A124838279C_Data">Data2!$AS$11:$AS$17</definedName>
    <definedName name="A124838279C_Latest">Data2!$AS$17</definedName>
    <definedName name="A124838287C">Data1!$V$1:$V$10,Data1!$V$11:$V$17</definedName>
    <definedName name="A124838287C_Data">Data1!$V$11:$V$17</definedName>
    <definedName name="A124838287C_Latest">Data1!$V$17</definedName>
    <definedName name="A124838295C">Data1!$BL$1:$BL$10,Data1!$BL$11:$BL$17</definedName>
    <definedName name="A124838295C_Data">Data1!$BL$11:$BL$17</definedName>
    <definedName name="A124838295C_Latest">Data1!$BL$17</definedName>
    <definedName name="A124838302R">Data1!$CV$1:$CV$10,Data1!$CV$11:$CV$17</definedName>
    <definedName name="A124838302R_Data">Data1!$CV$11:$CV$17</definedName>
    <definedName name="A124838302R_Latest">Data1!$CV$17</definedName>
    <definedName name="A124838310R">Data1!$DQ$1:$DQ$10,Data1!$DQ$11:$DQ$17</definedName>
    <definedName name="A124838310R_Data">Data1!$DQ$11:$DQ$17</definedName>
    <definedName name="A124838310R_Latest">Data1!$DQ$17</definedName>
    <definedName name="A124838318J">Data1!$FG$1:$FG$10,Data1!$FG$11:$FG$17</definedName>
    <definedName name="A124838318J_Data">Data1!$FG$11:$FG$17</definedName>
    <definedName name="A124838318J_Latest">Data1!$FG$17</definedName>
    <definedName name="A124838326J">Data2!$DS$1:$DS$10,Data2!$DS$11:$DS$17</definedName>
    <definedName name="A124838326J_Data">Data2!$DS$11:$DS$17</definedName>
    <definedName name="A124838326J_Latest">Data2!$DS$17</definedName>
    <definedName name="A124838334J">Data1!$CA$1:$CA$10,Data1!$CA$11:$CA$17</definedName>
    <definedName name="A124838334J_Data">Data1!$CA$11:$CA$17</definedName>
    <definedName name="A124838334J_Latest">Data1!$CA$17</definedName>
    <definedName name="A124838342J">Data1!$IM$1:$IM$10,Data1!$IM$11:$IM$17</definedName>
    <definedName name="A124838342J_Data">Data1!$IM$11:$IM$17</definedName>
    <definedName name="A124838342J_Latest">Data1!$IM$17</definedName>
    <definedName name="A124838350J">Data2!$BH$1:$BH$10,Data2!$BH$11:$BH$17</definedName>
    <definedName name="A124838350J_Data">Data2!$BH$11:$BH$17</definedName>
    <definedName name="A124838350J_Latest">Data2!$BH$17</definedName>
    <definedName name="A124838358A">Data2!$CC$1:$CC$10,Data2!$CC$11:$CC$17</definedName>
    <definedName name="A124838358A_Data">Data2!$CC$11:$CC$17</definedName>
    <definedName name="A124838358A_Latest">Data2!$CC$17</definedName>
    <definedName name="A124838366A">Data1!$EL$1:$EL$10,Data1!$EL$11:$EL$17</definedName>
    <definedName name="A124838366A_Data">Data1!$EL$11:$EL$17</definedName>
    <definedName name="A124838366A_Latest">Data1!$EL$17</definedName>
    <definedName name="A124838374A">Data1!$GB$1:$GB$10,Data1!$GB$11:$GB$17</definedName>
    <definedName name="A124838374A_Data">Data1!$GB$11:$GB$17</definedName>
    <definedName name="A124838374A_Latest">Data1!$GB$17</definedName>
    <definedName name="A124838382A">Data1!$GW$1:$GW$10,Data1!$GW$11:$GW$17</definedName>
    <definedName name="A124838382A_Data">Data1!$GW$11:$GW$17</definedName>
    <definedName name="A124838382A_Latest">Data1!$GW$17</definedName>
    <definedName name="A124838390A">Data2!$CX$1:$CX$10,Data2!$CX$11:$CX$17</definedName>
    <definedName name="A124838390A_Data">Data2!$CX$11:$CX$17</definedName>
    <definedName name="A124838390A_Latest">Data2!$CX$17</definedName>
    <definedName name="A124838398V">Data1!$AK$1:$AK$10,Data1!$AK$11:$AK$17</definedName>
    <definedName name="A124838398V_Data">Data1!$AK$11:$AK$17</definedName>
    <definedName name="A124838398V_Latest">Data1!$AK$17</definedName>
    <definedName name="A124838406J">Data1!$HR$1:$HR$10,Data1!$HR$11:$HR$17</definedName>
    <definedName name="A124838406J_Data">Data1!$HR$11:$HR$17</definedName>
    <definedName name="A124838406J_Latest">Data1!$HR$17</definedName>
    <definedName name="A124838414J">Data2!$R$1:$R$10,Data2!$R$11:$R$17</definedName>
    <definedName name="A124838414J_Data">Data2!$R$11:$R$17</definedName>
    <definedName name="A124838414J_Latest">Data2!$R$17</definedName>
    <definedName name="A124838422J">Data2!$AM$1:$AM$10,Data2!$AM$11:$AM$17</definedName>
    <definedName name="A124838422J_Data">Data2!$AM$11:$AM$17</definedName>
    <definedName name="A124838422J_Latest">Data2!$AM$17</definedName>
    <definedName name="A124838430J">Data1!$P$1:$P$10,Data1!$P$11:$P$17</definedName>
    <definedName name="A124838430J_Data">Data1!$P$11:$P$17</definedName>
    <definedName name="A124838430J_Latest">Data1!$P$17</definedName>
    <definedName name="A124838438A">Data1!$BF$1:$BF$10,Data1!$BF$11:$BF$17</definedName>
    <definedName name="A124838438A_Data">Data1!$BF$11:$BF$17</definedName>
    <definedName name="A124838438A_Latest">Data1!$BF$17</definedName>
    <definedName name="A124838446A">Data1!$CX$1:$CX$10,Data1!$CX$11:$CX$17</definedName>
    <definedName name="A124838446A_Data">Data1!$CX$11:$CX$17</definedName>
    <definedName name="A124838446A_Latest">Data1!$CX$17</definedName>
    <definedName name="A124838454A">Data1!$DS$1:$DS$10,Data1!$DS$11:$DS$17</definedName>
    <definedName name="A124838454A_Data">Data1!$DS$11:$DS$17</definedName>
    <definedName name="A124838454A_Latest">Data1!$DS$17</definedName>
    <definedName name="A124838462A">Data1!$FI$1:$FI$10,Data1!$FI$11:$FI$17</definedName>
    <definedName name="A124838462A_Data">Data1!$FI$11:$FI$17</definedName>
    <definedName name="A124838462A_Latest">Data1!$FI$17</definedName>
    <definedName name="A124838470A">Data2!$DU$1:$DU$10,Data2!$DU$11:$DU$17</definedName>
    <definedName name="A124838470A_Data">Data2!$DU$11:$DU$17</definedName>
    <definedName name="A124838470A_Latest">Data2!$DU$17</definedName>
    <definedName name="A124838478V">Data1!$CC$1:$CC$10,Data1!$CC$11:$CC$17</definedName>
    <definedName name="A124838478V_Data">Data1!$CC$11:$CC$17</definedName>
    <definedName name="A124838478V_Latest">Data1!$CC$17</definedName>
    <definedName name="A124838486V">Data1!$IO$1:$IO$10,Data1!$IO$11:$IO$17</definedName>
    <definedName name="A124838486V_Data">Data1!$IO$11:$IO$17</definedName>
    <definedName name="A124838486V_Latest">Data1!$IO$17</definedName>
    <definedName name="A124838494V">Data2!$BJ$1:$BJ$10,Data2!$BJ$11:$BJ$17</definedName>
    <definedName name="A124838494V_Data">Data2!$BJ$11:$BJ$17</definedName>
    <definedName name="A124838494V_Latest">Data2!$BJ$17</definedName>
    <definedName name="A124838502J">Data2!$CE$1:$CE$10,Data2!$CE$11:$CE$17</definedName>
    <definedName name="A124838502J_Data">Data2!$CE$11:$CE$17</definedName>
    <definedName name="A124838502J_Latest">Data2!$CE$17</definedName>
    <definedName name="A124838510J">Data1!$EN$1:$EN$10,Data1!$EN$11:$EN$17</definedName>
    <definedName name="A124838510J_Data">Data1!$EN$11:$EN$17</definedName>
    <definedName name="A124838510J_Latest">Data1!$EN$17</definedName>
    <definedName name="A124838518A">Data1!$GD$1:$GD$10,Data1!$GD$11:$GD$17</definedName>
    <definedName name="A124838518A_Data">Data1!$GD$11:$GD$17</definedName>
    <definedName name="A124838518A_Latest">Data1!$GD$17</definedName>
    <definedName name="A124838526A">Data1!$GY$1:$GY$10,Data1!$GY$11:$GY$17</definedName>
    <definedName name="A124838526A_Data">Data1!$GY$11:$GY$17</definedName>
    <definedName name="A124838526A_Latest">Data1!$GY$17</definedName>
    <definedName name="A124838534A">Data2!$CZ$1:$CZ$10,Data2!$CZ$11:$CZ$17</definedName>
    <definedName name="A124838534A_Data">Data2!$CZ$11:$CZ$17</definedName>
    <definedName name="A124838534A_Latest">Data2!$CZ$17</definedName>
    <definedName name="A124838542A">Data1!$AM$1:$AM$10,Data1!$AM$11:$AM$17</definedName>
    <definedName name="A124838542A_Data">Data1!$AM$11:$AM$17</definedName>
    <definedName name="A124838542A_Latest">Data1!$AM$17</definedName>
    <definedName name="A124838550A">Data1!$HT$1:$HT$10,Data1!$HT$11:$HT$17</definedName>
    <definedName name="A124838550A_Data">Data1!$HT$11:$HT$17</definedName>
    <definedName name="A124838550A_Latest">Data1!$HT$17</definedName>
    <definedName name="A124838558V">Data2!$T$1:$T$10,Data2!$T$11:$T$17</definedName>
    <definedName name="A124838558V_Data">Data2!$T$11:$T$17</definedName>
    <definedName name="A124838558V_Latest">Data2!$T$17</definedName>
    <definedName name="A124838566V">Data2!$AO$1:$AO$10,Data2!$AO$11:$AO$17</definedName>
    <definedName name="A124838566V_Data">Data2!$AO$11:$AO$17</definedName>
    <definedName name="A124838566V_Latest">Data2!$AO$17</definedName>
    <definedName name="A124838574V">Data1!$R$1:$R$10,Data1!$R$11:$R$17</definedName>
    <definedName name="A124838574V_Data">Data1!$R$11:$R$17</definedName>
    <definedName name="A124838574V_Latest">Data1!$R$17</definedName>
    <definedName name="A124838582V">Data1!$BH$1:$BH$10,Data1!$BH$11:$BH$17</definedName>
    <definedName name="A124838582V_Data">Data1!$BH$11:$BH$17</definedName>
    <definedName name="A124838582V_Latest">Data1!$BH$17</definedName>
    <definedName name="A124838590V">Data1!$CY$1:$CY$10,Data1!$CY$11:$CY$17</definedName>
    <definedName name="A124838590V_Data">Data1!$CY$11:$CY$17</definedName>
    <definedName name="A124838590V_Latest">Data1!$CY$17</definedName>
    <definedName name="A124838598L">Data1!$DT$1:$DT$10,Data1!$DT$11:$DT$17</definedName>
    <definedName name="A124838598L_Data">Data1!$DT$11:$DT$17</definedName>
    <definedName name="A124838598L_Latest">Data1!$DT$17</definedName>
    <definedName name="A124838606A">Data1!$FJ$1:$FJ$10,Data1!$FJ$11:$FJ$17</definedName>
    <definedName name="A124838606A_Data">Data1!$FJ$11:$FJ$17</definedName>
    <definedName name="A124838606A_Latest">Data1!$FJ$17</definedName>
    <definedName name="A124838614A">Data2!$DV$1:$DV$10,Data2!$DV$11:$DV$17</definedName>
    <definedName name="A124838614A_Data">Data2!$DV$11:$DV$17</definedName>
    <definedName name="A124838614A_Latest">Data2!$DV$17</definedName>
    <definedName name="A124838622A">Data1!$CD$1:$CD$10,Data1!$CD$11:$CD$17</definedName>
    <definedName name="A124838622A_Data">Data1!$CD$11:$CD$17</definedName>
    <definedName name="A124838622A_Latest">Data1!$CD$17</definedName>
    <definedName name="A124838630A">Data1!$IP$1:$IP$10,Data1!$IP$11:$IP$17</definedName>
    <definedName name="A124838630A_Data">Data1!$IP$11:$IP$17</definedName>
    <definedName name="A124838630A_Latest">Data1!$IP$17</definedName>
    <definedName name="A124838638V">Data2!$BK$1:$BK$10,Data2!$BK$11:$BK$17</definedName>
    <definedName name="A124838638V_Data">Data2!$BK$11:$BK$17</definedName>
    <definedName name="A124838638V_Latest">Data2!$BK$17</definedName>
    <definedName name="A124838646V">Data2!$CF$1:$CF$10,Data2!$CF$11:$CF$17</definedName>
    <definedName name="A124838646V_Data">Data2!$CF$11:$CF$17</definedName>
    <definedName name="A124838646V_Latest">Data2!$CF$17</definedName>
    <definedName name="A124838654V">Data1!$EO$1:$EO$10,Data1!$EO$11:$EO$17</definedName>
    <definedName name="A124838654V_Data">Data1!$EO$11:$EO$17</definedName>
    <definedName name="A124838654V_Latest">Data1!$EO$17</definedName>
    <definedName name="A124838662V">Data1!$GE$1:$GE$10,Data1!$GE$11:$GE$17</definedName>
    <definedName name="A124838662V_Data">Data1!$GE$11:$GE$17</definedName>
    <definedName name="A124838662V_Latest">Data1!$GE$17</definedName>
    <definedName name="A124838670V">Data1!$GZ$1:$GZ$10,Data1!$GZ$11:$GZ$17</definedName>
    <definedName name="A124838670V_Data">Data1!$GZ$11:$GZ$17</definedName>
    <definedName name="A124838670V_Latest">Data1!$GZ$17</definedName>
    <definedName name="A124838678L">Data2!$DA$1:$DA$10,Data2!$DA$11:$DA$17</definedName>
    <definedName name="A124838678L_Data">Data2!$DA$11:$DA$17</definedName>
    <definedName name="A124838678L_Latest">Data2!$DA$17</definedName>
    <definedName name="A124838686L">Data1!$AN$1:$AN$10,Data1!$AN$11:$AN$17</definedName>
    <definedName name="A124838686L_Data">Data1!$AN$11:$AN$17</definedName>
    <definedName name="A124838686L_Latest">Data1!$AN$17</definedName>
    <definedName name="A124838694L">Data1!$HU$1:$HU$10,Data1!$HU$11:$HU$17</definedName>
    <definedName name="A124838694L_Data">Data1!$HU$11:$HU$17</definedName>
    <definedName name="A124838694L_Latest">Data1!$HU$17</definedName>
    <definedName name="A124838702A">Data2!$U$1:$U$10,Data2!$U$11:$U$17</definedName>
    <definedName name="A124838702A_Data">Data2!$U$11:$U$17</definedName>
    <definedName name="A124838702A_Latest">Data2!$U$17</definedName>
    <definedName name="A124838710A">Data2!$AP$1:$AP$10,Data2!$AP$11:$AP$17</definedName>
    <definedName name="A124838710A_Data">Data2!$AP$11:$AP$17</definedName>
    <definedName name="A124838710A_Latest">Data2!$AP$17</definedName>
    <definedName name="A124838718V">Data1!$S$1:$S$10,Data1!$S$11:$S$17</definedName>
    <definedName name="A124838718V_Data">Data1!$S$11:$S$17</definedName>
    <definedName name="A124838718V_Latest">Data1!$S$17</definedName>
    <definedName name="A124838726V">Data1!$BI$1:$BI$10,Data1!$BI$11:$BI$17</definedName>
    <definedName name="A124838726V_Data">Data1!$BI$11:$BI$17</definedName>
    <definedName name="A124838726V_Latest">Data1!$BI$17</definedName>
    <definedName name="A124838734V">Data1!$CP$1:$CP$10,Data1!$CP$11:$CP$17</definedName>
    <definedName name="A124838734V_Data">Data1!$CP$11:$CP$17</definedName>
    <definedName name="A124838734V_Latest">Data1!$CP$17</definedName>
    <definedName name="A124838742V">Data1!$DK$1:$DK$10,Data1!$DK$11:$DK$17</definedName>
    <definedName name="A124838742V_Data">Data1!$DK$11:$DK$17</definedName>
    <definedName name="A124838742V_Latest">Data1!$DK$17</definedName>
    <definedName name="A124838750V">Data1!$FA$1:$FA$10,Data1!$FA$11:$FA$17</definedName>
    <definedName name="A124838750V_Data">Data1!$FA$11:$FA$17</definedName>
    <definedName name="A124838750V_Latest">Data1!$FA$17</definedName>
    <definedName name="A124838758L">Data2!$DM$1:$DM$10,Data2!$DM$11:$DM$17</definedName>
    <definedName name="A124838758L_Data">Data2!$DM$11:$DM$17</definedName>
    <definedName name="A124838758L_Latest">Data2!$DM$17</definedName>
    <definedName name="A124838766L">Data1!$BU$1:$BU$10,Data1!$BU$11:$BU$17</definedName>
    <definedName name="A124838766L_Data">Data1!$BU$11:$BU$17</definedName>
    <definedName name="A124838766L_Latest">Data1!$BU$17</definedName>
    <definedName name="A124838774L">Data1!$IG$1:$IG$10,Data1!$IG$11:$IG$17</definedName>
    <definedName name="A124838774L_Data">Data1!$IG$11:$IG$17</definedName>
    <definedName name="A124838774L_Latest">Data1!$IG$17</definedName>
    <definedName name="A124838782L">Data2!$BB$1:$BB$10,Data2!$BB$11:$BB$17</definedName>
    <definedName name="A124838782L_Data">Data2!$BB$11:$BB$17</definedName>
    <definedName name="A124838782L_Latest">Data2!$BB$17</definedName>
    <definedName name="A124838790L">Data2!$BW$1:$BW$10,Data2!$BW$11:$BW$17</definedName>
    <definedName name="A124838790L_Data">Data2!$BW$11:$BW$17</definedName>
    <definedName name="A124838790L_Latest">Data2!$BW$17</definedName>
    <definedName name="A124838798F">Data1!$EF$1:$EF$10,Data1!$EF$11:$EF$17</definedName>
    <definedName name="A124838798F_Data">Data1!$EF$11:$EF$17</definedName>
    <definedName name="A124838798F_Latest">Data1!$EF$17</definedName>
    <definedName name="A124838806V">Data1!$FV$1:$FV$10,Data1!$FV$11:$FV$17</definedName>
    <definedName name="A124838806V_Data">Data1!$FV$11:$FV$17</definedName>
    <definedName name="A124838806V_Latest">Data1!$FV$17</definedName>
    <definedName name="A124838814V">Data1!$GQ$1:$GQ$10,Data1!$GQ$11:$GQ$17</definedName>
    <definedName name="A124838814V_Data">Data1!$GQ$11:$GQ$17</definedName>
    <definedName name="A124838814V_Latest">Data1!$GQ$17</definedName>
    <definedName name="A124838822V">Data2!$CR$1:$CR$10,Data2!$CR$11:$CR$17</definedName>
    <definedName name="A124838822V_Data">Data2!$CR$11:$CR$17</definedName>
    <definedName name="A124838822V_Latest">Data2!$CR$17</definedName>
    <definedName name="A124838830V">Data1!$AE$1:$AE$10,Data1!$AE$11:$AE$17</definedName>
    <definedName name="A124838830V_Data">Data1!$AE$11:$AE$17</definedName>
    <definedName name="A124838830V_Latest">Data1!$AE$17</definedName>
    <definedName name="A124838838L">Data1!$HL$1:$HL$10,Data1!$HL$11:$HL$17</definedName>
    <definedName name="A124838838L_Data">Data1!$HL$11:$HL$17</definedName>
    <definedName name="A124838838L_Latest">Data1!$HL$17</definedName>
    <definedName name="A124838846L">Data2!$L$1:$L$10,Data2!$L$11:$L$17</definedName>
    <definedName name="A124838846L_Data">Data2!$L$11:$L$17</definedName>
    <definedName name="A124838846L_Latest">Data2!$L$17</definedName>
    <definedName name="A124838854L">Data2!$AG$1:$AG$10,Data2!$AG$11:$AG$17</definedName>
    <definedName name="A124838854L_Data">Data2!$AG$11:$AG$17</definedName>
    <definedName name="A124838854L_Latest">Data2!$AG$17</definedName>
    <definedName name="A124838862L">Data1!$J$1:$J$10,Data1!$J$11:$J$17</definedName>
    <definedName name="A124838862L_Data">Data1!$J$11:$J$17</definedName>
    <definedName name="A124838862L_Latest">Data1!$J$17</definedName>
    <definedName name="A124838870L">Data1!$AZ$1:$AZ$10,Data1!$AZ$11:$AZ$17</definedName>
    <definedName name="A124838870L_Data">Data1!$AZ$11:$AZ$17</definedName>
    <definedName name="A124838870L_Latest">Data1!$AZ$17</definedName>
    <definedName name="A124838879J">Data1!$CS$1:$CS$10,Data1!$CS$11:$CS$17</definedName>
    <definedName name="A124838879J_Data">Data1!$CS$11:$CS$17</definedName>
    <definedName name="A124838879J_Latest">Data1!$CS$17</definedName>
    <definedName name="A124838887J">Data1!$DN$1:$DN$10,Data1!$DN$11:$DN$17</definedName>
    <definedName name="A124838887J_Data">Data1!$DN$11:$DN$17</definedName>
    <definedName name="A124838887J_Latest">Data1!$DN$17</definedName>
    <definedName name="A124838895J">Data1!$FD$1:$FD$10,Data1!$FD$11:$FD$17</definedName>
    <definedName name="A124838895J_Data">Data1!$FD$11:$FD$17</definedName>
    <definedName name="A124838895J_Latest">Data1!$FD$17</definedName>
    <definedName name="A124838903W">Data2!$DP$1:$DP$10,Data2!$DP$11:$DP$17</definedName>
    <definedName name="A124838903W_Data">Data2!$DP$11:$DP$17</definedName>
    <definedName name="A124838903W_Latest">Data2!$DP$17</definedName>
    <definedName name="A124838911W">Data1!$BX$1:$BX$10,Data1!$BX$11:$BX$17</definedName>
    <definedName name="A124838911W_Data">Data1!$BX$11:$BX$17</definedName>
    <definedName name="A124838911W_Latest">Data1!$BX$17</definedName>
    <definedName name="A124838919R">Data1!$IJ$1:$IJ$10,Data1!$IJ$11:$IJ$17</definedName>
    <definedName name="A124838919R_Data">Data1!$IJ$11:$IJ$17</definedName>
    <definedName name="A124838919R_Latest">Data1!$IJ$17</definedName>
    <definedName name="A124838927R">Data2!$BE$1:$BE$10,Data2!$BE$11:$BE$17</definedName>
    <definedName name="A124838927R_Data">Data2!$BE$11:$BE$17</definedName>
    <definedName name="A124838927R_Latest">Data2!$BE$17</definedName>
    <definedName name="A124838935R">Data2!$BZ$1:$BZ$10,Data2!$BZ$11:$BZ$17</definedName>
    <definedName name="A124838935R_Data">Data2!$BZ$11:$BZ$17</definedName>
    <definedName name="A124838935R_Latest">Data2!$BZ$17</definedName>
    <definedName name="A124838943R">Data1!$EI$1:$EI$10,Data1!$EI$11:$EI$17</definedName>
    <definedName name="A124838943R_Data">Data1!$EI$11:$EI$17</definedName>
    <definedName name="A124838943R_Latest">Data1!$EI$17</definedName>
    <definedName name="A124838951R">Data1!$FY$1:$FY$10,Data1!$FY$11:$FY$17</definedName>
    <definedName name="A124838951R_Data">Data1!$FY$11:$FY$17</definedName>
    <definedName name="A124838951R_Latest">Data1!$FY$17</definedName>
    <definedName name="A124838959J">Data1!$GT$1:$GT$10,Data1!$GT$11:$GT$17</definedName>
    <definedName name="A124838959J_Data">Data1!$GT$11:$GT$17</definedName>
    <definedName name="A124838959J_Latest">Data1!$GT$17</definedName>
    <definedName name="A124838967J">Data2!$CU$1:$CU$10,Data2!$CU$11:$CU$17</definedName>
    <definedName name="A124838967J_Data">Data2!$CU$11:$CU$17</definedName>
    <definedName name="A124838967J_Latest">Data2!$CU$17</definedName>
    <definedName name="A124838975J">Data1!$AH$1:$AH$10,Data1!$AH$11:$AH$17</definedName>
    <definedName name="A124838975J_Data">Data1!$AH$11:$AH$17</definedName>
    <definedName name="A124838975J_Latest">Data1!$AH$17</definedName>
    <definedName name="A124838983J">Data1!$HO$1:$HO$10,Data1!$HO$11:$HO$17</definedName>
    <definedName name="A124838983J_Data">Data1!$HO$11:$HO$17</definedName>
    <definedName name="A124838983J_Latest">Data1!$HO$17</definedName>
    <definedName name="A124838991J">Data2!$O$1:$O$10,Data2!$O$11:$O$17</definedName>
    <definedName name="A124838991J_Data">Data2!$O$11:$O$17</definedName>
    <definedName name="A124838991J_Latest">Data2!$O$17</definedName>
    <definedName name="A124838999A">Data2!$AJ$1:$AJ$10,Data2!$AJ$11:$AJ$17</definedName>
    <definedName name="A124838999A_Data">Data2!$AJ$11:$AJ$17</definedName>
    <definedName name="A124838999A_Latest">Data2!$AJ$17</definedName>
    <definedName name="A124839007T">Data1!$M$1:$M$10,Data1!$M$11:$M$17</definedName>
    <definedName name="A124839007T_Data">Data1!$M$11:$M$17</definedName>
    <definedName name="A124839007T_Latest">Data1!$M$17</definedName>
    <definedName name="A124839015T">Data1!$BC$1:$BC$10,Data1!$BC$11:$BC$17</definedName>
    <definedName name="A124839015T_Data">Data1!$BC$11:$BC$17</definedName>
    <definedName name="A124839015T_Latest">Data1!$BC$17</definedName>
    <definedName name="A124839023T">Data1!$CT$1:$CT$10,Data1!$CT$11:$CT$17</definedName>
    <definedName name="A124839023T_Data">Data1!$CT$11:$CT$17</definedName>
    <definedName name="A124839023T_Latest">Data1!$CT$17</definedName>
    <definedName name="A124839031T">Data1!$DO$1:$DO$10,Data1!$DO$11:$DO$17</definedName>
    <definedName name="A124839031T_Data">Data1!$DO$11:$DO$17</definedName>
    <definedName name="A124839031T_Latest">Data1!$DO$17</definedName>
    <definedName name="A124839039K">Data1!$FE$1:$FE$10,Data1!$FE$11:$FE$17</definedName>
    <definedName name="A124839039K_Data">Data1!$FE$11:$FE$17</definedName>
    <definedName name="A124839039K_Latest">Data1!$FE$17</definedName>
    <definedName name="A124839047K">Data2!$DQ$1:$DQ$10,Data2!$DQ$11:$DQ$17</definedName>
    <definedName name="A124839047K_Data">Data2!$DQ$11:$DQ$17</definedName>
    <definedName name="A124839047K_Latest">Data2!$DQ$17</definedName>
    <definedName name="A124839055K">Data1!$BY$1:$BY$10,Data1!$BY$11:$BY$17</definedName>
    <definedName name="A124839055K_Data">Data1!$BY$11:$BY$17</definedName>
    <definedName name="A124839055K_Latest">Data1!$BY$17</definedName>
    <definedName name="A124839063K">Data1!$IK$1:$IK$10,Data1!$IK$11:$IK$17</definedName>
    <definedName name="A124839063K_Data">Data1!$IK$11:$IK$17</definedName>
    <definedName name="A124839063K_Latest">Data1!$IK$17</definedName>
    <definedName name="A124839071K">Data2!$BF$1:$BF$10,Data2!$BF$11:$BF$17</definedName>
    <definedName name="A124839071K_Data">Data2!$BF$11:$BF$17</definedName>
    <definedName name="A124839071K_Latest">Data2!$BF$17</definedName>
    <definedName name="A124839079C">Data2!$CA$1:$CA$10,Data2!$CA$11:$CA$17</definedName>
    <definedName name="A124839079C_Data">Data2!$CA$11:$CA$17</definedName>
    <definedName name="A124839079C_Latest">Data2!$CA$17</definedName>
    <definedName name="A124839087C">Data1!$EJ$1:$EJ$10,Data1!$EJ$11:$EJ$17</definedName>
    <definedName name="A124839087C_Data">Data1!$EJ$11:$EJ$17</definedName>
    <definedName name="A124839087C_Latest">Data1!$EJ$17</definedName>
    <definedName name="A124839095C">Data1!$FZ$1:$FZ$10,Data1!$FZ$11:$FZ$17</definedName>
    <definedName name="A124839095C_Data">Data1!$FZ$11:$FZ$17</definedName>
    <definedName name="A124839095C_Latest">Data1!$FZ$17</definedName>
    <definedName name="A124839103T">Data1!$GU$1:$GU$10,Data1!$GU$11:$GU$17</definedName>
    <definedName name="A124839103T_Data">Data1!$GU$11:$GU$17</definedName>
    <definedName name="A124839103T_Latest">Data1!$GU$17</definedName>
    <definedName name="A124839111T">Data2!$CV$1:$CV$10,Data2!$CV$11:$CV$17</definedName>
    <definedName name="A124839111T_Data">Data2!$CV$11:$CV$17</definedName>
    <definedName name="A124839111T_Latest">Data2!$CV$17</definedName>
    <definedName name="A124839119K">Data1!$AI$1:$AI$10,Data1!$AI$11:$AI$17</definedName>
    <definedName name="A124839119K_Data">Data1!$AI$11:$AI$17</definedName>
    <definedName name="A124839119K_Latest">Data1!$AI$17</definedName>
    <definedName name="A124839127K">Data1!$HP$1:$HP$10,Data1!$HP$11:$HP$17</definedName>
    <definedName name="A124839127K_Data">Data1!$HP$11:$HP$17</definedName>
    <definedName name="A124839127K_Latest">Data1!$HP$17</definedName>
    <definedName name="A124839135K">Data2!$P$1:$P$10,Data2!$P$11:$P$17</definedName>
    <definedName name="A124839135K_Data">Data2!$P$11:$P$17</definedName>
    <definedName name="A124839135K_Latest">Data2!$P$17</definedName>
    <definedName name="A124839143K">Data2!$AK$1:$AK$10,Data2!$AK$11:$AK$17</definedName>
    <definedName name="A124839143K_Data">Data2!$AK$11:$AK$17</definedName>
    <definedName name="A124839143K_Latest">Data2!$AK$17</definedName>
    <definedName name="A124839151K">Data1!$N$1:$N$10,Data1!$N$11:$N$17</definedName>
    <definedName name="A124839151K_Data">Data1!$N$11:$N$17</definedName>
    <definedName name="A124839151K_Latest">Data1!$N$17</definedName>
    <definedName name="A124839159C">Data1!$BD$1:$BD$10,Data1!$BD$11:$BD$17</definedName>
    <definedName name="A124839159C_Data">Data1!$BD$11:$BD$17</definedName>
    <definedName name="A124839159C_Latest">Data1!$BD$17</definedName>
    <definedName name="A124839167C">Data1!$CU$1:$CU$10,Data1!$CU$11:$CU$17</definedName>
    <definedName name="A124839167C_Data">Data1!$CU$11:$CU$17</definedName>
    <definedName name="A124839167C_Latest">Data1!$CU$17</definedName>
    <definedName name="A124839175C">Data1!$DP$1:$DP$10,Data1!$DP$11:$DP$17</definedName>
    <definedName name="A124839175C_Data">Data1!$DP$11:$DP$17</definedName>
    <definedName name="A124839175C_Latest">Data1!$DP$17</definedName>
    <definedName name="A124839183C">Data1!$FF$1:$FF$10,Data1!$FF$11:$FF$17</definedName>
    <definedName name="A124839183C_Data">Data1!$FF$11:$FF$17</definedName>
    <definedName name="A124839183C_Latest">Data1!$FF$17</definedName>
    <definedName name="A124839191C">Data2!$DR$1:$DR$10,Data2!$DR$11:$DR$17</definedName>
    <definedName name="A124839191C_Data">Data2!$DR$11:$DR$17</definedName>
    <definedName name="A124839191C_Latest">Data2!$DR$17</definedName>
    <definedName name="A124839199W">Data1!$BZ$1:$BZ$10,Data1!$BZ$11:$BZ$17</definedName>
    <definedName name="A124839199W_Data">Data1!$BZ$11:$BZ$17</definedName>
    <definedName name="A124839199W_Latest">Data1!$BZ$17</definedName>
    <definedName name="A124839207K">Data1!$IL$1:$IL$10,Data1!$IL$11:$IL$17</definedName>
    <definedName name="A124839207K_Data">Data1!$IL$11:$IL$17</definedName>
    <definedName name="A124839207K_Latest">Data1!$IL$17</definedName>
    <definedName name="A124839215K">Data2!$BG$1:$BG$10,Data2!$BG$11:$BG$17</definedName>
    <definedName name="A124839215K_Data">Data2!$BG$11:$BG$17</definedName>
    <definedName name="A124839215K_Latest">Data2!$BG$17</definedName>
    <definedName name="A124839223K">Data2!$CB$1:$CB$10,Data2!$CB$11:$CB$17</definedName>
    <definedName name="A124839223K_Data">Data2!$CB$11:$CB$17</definedName>
    <definedName name="A124839223K_Latest">Data2!$CB$17</definedName>
    <definedName name="A124839231K">Data1!$EK$1:$EK$10,Data1!$EK$11:$EK$17</definedName>
    <definedName name="A124839231K_Data">Data1!$EK$11:$EK$17</definedName>
    <definedName name="A124839231K_Latest">Data1!$EK$17</definedName>
    <definedName name="A124839239C">Data1!$GA$1:$GA$10,Data1!$GA$11:$GA$17</definedName>
    <definedName name="A124839239C_Data">Data1!$GA$11:$GA$17</definedName>
    <definedName name="A124839239C_Latest">Data1!$GA$17</definedName>
    <definedName name="A124839247C">Data1!$GV$1:$GV$10,Data1!$GV$11:$GV$17</definedName>
    <definedName name="A124839247C_Data">Data1!$GV$11:$GV$17</definedName>
    <definedName name="A124839247C_Latest">Data1!$GV$17</definedName>
    <definedName name="A124839255C">Data2!$CW$1:$CW$10,Data2!$CW$11:$CW$17</definedName>
    <definedName name="A124839255C_Data">Data2!$CW$11:$CW$17</definedName>
    <definedName name="A124839255C_Latest">Data2!$CW$17</definedName>
    <definedName name="A124839263C">Data1!$AJ$1:$AJ$10,Data1!$AJ$11:$AJ$17</definedName>
    <definedName name="A124839263C_Data">Data1!$AJ$11:$AJ$17</definedName>
    <definedName name="A124839263C_Latest">Data1!$AJ$17</definedName>
    <definedName name="A124839271C">Data1!$HQ$1:$HQ$10,Data1!$HQ$11:$HQ$17</definedName>
    <definedName name="A124839271C_Data">Data1!$HQ$11:$HQ$17</definedName>
    <definedName name="A124839271C_Latest">Data1!$HQ$17</definedName>
    <definedName name="A124839279W">Data2!$Q$1:$Q$10,Data2!$Q$11:$Q$17</definedName>
    <definedName name="A124839279W_Data">Data2!$Q$11:$Q$17</definedName>
    <definedName name="A124839279W_Latest">Data2!$Q$17</definedName>
    <definedName name="A124839287W">Data2!$AL$1:$AL$10,Data2!$AL$11:$AL$17</definedName>
    <definedName name="A124839287W_Data">Data2!$AL$11:$AL$17</definedName>
    <definedName name="A124839287W_Latest">Data2!$AL$17</definedName>
    <definedName name="A124839295W">Data1!$O$1:$O$10,Data1!$O$11:$O$17</definedName>
    <definedName name="A124839295W_Data">Data1!$O$11:$O$17</definedName>
    <definedName name="A124839295W_Latest">Data1!$O$17</definedName>
    <definedName name="A124839303K">Data1!$BE$1:$BE$10,Data1!$BE$11:$BE$17</definedName>
    <definedName name="A124839303K_Data">Data1!$BE$11:$BE$17</definedName>
    <definedName name="A124839303K_Latest">Data1!$BE$17</definedName>
    <definedName name="A124839310J">Data1!$CO$1:$CO$10,Data1!$CO$11:$CO$17</definedName>
    <definedName name="A124839310J_Data">Data1!$CO$11:$CO$17</definedName>
    <definedName name="A124839310J_Latest">Data1!$CO$17</definedName>
    <definedName name="A124839318A">Data1!$DJ$1:$DJ$10,Data1!$DJ$11:$DJ$17</definedName>
    <definedName name="A124839318A_Data">Data1!$DJ$11:$DJ$17</definedName>
    <definedName name="A124839318A_Latest">Data1!$DJ$17</definedName>
    <definedName name="A124839326A">Data1!$EZ$1:$EZ$10,Data1!$EZ$11:$EZ$17</definedName>
    <definedName name="A124839326A_Data">Data1!$EZ$11:$EZ$17</definedName>
    <definedName name="A124839326A_Latest">Data1!$EZ$17</definedName>
    <definedName name="A124839334A">Data2!$DL$1:$DL$10,Data2!$DL$11:$DL$17</definedName>
    <definedName name="A124839334A_Data">Data2!$DL$11:$DL$17</definedName>
    <definedName name="A124839334A_Latest">Data2!$DL$17</definedName>
    <definedName name="A124839342A">Data1!$BT$1:$BT$10,Data1!$BT$11:$BT$17</definedName>
    <definedName name="A124839342A_Data">Data1!$BT$11:$BT$17</definedName>
    <definedName name="A124839342A_Latest">Data1!$BT$17</definedName>
    <definedName name="A124839350A">Data1!$IF$1:$IF$10,Data1!$IF$11:$IF$17</definedName>
    <definedName name="A124839350A_Data">Data1!$IF$11:$IF$17</definedName>
    <definedName name="A124839350A_Latest">Data1!$IF$17</definedName>
    <definedName name="A124839358V">Data2!$BA$1:$BA$10,Data2!$BA$11:$BA$17</definedName>
    <definedName name="A124839358V_Data">Data2!$BA$11:$BA$17</definedName>
    <definedName name="A124839358V_Latest">Data2!$BA$17</definedName>
    <definedName name="A124839366V">Data2!$BV$1:$BV$10,Data2!$BV$11:$BV$17</definedName>
    <definedName name="A124839366V_Data">Data2!$BV$11:$BV$17</definedName>
    <definedName name="A124839366V_Latest">Data2!$BV$17</definedName>
    <definedName name="A124839374V">Data1!$EE$1:$EE$10,Data1!$EE$11:$EE$17</definedName>
    <definedName name="A124839374V_Data">Data1!$EE$11:$EE$17</definedName>
    <definedName name="A124839374V_Latest">Data1!$EE$17</definedName>
    <definedName name="A124839382V">Data1!$FU$1:$FU$10,Data1!$FU$11:$FU$17</definedName>
    <definedName name="A124839382V_Data">Data1!$FU$11:$FU$17</definedName>
    <definedName name="A124839382V_Latest">Data1!$FU$17</definedName>
    <definedName name="A124839390V">Data1!$GP$1:$GP$10,Data1!$GP$11:$GP$17</definedName>
    <definedName name="A124839390V_Data">Data1!$GP$11:$GP$17</definedName>
    <definedName name="A124839390V_Latest">Data1!$GP$17</definedName>
    <definedName name="A124839398L">Data2!$CQ$1:$CQ$10,Data2!$CQ$11:$CQ$17</definedName>
    <definedName name="A124839398L_Data">Data2!$CQ$11:$CQ$17</definedName>
    <definedName name="A124839398L_Latest">Data2!$CQ$17</definedName>
    <definedName name="A124839406A">Data1!$AD$1:$AD$10,Data1!$AD$11:$AD$17</definedName>
    <definedName name="A124839406A_Data">Data1!$AD$11:$AD$17</definedName>
    <definedName name="A124839406A_Latest">Data1!$AD$17</definedName>
    <definedName name="A124839414A">Data1!$HK$1:$HK$10,Data1!$HK$11:$HK$17</definedName>
    <definedName name="A124839414A_Data">Data1!$HK$11:$HK$17</definedName>
    <definedName name="A124839414A_Latest">Data1!$HK$17</definedName>
    <definedName name="A124839422A">Data2!$K$1:$K$10,Data2!$K$11:$K$17</definedName>
    <definedName name="A124839422A_Data">Data2!$K$11:$K$17</definedName>
    <definedName name="A124839422A_Latest">Data2!$K$17</definedName>
    <definedName name="A124839430A">Data2!$AF$1:$AF$10,Data2!$AF$11:$AF$17</definedName>
    <definedName name="A124839430A_Data">Data2!$AF$11:$AF$17</definedName>
    <definedName name="A124839430A_Latest">Data2!$AF$17</definedName>
    <definedName name="A124839438V">Data1!$I$1:$I$10,Data1!$I$11:$I$17</definedName>
    <definedName name="A124839438V_Data">Data1!$I$11:$I$17</definedName>
    <definedName name="A124839438V_Latest">Data1!$I$17</definedName>
    <definedName name="A124839446V">Data1!$AY$1:$AY$10,Data1!$AY$11:$AY$17</definedName>
    <definedName name="A124839446V_Data">Data1!$AY$11:$AY$17</definedName>
    <definedName name="A124839446V_Latest">Data1!$AY$17</definedName>
    <definedName name="A124839454V">Data1!$CQ$1:$CQ$10,Data1!$CQ$11:$CQ$17</definedName>
    <definedName name="A124839454V_Data">Data1!$CQ$11:$CQ$17</definedName>
    <definedName name="A124839454V_Latest">Data1!$CQ$17</definedName>
    <definedName name="A124839462V">Data1!$DL$1:$DL$10,Data1!$DL$11:$DL$17</definedName>
    <definedName name="A124839462V_Data">Data1!$DL$11:$DL$17</definedName>
    <definedName name="A124839462V_Latest">Data1!$DL$17</definedName>
    <definedName name="A124839470V">Data1!$FB$1:$FB$10,Data1!$FB$11:$FB$17</definedName>
    <definedName name="A124839470V_Data">Data1!$FB$11:$FB$17</definedName>
    <definedName name="A124839470V_Latest">Data1!$FB$17</definedName>
    <definedName name="A124839478L">Data2!$DN$1:$DN$10,Data2!$DN$11:$DN$17</definedName>
    <definedName name="A124839478L_Data">Data2!$DN$11:$DN$17</definedName>
    <definedName name="A124839478L_Latest">Data2!$DN$17</definedName>
    <definedName name="A124839486L">Data1!$BV$1:$BV$10,Data1!$BV$11:$BV$17</definedName>
    <definedName name="A124839486L_Data">Data1!$BV$11:$BV$17</definedName>
    <definedName name="A124839486L_Latest">Data1!$BV$17</definedName>
    <definedName name="A124839494L">Data1!$IH$1:$IH$10,Data1!$IH$11:$IH$17</definedName>
    <definedName name="A124839494L_Data">Data1!$IH$11:$IH$17</definedName>
    <definedName name="A124839494L_Latest">Data1!$IH$17</definedName>
    <definedName name="A124839502A">Data2!$BC$1:$BC$10,Data2!$BC$11:$BC$17</definedName>
    <definedName name="A124839502A_Data">Data2!$BC$11:$BC$17</definedName>
    <definedName name="A124839502A_Latest">Data2!$BC$17</definedName>
    <definedName name="A124839510A">Data2!$BX$1:$BX$10,Data2!$BX$11:$BX$17</definedName>
    <definedName name="A124839510A_Data">Data2!$BX$11:$BX$17</definedName>
    <definedName name="A124839510A_Latest">Data2!$BX$17</definedName>
    <definedName name="A124839518V">Data1!$EG$1:$EG$10,Data1!$EG$11:$EG$17</definedName>
    <definedName name="A124839518V_Data">Data1!$EG$11:$EG$17</definedName>
    <definedName name="A124839518V_Latest">Data1!$EG$17</definedName>
    <definedName name="A124839526V">Data1!$FW$1:$FW$10,Data1!$FW$11:$FW$17</definedName>
    <definedName name="A124839526V_Data">Data1!$FW$11:$FW$17</definedName>
    <definedName name="A124839526V_Latest">Data1!$FW$17</definedName>
    <definedName name="A124839534V">Data1!$GR$1:$GR$10,Data1!$GR$11:$GR$17</definedName>
    <definedName name="A124839534V_Data">Data1!$GR$11:$GR$17</definedName>
    <definedName name="A124839534V_Latest">Data1!$GR$17</definedName>
    <definedName name="A124839542V">Data2!$CS$1:$CS$10,Data2!$CS$11:$CS$17</definedName>
    <definedName name="A124839542V_Data">Data2!$CS$11:$CS$17</definedName>
    <definedName name="A124839542V_Latest">Data2!$CS$17</definedName>
    <definedName name="A124839550V">Data1!$AF$1:$AF$10,Data1!$AF$11:$AF$17</definedName>
    <definedName name="A124839550V_Data">Data1!$AF$11:$AF$17</definedName>
    <definedName name="A124839550V_Latest">Data1!$AF$17</definedName>
    <definedName name="A124839558L">Data1!$HM$1:$HM$10,Data1!$HM$11:$HM$17</definedName>
    <definedName name="A124839558L_Data">Data1!$HM$11:$HM$17</definedName>
    <definedName name="A124839558L_Latest">Data1!$HM$17</definedName>
    <definedName name="A124839566L">Data2!$M$1:$M$10,Data2!$M$11:$M$17</definedName>
    <definedName name="A124839566L_Data">Data2!$M$11:$M$17</definedName>
    <definedName name="A124839566L_Latest">Data2!$M$17</definedName>
    <definedName name="A124839574L">Data2!$AH$1:$AH$10,Data2!$AH$11:$AH$17</definedName>
    <definedName name="A124839574L_Data">Data2!$AH$11:$AH$17</definedName>
    <definedName name="A124839574L_Latest">Data2!$AH$17</definedName>
    <definedName name="A124839582L">Data1!$K$1:$K$10,Data1!$K$11:$K$17</definedName>
    <definedName name="A124839582L_Data">Data1!$K$11:$K$17</definedName>
    <definedName name="A124839582L_Latest">Data1!$K$17</definedName>
    <definedName name="A124839590L">Data1!$BA$1:$BA$10,Data1!$BA$11:$BA$17</definedName>
    <definedName name="A124839590L_Data">Data1!$BA$11:$BA$17</definedName>
    <definedName name="A124839590L_Latest">Data1!$BA$17</definedName>
    <definedName name="A124839598F">Data1!$CR$1:$CR$10,Data1!$CR$11:$CR$17</definedName>
    <definedName name="A124839598F_Data">Data1!$CR$11:$CR$17</definedName>
    <definedName name="A124839598F_Latest">Data1!$CR$17</definedName>
    <definedName name="A124839606V">Data1!$DM$1:$DM$10,Data1!$DM$11:$DM$17</definedName>
    <definedName name="A124839606V_Data">Data1!$DM$11:$DM$17</definedName>
    <definedName name="A124839606V_Latest">Data1!$DM$17</definedName>
    <definedName name="A124839614V">Data1!$FC$1:$FC$10,Data1!$FC$11:$FC$17</definedName>
    <definedName name="A124839614V_Data">Data1!$FC$11:$FC$17</definedName>
    <definedName name="A124839614V_Latest">Data1!$FC$17</definedName>
    <definedName name="A124839622V">Data2!$DO$1:$DO$10,Data2!$DO$11:$DO$17</definedName>
    <definedName name="A124839622V_Data">Data2!$DO$11:$DO$17</definedName>
    <definedName name="A124839622V_Latest">Data2!$DO$17</definedName>
    <definedName name="A124839630V">Data1!$BW$1:$BW$10,Data1!$BW$11:$BW$17</definedName>
    <definedName name="A124839630V_Data">Data1!$BW$11:$BW$17</definedName>
    <definedName name="A124839630V_Latest">Data1!$BW$17</definedName>
    <definedName name="A124839638L">Data1!$II$1:$II$10,Data1!$II$11:$II$17</definedName>
    <definedName name="A124839638L_Data">Data1!$II$11:$II$17</definedName>
    <definedName name="A124839638L_Latest">Data1!$II$17</definedName>
    <definedName name="A124839646L">Data2!$BD$1:$BD$10,Data2!$BD$11:$BD$17</definedName>
    <definedName name="A124839646L_Data">Data2!$BD$11:$BD$17</definedName>
    <definedName name="A124839646L_Latest">Data2!$BD$17</definedName>
    <definedName name="A124839654L">Data2!$BY$1:$BY$10,Data2!$BY$11:$BY$17</definedName>
    <definedName name="A124839654L_Data">Data2!$BY$11:$BY$17</definedName>
    <definedName name="A124839654L_Latest">Data2!$BY$17</definedName>
    <definedName name="A124839662L">Data1!$EH$1:$EH$10,Data1!$EH$11:$EH$17</definedName>
    <definedName name="A124839662L_Data">Data1!$EH$11:$EH$17</definedName>
    <definedName name="A124839662L_Latest">Data1!$EH$17</definedName>
    <definedName name="A124839670L">Data1!$FX$1:$FX$10,Data1!$FX$11:$FX$17</definedName>
    <definedName name="A124839670L_Data">Data1!$FX$11:$FX$17</definedName>
    <definedName name="A124839670L_Latest">Data1!$FX$17</definedName>
    <definedName name="A124839678F">Data1!$GS$1:$GS$10,Data1!$GS$11:$GS$17</definedName>
    <definedName name="A124839678F_Data">Data1!$GS$11:$GS$17</definedName>
    <definedName name="A124839678F_Latest">Data1!$GS$17</definedName>
    <definedName name="A124839686F">Data2!$CT$1:$CT$10,Data2!$CT$11:$CT$17</definedName>
    <definedName name="A124839686F_Data">Data2!$CT$11:$CT$17</definedName>
    <definedName name="A124839686F_Latest">Data2!$CT$17</definedName>
    <definedName name="A124839694F">Data1!$AG$1:$AG$10,Data1!$AG$11:$AG$17</definedName>
    <definedName name="A124839694F_Data">Data1!$AG$11:$AG$17</definedName>
    <definedName name="A124839694F_Latest">Data1!$AG$17</definedName>
    <definedName name="A124839702V">Data1!$HN$1:$HN$10,Data1!$HN$11:$HN$17</definedName>
    <definedName name="A124839702V_Data">Data1!$HN$11:$HN$17</definedName>
    <definedName name="A124839702V_Latest">Data1!$HN$17</definedName>
    <definedName name="A124839710V">Data2!$N$1:$N$10,Data2!$N$11:$N$17</definedName>
    <definedName name="A124839710V_Data">Data2!$N$11:$N$17</definedName>
    <definedName name="A124839710V_Latest">Data2!$N$17</definedName>
    <definedName name="A124839718L">Data2!$AI$1:$AI$10,Data2!$AI$11:$AI$17</definedName>
    <definedName name="A124839718L_Data">Data2!$AI$11:$AI$17</definedName>
    <definedName name="A124839718L_Latest">Data2!$AI$17</definedName>
    <definedName name="A124839726L">Data1!$L$1:$L$10,Data1!$L$11:$L$17</definedName>
    <definedName name="A124839726L_Data">Data1!$L$11:$L$17</definedName>
    <definedName name="A124839726L_Latest">Data1!$L$17</definedName>
    <definedName name="A124839734L">Data1!$BB$1:$BB$10,Data1!$BB$11:$BB$17</definedName>
    <definedName name="A124839734L_Data">Data1!$BB$11:$BB$17</definedName>
    <definedName name="A124839734L_Latest">Data1!$BB$17</definedName>
    <definedName name="A124839742L">Data1!$CI$1:$CI$10,Data1!$CI$11:$CI$17</definedName>
    <definedName name="A124839742L_Data">Data1!$CI$11:$CI$17</definedName>
    <definedName name="A124839742L_Latest">Data1!$CI$17</definedName>
    <definedName name="A124839750L">Data1!$DD$1:$DD$10,Data1!$DD$11:$DD$17</definedName>
    <definedName name="A124839750L_Data">Data1!$DD$11:$DD$17</definedName>
    <definedName name="A124839750L_Latest">Data1!$DD$17</definedName>
    <definedName name="A124839758F">Data1!$ET$1:$ET$10,Data1!$ET$11:$ET$17</definedName>
    <definedName name="A124839758F_Data">Data1!$ET$11:$ET$17</definedName>
    <definedName name="A124839758F_Latest">Data1!$ET$17</definedName>
    <definedName name="A124839766F">Data2!$DF$1:$DF$10,Data2!$DF$11:$DF$17</definedName>
    <definedName name="A124839766F_Data">Data2!$DF$11:$DF$17</definedName>
    <definedName name="A124839766F_Latest">Data2!$DF$17</definedName>
    <definedName name="A124839774F">Data1!$BN$1:$BN$10,Data1!$BN$11:$BN$17</definedName>
    <definedName name="A124839774F_Data">Data1!$BN$11:$BN$17</definedName>
    <definedName name="A124839774F_Latest">Data1!$BN$17</definedName>
    <definedName name="A124839782F">Data1!$HZ$1:$HZ$10,Data1!$HZ$11:$HZ$17</definedName>
    <definedName name="A124839782F_Data">Data1!$HZ$11:$HZ$17</definedName>
    <definedName name="A124839782F_Latest">Data1!$HZ$17</definedName>
    <definedName name="A124839790F">Data2!$AU$1:$AU$10,Data2!$AU$11:$AU$17</definedName>
    <definedName name="A124839790F_Data">Data2!$AU$11:$AU$17</definedName>
    <definedName name="A124839790F_Latest">Data2!$AU$17</definedName>
    <definedName name="A124839798X">Data2!$BP$1:$BP$10,Data2!$BP$11:$BP$17</definedName>
    <definedName name="A124839798X_Data">Data2!$BP$11:$BP$17</definedName>
    <definedName name="A124839798X_Latest">Data2!$BP$17</definedName>
    <definedName name="A124839806L">Data1!$DY$1:$DY$10,Data1!$DY$11:$DY$17</definedName>
    <definedName name="A124839806L_Data">Data1!$DY$11:$DY$17</definedName>
    <definedName name="A124839806L_Latest">Data1!$DY$17</definedName>
    <definedName name="A124839814L">Data1!$FO$1:$FO$10,Data1!$FO$11:$FO$17</definedName>
    <definedName name="A124839814L_Data">Data1!$FO$11:$FO$17</definedName>
    <definedName name="A124839814L_Latest">Data1!$FO$17</definedName>
    <definedName name="A124839822L">Data1!$GJ$1:$GJ$10,Data1!$GJ$11:$GJ$17</definedName>
    <definedName name="A124839822L_Data">Data1!$GJ$11:$GJ$17</definedName>
    <definedName name="A124839822L_Latest">Data1!$GJ$17</definedName>
    <definedName name="A124839830L">Data2!$CK$1:$CK$10,Data2!$CK$11:$CK$17</definedName>
    <definedName name="A124839830L_Data">Data2!$CK$11:$CK$17</definedName>
    <definedName name="A124839830L_Latest">Data2!$CK$17</definedName>
    <definedName name="A124839838F">Data1!$X$1:$X$10,Data1!$X$11:$X$17</definedName>
    <definedName name="A124839838F_Data">Data1!$X$11:$X$17</definedName>
    <definedName name="A124839838F_Latest">Data1!$X$17</definedName>
    <definedName name="A124839846F">Data1!$HE$1:$HE$10,Data1!$HE$11:$HE$17</definedName>
    <definedName name="A124839846F_Data">Data1!$HE$11:$HE$17</definedName>
    <definedName name="A124839846F_Latest">Data1!$HE$17</definedName>
    <definedName name="A124839854F">Data2!$E$1:$E$10,Data2!$E$11:$E$17</definedName>
    <definedName name="A124839854F_Data">Data2!$E$11:$E$17</definedName>
    <definedName name="A124839854F_Latest">Data2!$E$17</definedName>
    <definedName name="A124839862F">Data2!$Z$1:$Z$10,Data2!$Z$11:$Z$17</definedName>
    <definedName name="A124839862F_Data">Data2!$Z$11:$Z$17</definedName>
    <definedName name="A124839862F_Latest">Data2!$Z$17</definedName>
    <definedName name="A124839870F">Data1!$C$1:$C$10,Data1!$C$11:$C$17</definedName>
    <definedName name="A124839870F_Data">Data1!$C$11:$C$17</definedName>
    <definedName name="A124839870F_Latest">Data1!$C$17</definedName>
    <definedName name="A124839878X">Data1!$AS$1:$AS$10,Data1!$AS$11:$AS$17</definedName>
    <definedName name="A124839878X_Data">Data1!$AS$11:$AS$17</definedName>
    <definedName name="A124839878X_Latest">Data1!$AS$17</definedName>
    <definedName name="A124839887A">Data1!$CL$1:$CL$10,Data1!$CL$11:$CL$17</definedName>
    <definedName name="A124839887A_Data">Data1!$CL$11:$CL$17</definedName>
    <definedName name="A124839887A_Latest">Data1!$CL$17</definedName>
    <definedName name="A124839895A">Data1!$DG$1:$DG$10,Data1!$DG$11:$DG$17</definedName>
    <definedName name="A124839895A_Data">Data1!$DG$11:$DG$17</definedName>
    <definedName name="A124839895A_Latest">Data1!$DG$17</definedName>
    <definedName name="A124839903R">Data1!$EW$1:$EW$10,Data1!$EW$11:$EW$17</definedName>
    <definedName name="A124839903R_Data">Data1!$EW$11:$EW$17</definedName>
    <definedName name="A124839903R_Latest">Data1!$EW$17</definedName>
    <definedName name="A124839911R">Data2!$DI$1:$DI$10,Data2!$DI$11:$DI$17</definedName>
    <definedName name="A124839911R_Data">Data2!$DI$11:$DI$17</definedName>
    <definedName name="A124839911R_Latest">Data2!$DI$17</definedName>
    <definedName name="A124839919J">Data1!$BQ$1:$BQ$10,Data1!$BQ$11:$BQ$17</definedName>
    <definedName name="A124839919J_Data">Data1!$BQ$11:$BQ$17</definedName>
    <definedName name="A124839919J_Latest">Data1!$BQ$17</definedName>
    <definedName name="A124839927J">Data1!$IC$1:$IC$10,Data1!$IC$11:$IC$17</definedName>
    <definedName name="A124839927J_Data">Data1!$IC$11:$IC$17</definedName>
    <definedName name="A124839927J_Latest">Data1!$IC$17</definedName>
    <definedName name="A124839935J">Data2!$AX$1:$AX$10,Data2!$AX$11:$AX$17</definedName>
    <definedName name="A124839935J_Data">Data2!$AX$11:$AX$17</definedName>
    <definedName name="A124839935J_Latest">Data2!$AX$17</definedName>
    <definedName name="A124839943J">Data2!$BS$1:$BS$10,Data2!$BS$11:$BS$17</definedName>
    <definedName name="A124839943J_Data">Data2!$BS$11:$BS$17</definedName>
    <definedName name="A124839943J_Latest">Data2!$BS$17</definedName>
    <definedName name="A124839951J">Data1!$EB$1:$EB$10,Data1!$EB$11:$EB$17</definedName>
    <definedName name="A124839951J_Data">Data1!$EB$11:$EB$17</definedName>
    <definedName name="A124839951J_Latest">Data1!$EB$17</definedName>
    <definedName name="A124839959A">Data1!$FR$1:$FR$10,Data1!$FR$11:$FR$17</definedName>
    <definedName name="A124839959A_Data">Data1!$FR$11:$FR$17</definedName>
    <definedName name="A124839959A_Latest">Data1!$FR$17</definedName>
    <definedName name="A124839967A">Data1!$GM$1:$GM$10,Data1!$GM$11:$GM$17</definedName>
    <definedName name="A124839967A_Data">Data1!$GM$11:$GM$17</definedName>
    <definedName name="A124839967A_Latest">Data1!$GM$17</definedName>
    <definedName name="A124839975A">Data2!$CN$1:$CN$10,Data2!$CN$11:$CN$17</definedName>
    <definedName name="A124839975A_Data">Data2!$CN$11:$CN$17</definedName>
    <definedName name="A124839975A_Latest">Data2!$CN$17</definedName>
    <definedName name="A124839983A">Data1!$AA$1:$AA$10,Data1!$AA$11:$AA$17</definedName>
    <definedName name="A124839983A_Data">Data1!$AA$11:$AA$17</definedName>
    <definedName name="A124839983A_Latest">Data1!$AA$17</definedName>
    <definedName name="A124839991A">Data1!$HH$1:$HH$10,Data1!$HH$11:$HH$17</definedName>
    <definedName name="A124839991A_Data">Data1!$HH$11:$HH$17</definedName>
    <definedName name="A124839991A_Latest">Data1!$HH$17</definedName>
    <definedName name="A124839999V">Data2!$H$1:$H$10,Data2!$H$11:$H$17</definedName>
    <definedName name="A124839999V_Data">Data2!$H$11:$H$17</definedName>
    <definedName name="A124839999V_Latest">Data2!$H$17</definedName>
    <definedName name="A124840007R">Data2!$AC$1:$AC$10,Data2!$AC$11:$AC$17</definedName>
    <definedName name="A124840007R_Data">Data2!$AC$11:$AC$17</definedName>
    <definedName name="A124840007R_Latest">Data2!$AC$17</definedName>
    <definedName name="A124840015R">Data1!$F$1:$F$10,Data1!$F$11:$F$17</definedName>
    <definedName name="A124840015R_Data">Data1!$F$11:$F$17</definedName>
    <definedName name="A124840015R_Latest">Data1!$F$17</definedName>
    <definedName name="A124840023R">Data1!$AV$1:$AV$10,Data1!$AV$11:$AV$17</definedName>
    <definedName name="A124840023R_Data">Data1!$AV$11:$AV$17</definedName>
    <definedName name="A124840023R_Latest">Data1!$AV$17</definedName>
    <definedName name="A124840031R">Data1!$CM$1:$CM$10,Data1!$CM$11:$CM$17</definedName>
    <definedName name="A124840031R_Data">Data1!$CM$11:$CM$17</definedName>
    <definedName name="A124840031R_Latest">Data1!$CM$17</definedName>
    <definedName name="A124840039J">Data1!$DH$1:$DH$10,Data1!$DH$11:$DH$17</definedName>
    <definedName name="A124840039J_Data">Data1!$DH$11:$DH$17</definedName>
    <definedName name="A124840039J_Latest">Data1!$DH$17</definedName>
    <definedName name="A124840047J">Data1!$EX$1:$EX$10,Data1!$EX$11:$EX$17</definedName>
    <definedName name="A124840047J_Data">Data1!$EX$11:$EX$17</definedName>
    <definedName name="A124840047J_Latest">Data1!$EX$17</definedName>
    <definedName name="A124840055J">Data2!$DJ$1:$DJ$10,Data2!$DJ$11:$DJ$17</definedName>
    <definedName name="A124840055J_Data">Data2!$DJ$11:$DJ$17</definedName>
    <definedName name="A124840055J_Latest">Data2!$DJ$17</definedName>
    <definedName name="A124840063J">Data1!$BR$1:$BR$10,Data1!$BR$11:$BR$17</definedName>
    <definedName name="A124840063J_Data">Data1!$BR$11:$BR$17</definedName>
    <definedName name="A124840063J_Latest">Data1!$BR$17</definedName>
    <definedName name="A124840071J">Data1!$ID$1:$ID$10,Data1!$ID$11:$ID$17</definedName>
    <definedName name="A124840071J_Data">Data1!$ID$11:$ID$17</definedName>
    <definedName name="A124840071J_Latest">Data1!$ID$17</definedName>
    <definedName name="A124840079A">Data2!$AY$1:$AY$10,Data2!$AY$11:$AY$17</definedName>
    <definedName name="A124840079A_Data">Data2!$AY$11:$AY$17</definedName>
    <definedName name="A124840079A_Latest">Data2!$AY$17</definedName>
    <definedName name="A124840087A">Data2!$BT$1:$BT$10,Data2!$BT$11:$BT$17</definedName>
    <definedName name="A124840087A_Data">Data2!$BT$11:$BT$17</definedName>
    <definedName name="A124840087A_Latest">Data2!$BT$17</definedName>
    <definedName name="A124840095A">Data1!$EC$1:$EC$10,Data1!$EC$11:$EC$17</definedName>
    <definedName name="A124840095A_Data">Data1!$EC$11:$EC$17</definedName>
    <definedName name="A124840095A_Latest">Data1!$EC$17</definedName>
    <definedName name="A124840103R">Data1!$FS$1:$FS$10,Data1!$FS$11:$FS$17</definedName>
    <definedName name="A124840103R_Data">Data1!$FS$11:$FS$17</definedName>
    <definedName name="A124840103R_Latest">Data1!$FS$17</definedName>
    <definedName name="A124840111R">Data1!$GN$1:$GN$10,Data1!$GN$11:$GN$17</definedName>
    <definedName name="A124840111R_Data">Data1!$GN$11:$GN$17</definedName>
    <definedName name="A124840111R_Latest">Data1!$GN$17</definedName>
    <definedName name="A124840119J">Data2!$CO$1:$CO$10,Data2!$CO$11:$CO$17</definedName>
    <definedName name="A124840119J_Data">Data2!$CO$11:$CO$17</definedName>
    <definedName name="A124840119J_Latest">Data2!$CO$17</definedName>
    <definedName name="A124840127J">Data1!$AB$1:$AB$10,Data1!$AB$11:$AB$17</definedName>
    <definedName name="A124840127J_Data">Data1!$AB$11:$AB$17</definedName>
    <definedName name="A124840127J_Latest">Data1!$AB$17</definedName>
    <definedName name="A124840135J">Data1!$HI$1:$HI$10,Data1!$HI$11:$HI$17</definedName>
    <definedName name="A124840135J_Data">Data1!$HI$11:$HI$17</definedName>
    <definedName name="A124840135J_Latest">Data1!$HI$17</definedName>
    <definedName name="A124840143J">Data2!$I$1:$I$10,Data2!$I$11:$I$17</definedName>
    <definedName name="A124840143J_Data">Data2!$I$11:$I$17</definedName>
    <definedName name="A124840143J_Latest">Data2!$I$17</definedName>
    <definedName name="A124840151J">Data2!$AD$1:$AD$10,Data2!$AD$11:$AD$17</definedName>
    <definedName name="A124840151J_Data">Data2!$AD$11:$AD$17</definedName>
    <definedName name="A124840151J_Latest">Data2!$AD$17</definedName>
    <definedName name="A124840159A">Data1!$G$1:$G$10,Data1!$G$11:$G$17</definedName>
    <definedName name="A124840159A_Data">Data1!$G$11:$G$17</definedName>
    <definedName name="A124840159A_Latest">Data1!$G$17</definedName>
    <definedName name="A124840167A">Data1!$AW$1:$AW$10,Data1!$AW$11:$AW$17</definedName>
    <definedName name="A124840167A_Data">Data1!$AW$11:$AW$17</definedName>
    <definedName name="A124840167A_Latest">Data1!$AW$17</definedName>
    <definedName name="A124840175A">Data1!$CN$1:$CN$10,Data1!$CN$11:$CN$17</definedName>
    <definedName name="A124840175A_Data">Data1!$CN$11:$CN$17</definedName>
    <definedName name="A124840175A_Latest">Data1!$CN$17</definedName>
    <definedName name="A124840183A">Data1!$DI$1:$DI$10,Data1!$DI$11:$DI$17</definedName>
    <definedName name="A124840183A_Data">Data1!$DI$11:$DI$17</definedName>
    <definedName name="A124840183A_Latest">Data1!$DI$17</definedName>
    <definedName name="A124840191A">Data1!$EY$1:$EY$10,Data1!$EY$11:$EY$17</definedName>
    <definedName name="A124840191A_Data">Data1!$EY$11:$EY$17</definedName>
    <definedName name="A124840191A_Latest">Data1!$EY$17</definedName>
    <definedName name="A124840199V">Data2!$DK$1:$DK$10,Data2!$DK$11:$DK$17</definedName>
    <definedName name="A124840199V_Data">Data2!$DK$11:$DK$17</definedName>
    <definedName name="A124840199V_Latest">Data2!$DK$17</definedName>
    <definedName name="A124840207J">Data1!$BS$1:$BS$10,Data1!$BS$11:$BS$17</definedName>
    <definedName name="A124840207J_Data">Data1!$BS$11:$BS$17</definedName>
    <definedName name="A124840207J_Latest">Data1!$BS$17</definedName>
    <definedName name="A124840215J">Data1!$IE$1:$IE$10,Data1!$IE$11:$IE$17</definedName>
    <definedName name="A124840215J_Data">Data1!$IE$11:$IE$17</definedName>
    <definedName name="A124840215J_Latest">Data1!$IE$17</definedName>
    <definedName name="A124840223J">Data2!$AZ$1:$AZ$10,Data2!$AZ$11:$AZ$17</definedName>
    <definedName name="A124840223J_Data">Data2!$AZ$11:$AZ$17</definedName>
    <definedName name="A124840223J_Latest">Data2!$AZ$17</definedName>
    <definedName name="A124840231J">Data2!$BU$1:$BU$10,Data2!$BU$11:$BU$17</definedName>
    <definedName name="A124840231J_Data">Data2!$BU$11:$BU$17</definedName>
    <definedName name="A124840231J_Latest">Data2!$BU$17</definedName>
    <definedName name="A124840239A">Data1!$ED$1:$ED$10,Data1!$ED$11:$ED$17</definedName>
    <definedName name="A124840239A_Data">Data1!$ED$11:$ED$17</definedName>
    <definedName name="A124840239A_Latest">Data1!$ED$17</definedName>
    <definedName name="A124840247A">Data1!$FT$1:$FT$10,Data1!$FT$11:$FT$17</definedName>
    <definedName name="A124840247A_Data">Data1!$FT$11:$FT$17</definedName>
    <definedName name="A124840247A_Latest">Data1!$FT$17</definedName>
    <definedName name="A124840255A">Data1!$GO$1:$GO$10,Data1!$GO$11:$GO$17</definedName>
    <definedName name="A124840255A_Data">Data1!$GO$11:$GO$17</definedName>
    <definedName name="A124840255A_Latest">Data1!$GO$17</definedName>
    <definedName name="A124840263A">Data2!$CP$1:$CP$10,Data2!$CP$11:$CP$17</definedName>
    <definedName name="A124840263A_Data">Data2!$CP$11:$CP$17</definedName>
    <definedName name="A124840263A_Latest">Data2!$CP$17</definedName>
    <definedName name="A124840271A">Data1!$AC$1:$AC$10,Data1!$AC$11:$AC$17</definedName>
    <definedName name="A124840271A_Data">Data1!$AC$11:$AC$17</definedName>
    <definedName name="A124840271A_Latest">Data1!$AC$17</definedName>
    <definedName name="A124840279V">Data1!$HJ$1:$HJ$10,Data1!$HJ$11:$HJ$17</definedName>
    <definedName name="A124840279V_Data">Data1!$HJ$11:$HJ$17</definedName>
    <definedName name="A124840279V_Latest">Data1!$HJ$17</definedName>
    <definedName name="A124840287V">Data2!$J$1:$J$10,Data2!$J$11:$J$17</definedName>
    <definedName name="A124840287V_Data">Data2!$J$11:$J$17</definedName>
    <definedName name="A124840287V_Latest">Data2!$J$17</definedName>
    <definedName name="A124840295V">Data2!$AE$1:$AE$10,Data2!$AE$11:$AE$17</definedName>
    <definedName name="A124840295V_Data">Data2!$AE$11:$AE$17</definedName>
    <definedName name="A124840295V_Latest">Data2!$AE$17</definedName>
    <definedName name="A124840303J">Data1!$H$1:$H$10,Data1!$H$11:$H$17</definedName>
    <definedName name="A124840303J_Data">Data1!$H$11:$H$17</definedName>
    <definedName name="A124840303J_Latest">Data1!$H$17</definedName>
    <definedName name="A124840311J">Data1!$AX$1:$AX$10,Data1!$AX$11:$AX$17</definedName>
    <definedName name="A124840311J_Data">Data1!$AX$11:$AX$17</definedName>
    <definedName name="A124840311J_Latest">Data1!$AX$17</definedName>
    <definedName name="A124840318X">Data1!$CH$1:$CH$10,Data1!$CH$11:$CH$17</definedName>
    <definedName name="A124840318X_Data">Data1!$CH$11:$CH$17</definedName>
    <definedName name="A124840318X_Latest">Data1!$CH$17</definedName>
    <definedName name="A124840326X">Data1!$DC$1:$DC$10,Data1!$DC$11:$DC$17</definedName>
    <definedName name="A124840326X_Data">Data1!$DC$11:$DC$17</definedName>
    <definedName name="A124840326X_Latest">Data1!$DC$17</definedName>
    <definedName name="A124840334X">Data1!$ES$1:$ES$10,Data1!$ES$11:$ES$17</definedName>
    <definedName name="A124840334X_Data">Data1!$ES$11:$ES$17</definedName>
    <definedName name="A124840334X_Latest">Data1!$ES$17</definedName>
    <definedName name="A124840342X">Data2!$DE$1:$DE$10,Data2!$DE$11:$DE$17</definedName>
    <definedName name="A124840342X_Data">Data2!$DE$11:$DE$17</definedName>
    <definedName name="A124840342X_Latest">Data2!$DE$17</definedName>
    <definedName name="A124840350X">Data1!$BM$1:$BM$10,Data1!$BM$11:$BM$17</definedName>
    <definedName name="A124840350X_Data">Data1!$BM$11:$BM$17</definedName>
    <definedName name="A124840350X_Latest">Data1!$BM$17</definedName>
    <definedName name="A124840358T">Data1!$HY$1:$HY$10,Data1!$HY$11:$HY$17</definedName>
    <definedName name="A124840358T_Data">Data1!$HY$11:$HY$17</definedName>
    <definedName name="A124840358T_Latest">Data1!$HY$17</definedName>
    <definedName name="A124840366T">Data2!$AT$1:$AT$10,Data2!$AT$11:$AT$17</definedName>
    <definedName name="A124840366T_Data">Data2!$AT$11:$AT$17</definedName>
    <definedName name="A124840366T_Latest">Data2!$AT$17</definedName>
    <definedName name="A124840374T">Data2!$BO$1:$BO$10,Data2!$BO$11:$BO$17</definedName>
    <definedName name="A124840374T_Data">Data2!$BO$11:$BO$17</definedName>
    <definedName name="A124840374T_Latest">Data2!$BO$17</definedName>
    <definedName name="A124840382T">Data1!$DX$1:$DX$10,Data1!$DX$11:$DX$17</definedName>
    <definedName name="A124840382T_Data">Data1!$DX$11:$DX$17</definedName>
    <definedName name="A124840382T_Latest">Data1!$DX$17</definedName>
    <definedName name="A124840390T">Data1!$FN$1:$FN$10,Data1!$FN$11:$FN$17</definedName>
    <definedName name="A124840390T_Data">Data1!$FN$11:$FN$17</definedName>
    <definedName name="A124840390T_Latest">Data1!$FN$17</definedName>
    <definedName name="A124840398K">Data1!$GI$1:$GI$10,Data1!$GI$11:$GI$17</definedName>
    <definedName name="A124840398K_Data">Data1!$GI$11:$GI$17</definedName>
    <definedName name="A124840398K_Latest">Data1!$GI$17</definedName>
    <definedName name="A124840406X">Data2!$CJ$1:$CJ$10,Data2!$CJ$11:$CJ$17</definedName>
    <definedName name="A124840406X_Data">Data2!$CJ$11:$CJ$17</definedName>
    <definedName name="A124840406X_Latest">Data2!$CJ$17</definedName>
    <definedName name="A124840414X">Data1!$W$1:$W$10,Data1!$W$11:$W$17</definedName>
    <definedName name="A124840414X_Data">Data1!$W$11:$W$17</definedName>
    <definedName name="A124840414X_Latest">Data1!$W$17</definedName>
    <definedName name="A124840422X">Data1!$HD$1:$HD$10,Data1!$HD$11:$HD$17</definedName>
    <definedName name="A124840422X_Data">Data1!$HD$11:$HD$17</definedName>
    <definedName name="A124840422X_Latest">Data1!$HD$17</definedName>
    <definedName name="A124840430X">Data2!$D$1:$D$10,Data2!$D$11:$D$17</definedName>
    <definedName name="A124840430X_Data">Data2!$D$11:$D$17</definedName>
    <definedName name="A124840430X_Latest">Data2!$D$17</definedName>
    <definedName name="A124840438T">Data2!$Y$1:$Y$10,Data2!$Y$11:$Y$17</definedName>
    <definedName name="A124840438T_Data">Data2!$Y$11:$Y$17</definedName>
    <definedName name="A124840438T_Latest">Data2!$Y$17</definedName>
    <definedName name="A124840446T">Data1!$B$1:$B$10,Data1!$B$11:$B$17</definedName>
    <definedName name="A124840446T_Data">Data1!$B$11:$B$17</definedName>
    <definedName name="A124840446T_Latest">Data1!$B$17</definedName>
    <definedName name="A124840454T">Data1!$AR$1:$AR$10,Data1!$AR$11:$AR$17</definedName>
    <definedName name="A124840454T_Data">Data1!$AR$11:$AR$17</definedName>
    <definedName name="A124840454T_Latest">Data1!$AR$17</definedName>
    <definedName name="A124840462T">Data1!$CJ$1:$CJ$10,Data1!$CJ$11:$CJ$17</definedName>
    <definedName name="A124840462T_Data">Data1!$CJ$11:$CJ$17</definedName>
    <definedName name="A124840462T_Latest">Data1!$CJ$17</definedName>
    <definedName name="A124840470T">Data1!$DE$1:$DE$10,Data1!$DE$11:$DE$17</definedName>
    <definedName name="A124840470T_Data">Data1!$DE$11:$DE$17</definedName>
    <definedName name="A124840470T_Latest">Data1!$DE$17</definedName>
    <definedName name="A124840478K">Data1!$EU$1:$EU$10,Data1!$EU$11:$EU$17</definedName>
    <definedName name="A124840478K_Data">Data1!$EU$11:$EU$17</definedName>
    <definedName name="A124840478K_Latest">Data1!$EU$17</definedName>
    <definedName name="A124840486K">Data2!$DG$1:$DG$10,Data2!$DG$11:$DG$17</definedName>
    <definedName name="A124840486K_Data">Data2!$DG$11:$DG$17</definedName>
    <definedName name="A124840486K_Latest">Data2!$DG$17</definedName>
    <definedName name="A124840494K">Data1!$BO$1:$BO$10,Data1!$BO$11:$BO$17</definedName>
    <definedName name="A124840494K_Data">Data1!$BO$11:$BO$17</definedName>
    <definedName name="A124840494K_Latest">Data1!$BO$17</definedName>
    <definedName name="A124840502X">Data1!$IA$1:$IA$10,Data1!$IA$11:$IA$17</definedName>
    <definedName name="A124840502X_Data">Data1!$IA$11:$IA$17</definedName>
    <definedName name="A124840502X_Latest">Data1!$IA$17</definedName>
    <definedName name="A124840510X">Data2!$AV$1:$AV$10,Data2!$AV$11:$AV$17</definedName>
    <definedName name="A124840510X_Data">Data2!$AV$11:$AV$17</definedName>
    <definedName name="A124840510X_Latest">Data2!$AV$17</definedName>
    <definedName name="A124840518T">Data2!$BQ$1:$BQ$10,Data2!$BQ$11:$BQ$17</definedName>
    <definedName name="A124840518T_Data">Data2!$BQ$11:$BQ$17</definedName>
    <definedName name="A124840518T_Latest">Data2!$BQ$17</definedName>
    <definedName name="A124840526T">Data1!$DZ$1:$DZ$10,Data1!$DZ$11:$DZ$17</definedName>
    <definedName name="A124840526T_Data">Data1!$DZ$11:$DZ$17</definedName>
    <definedName name="A124840526T_Latest">Data1!$DZ$17</definedName>
    <definedName name="A124840534T">Data1!$FP$1:$FP$10,Data1!$FP$11:$FP$17</definedName>
    <definedName name="A124840534T_Data">Data1!$FP$11:$FP$17</definedName>
    <definedName name="A124840534T_Latest">Data1!$FP$17</definedName>
    <definedName name="A124840542T">Data1!$GK$1:$GK$10,Data1!$GK$11:$GK$17</definedName>
    <definedName name="A124840542T_Data">Data1!$GK$11:$GK$17</definedName>
    <definedName name="A124840542T_Latest">Data1!$GK$17</definedName>
    <definedName name="A124840550T">Data2!$CL$1:$CL$10,Data2!$CL$11:$CL$17</definedName>
    <definedName name="A124840550T_Data">Data2!$CL$11:$CL$17</definedName>
    <definedName name="A124840550T_Latest">Data2!$CL$17</definedName>
    <definedName name="A124840558K">Data1!$Y$1:$Y$10,Data1!$Y$11:$Y$17</definedName>
    <definedName name="A124840558K_Data">Data1!$Y$11:$Y$17</definedName>
    <definedName name="A124840558K_Latest">Data1!$Y$17</definedName>
    <definedName name="A124840566K">Data1!$HF$1:$HF$10,Data1!$HF$11:$HF$17</definedName>
    <definedName name="A124840566K_Data">Data1!$HF$11:$HF$17</definedName>
    <definedName name="A124840566K_Latest">Data1!$HF$17</definedName>
    <definedName name="A124840574K">Data2!$F$1:$F$10,Data2!$F$11:$F$17</definedName>
    <definedName name="A124840574K_Data">Data2!$F$11:$F$17</definedName>
    <definedName name="A124840574K_Latest">Data2!$F$17</definedName>
    <definedName name="A124840582K">Data2!$AA$1:$AA$10,Data2!$AA$11:$AA$17</definedName>
    <definedName name="A124840582K_Data">Data2!$AA$11:$AA$17</definedName>
    <definedName name="A124840582K_Latest">Data2!$AA$17</definedName>
    <definedName name="A124840590K">Data1!$D$1:$D$10,Data1!$D$11:$D$17</definedName>
    <definedName name="A124840590K_Data">Data1!$D$11:$D$17</definedName>
    <definedName name="A124840590K_Latest">Data1!$D$17</definedName>
    <definedName name="A124840598C">Data1!$AT$1:$AT$10,Data1!$AT$11:$AT$17</definedName>
    <definedName name="A124840598C_Data">Data1!$AT$11:$AT$17</definedName>
    <definedName name="A124840598C_Latest">Data1!$AT$17</definedName>
    <definedName name="A124840606T">Data1!$CK$1:$CK$10,Data1!$CK$11:$CK$17</definedName>
    <definedName name="A124840606T_Data">Data1!$CK$11:$CK$17</definedName>
    <definedName name="A124840606T_Latest">Data1!$CK$17</definedName>
    <definedName name="A124840614T">Data1!$DF$1:$DF$10,Data1!$DF$11:$DF$17</definedName>
    <definedName name="A124840614T_Data">Data1!$DF$11:$DF$17</definedName>
    <definedName name="A124840614T_Latest">Data1!$DF$17</definedName>
    <definedName name="A124840622T">Data1!$EV$1:$EV$10,Data1!$EV$11:$EV$17</definedName>
    <definedName name="A124840622T_Data">Data1!$EV$11:$EV$17</definedName>
    <definedName name="A124840622T_Latest">Data1!$EV$17</definedName>
    <definedName name="A124840630T">Data2!$DH$1:$DH$10,Data2!$DH$11:$DH$17</definedName>
    <definedName name="A124840630T_Data">Data2!$DH$11:$DH$17</definedName>
    <definedName name="A124840630T_Latest">Data2!$DH$17</definedName>
    <definedName name="A124840638K">Data1!$BP$1:$BP$10,Data1!$BP$11:$BP$17</definedName>
    <definedName name="A124840638K_Data">Data1!$BP$11:$BP$17</definedName>
    <definedName name="A124840638K_Latest">Data1!$BP$17</definedName>
    <definedName name="A124840646K">Data1!$IB$1:$IB$10,Data1!$IB$11:$IB$17</definedName>
    <definedName name="A124840646K_Data">Data1!$IB$11:$IB$17</definedName>
    <definedName name="A124840646K_Latest">Data1!$IB$17</definedName>
    <definedName name="A124840654K">Data2!$AW$1:$AW$10,Data2!$AW$11:$AW$17</definedName>
    <definedName name="A124840654K_Data">Data2!$AW$11:$AW$17</definedName>
    <definedName name="A124840654K_Latest">Data2!$AW$17</definedName>
    <definedName name="A124840662K">Data2!$BR$1:$BR$10,Data2!$BR$11:$BR$17</definedName>
    <definedName name="A124840662K_Data">Data2!$BR$11:$BR$17</definedName>
    <definedName name="A124840662K_Latest">Data2!$BR$17</definedName>
    <definedName name="A124840670K">Data1!$EA$1:$EA$10,Data1!$EA$11:$EA$17</definedName>
    <definedName name="A124840670K_Data">Data1!$EA$11:$EA$17</definedName>
    <definedName name="A124840670K_Latest">Data1!$EA$17</definedName>
    <definedName name="A124840678C">Data1!$FQ$1:$FQ$10,Data1!$FQ$11:$FQ$17</definedName>
    <definedName name="A124840678C_Data">Data1!$FQ$11:$FQ$17</definedName>
    <definedName name="A124840678C_Latest">Data1!$FQ$17</definedName>
    <definedName name="A124840686C">Data1!$GL$1:$GL$10,Data1!$GL$11:$GL$17</definedName>
    <definedName name="A124840686C_Data">Data1!$GL$11:$GL$17</definedName>
    <definedName name="A124840686C_Latest">Data1!$GL$17</definedName>
    <definedName name="A124840694C">Data2!$CM$1:$CM$10,Data2!$CM$11:$CM$17</definedName>
    <definedName name="A124840694C_Data">Data2!$CM$11:$CM$17</definedName>
    <definedName name="A124840694C_Latest">Data2!$CM$17</definedName>
    <definedName name="A124840702T">Data1!$Z$1:$Z$10,Data1!$Z$11:$Z$17</definedName>
    <definedName name="A124840702T_Data">Data1!$Z$11:$Z$17</definedName>
    <definedName name="A124840702T_Latest">Data1!$Z$17</definedName>
    <definedName name="A124840710T">Data1!$HG$1:$HG$10,Data1!$HG$11:$HG$17</definedName>
    <definedName name="A124840710T_Data">Data1!$HG$11:$HG$17</definedName>
    <definedName name="A124840710T_Latest">Data1!$HG$17</definedName>
    <definedName name="A124840718K">Data2!$G$1:$G$10,Data2!$G$11:$G$17</definedName>
    <definedName name="A124840718K_Data">Data2!$G$11:$G$17</definedName>
    <definedName name="A124840718K_Latest">Data2!$G$17</definedName>
    <definedName name="A124840726K">Data2!$AB$1:$AB$10,Data2!$AB$11:$AB$17</definedName>
    <definedName name="A124840726K_Data">Data2!$AB$11:$AB$17</definedName>
    <definedName name="A124840726K_Latest">Data2!$AB$17</definedName>
    <definedName name="A124840734K">Data1!$E$1:$E$10,Data1!$E$11:$E$17</definedName>
    <definedName name="A124840734K_Data">Data1!$E$11:$E$17</definedName>
    <definedName name="A124840734K_Latest">Data1!$E$17</definedName>
    <definedName name="A124840742K">Data1!$AU$1:$AU$10,Data1!$AU$11:$AU$17</definedName>
    <definedName name="A124840742K_Data">Data1!$AU$11:$AU$17</definedName>
    <definedName name="A124840742K_Latest">Data1!$AU$17</definedName>
    <definedName name="Date_Range">Data1!$A$2:$A$10,Data1!$A$11:$A$17</definedName>
    <definedName name="Date_Range_Data">Data1!$A$11:$A$17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8" i="7" l="1"/>
  <c r="B7" i="7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A8" i="6"/>
  <c r="B7" i="6"/>
  <c r="B26" i="5"/>
  <c r="B6" i="7"/>
  <c r="B6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L10" authorId="0" shapeId="0" xr:uid="{00000000-0006-0000-0000-000001000000}">
      <text>
        <r>
          <rPr>
            <sz val="9"/>
            <color indexed="81"/>
            <rFont val="Tahoma"/>
            <family val="2"/>
          </rPr>
          <t>Refers to series collected at quarterly and lesser frequencies only.
Indicates which month in the collection period the data refers to.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A6" authorId="0" shapeId="0" xr:uid="{00000000-0006-0000-0100-000001000000}">
      <text>
        <r>
          <rPr>
            <sz val="9"/>
            <color indexed="81"/>
            <rFont val="Tahoma"/>
            <family val="2"/>
          </rPr>
          <t>Refers to series collected at quarterly and lesser frequencies only.
Indicates which month in the collection period the data refers to.</t>
        </r>
      </text>
    </comment>
    <comment ref="HA12" authorId="0" shapeId="0" xr:uid="{00000000-0006-0000-0100-00000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A6" authorId="0" shapeId="0" xr:uid="{00000000-0006-0000-0200-000001000000}">
      <text>
        <r>
          <rPr>
            <sz val="9"/>
            <color indexed="81"/>
            <rFont val="Tahoma"/>
            <family val="2"/>
          </rPr>
          <t>Refers to series collected at quarterly and lesser frequencies only.
Indicates which month in the collection period the data refers to.</t>
        </r>
      </text>
    </comment>
  </commentList>
</comments>
</file>

<file path=xl/sharedStrings.xml><?xml version="1.0" encoding="utf-8"?>
<sst xmlns="http://schemas.openxmlformats.org/spreadsheetml/2006/main" count="5100" uniqueCount="825">
  <si>
    <t>Australia ;  Persons ;  Underemployed (Extended) ;</t>
  </si>
  <si>
    <t>Australia ;  Persons ;  Unemployed (Extended) ;</t>
  </si>
  <si>
    <t>Australia ;  Persons ;  Underutilised (Extended) ;</t>
  </si>
  <si>
    <t>Australia ;  Persons ;  Labour Force (Extended) ;</t>
  </si>
  <si>
    <t>Australia ;  Persons ;  Underemployment rate (Extended) ;</t>
  </si>
  <si>
    <t>Australia ;  Persons ;  Unemployment rate (Extended) ;</t>
  </si>
  <si>
    <t>Australia ;  Persons ;  Underutilisation rate (Extended) ;</t>
  </si>
  <si>
    <t>Australia ;  &gt; Males ;  Underemployed (Extended) ;</t>
  </si>
  <si>
    <t>Australia ;  &gt; Males ;  Unemployed (Extended) ;</t>
  </si>
  <si>
    <t>Australia ;  &gt; Males ;  Underutilised (Extended) ;</t>
  </si>
  <si>
    <t>Australia ;  &gt; Males ;  Labour Force (Extended) ;</t>
  </si>
  <si>
    <t>Australia ;  &gt; Males ;  Underemployment rate (Extended) ;</t>
  </si>
  <si>
    <t>Australia ;  &gt; Males ;  Unemployment rate (Extended) ;</t>
  </si>
  <si>
    <t>Australia ;  &gt; Males ;  Underutilisation rate (Extended) ;</t>
  </si>
  <si>
    <t>Australia ;  &gt; Females ;  Underemployed (Extended) ;</t>
  </si>
  <si>
    <t>Australia ;  &gt; Females ;  Unemployed (Extended) ;</t>
  </si>
  <si>
    <t>Australia ;  &gt; Females ;  Underutilised (Extended) ;</t>
  </si>
  <si>
    <t>Australia ;  &gt; Females ;  Labour Force (Extended) ;</t>
  </si>
  <si>
    <t>Australia ;  &gt; Females ;  Underemployment rate (Extended) ;</t>
  </si>
  <si>
    <t>Australia ;  &gt; Females ;  Unemployment rate (Extended) ;</t>
  </si>
  <si>
    <t>Australia ;  &gt; Females ;  Underutilisation rate (Extended) ;</t>
  </si>
  <si>
    <t>&gt; Aged 15–64 years ;  Persons ;  Underemployed (Extended) ;</t>
  </si>
  <si>
    <t>&gt; Aged 15–64 years ;  Persons ;  Unemployed (Extended) ;</t>
  </si>
  <si>
    <t>&gt; Aged 15–64 years ;  Persons ;  Underutilised (Extended) ;</t>
  </si>
  <si>
    <t>&gt; Aged 15–64 years ;  Persons ;  Labour Force (Extended) ;</t>
  </si>
  <si>
    <t>&gt; Aged 15–64 years ;  Persons ;  Underemployment rate (Extended) ;</t>
  </si>
  <si>
    <t>&gt; Aged 15–64 years ;  Persons ;  Unemployment rate (Extended) ;</t>
  </si>
  <si>
    <t>&gt; Aged 15–64 years ;  Persons ;  Underutilisation rate (Extended) ;</t>
  </si>
  <si>
    <t>&gt; Aged 15–64 years ;  &gt; Males ;  Underemployed (Extended) ;</t>
  </si>
  <si>
    <t>&gt; Aged 15–64 years ;  &gt; Males ;  Unemployed (Extended) ;</t>
  </si>
  <si>
    <t>&gt; Aged 15–64 years ;  &gt; Males ;  Underutilised (Extended) ;</t>
  </si>
  <si>
    <t>&gt; Aged 15–64 years ;  &gt; Males ;  Labour Force (Extended) ;</t>
  </si>
  <si>
    <t>&gt; Aged 15–64 years ;  &gt; Males ;  Underemployment rate (Extended) ;</t>
  </si>
  <si>
    <t>&gt; Aged 15–64 years ;  &gt; Males ;  Unemployment rate (Extended) ;</t>
  </si>
  <si>
    <t>&gt; Aged 15–64 years ;  &gt; Males ;  Underutilisation rate (Extended) ;</t>
  </si>
  <si>
    <t>&gt; Aged 15–64 years ;  &gt; Females ;  Underemployed (Extended) ;</t>
  </si>
  <si>
    <t>&gt; Aged 15–64 years ;  &gt; Females ;  Unemployed (Extended) ;</t>
  </si>
  <si>
    <t>&gt; Aged 15–64 years ;  &gt; Females ;  Underutilised (Extended) ;</t>
  </si>
  <si>
    <t>&gt; Aged 15–64 years ;  &gt; Females ;  Labour Force (Extended) ;</t>
  </si>
  <si>
    <t>&gt; Aged 15–64 years ;  &gt; Females ;  Underemployment rate (Extended) ;</t>
  </si>
  <si>
    <t>&gt; Aged 15–64 years ;  &gt; Females ;  Unemployment rate (Extended) ;</t>
  </si>
  <si>
    <t>&gt; Aged 15–64 years ;  &gt; Females ;  Underutilisation rate (Extended) ;</t>
  </si>
  <si>
    <t>&gt;&gt; Aged 15–24 years ;  Persons ;  Underemployed (Extended) ;</t>
  </si>
  <si>
    <t>&gt;&gt; Aged 15–24 years ;  Persons ;  Unemployed (Extended) ;</t>
  </si>
  <si>
    <t>&gt;&gt; Aged 15–24 years ;  Persons ;  Underutilised (Extended) ;</t>
  </si>
  <si>
    <t>&gt;&gt; Aged 15–24 years ;  Persons ;  Labour Force (Extended) ;</t>
  </si>
  <si>
    <t>&gt;&gt; Aged 15–24 years ;  Persons ;  Underemployment rate (Extended) ;</t>
  </si>
  <si>
    <t>&gt;&gt; Aged 15–24 years ;  Persons ;  Unemployment rate (Extended) ;</t>
  </si>
  <si>
    <t>&gt;&gt; Aged 15–24 years ;  Persons ;  Underutilisation rate (Extended) ;</t>
  </si>
  <si>
    <t>&gt;&gt; Aged 15–24 years ;  &gt; Males ;  Underemployed (Extended) ;</t>
  </si>
  <si>
    <t>&gt;&gt; Aged 15–24 years ;  &gt; Males ;  Unemployed (Extended) ;</t>
  </si>
  <si>
    <t>&gt;&gt; Aged 15–24 years ;  &gt; Males ;  Underutilised (Extended) ;</t>
  </si>
  <si>
    <t>&gt;&gt; Aged 15–24 years ;  &gt; Males ;  Labour Force (Extended) ;</t>
  </si>
  <si>
    <t>&gt;&gt; Aged 15–24 years ;  &gt; Males ;  Underemployment rate (Extended) ;</t>
  </si>
  <si>
    <t>&gt;&gt; Aged 15–24 years ;  &gt; Males ;  Unemployment rate (Extended) ;</t>
  </si>
  <si>
    <t>&gt;&gt; Aged 15–24 years ;  &gt; Males ;  Underutilisation rate (Extended) ;</t>
  </si>
  <si>
    <t>&gt;&gt; Aged 15–24 years ;  &gt; Females ;  Underemployed (Extended) ;</t>
  </si>
  <si>
    <t>&gt;&gt; Aged 15–24 years ;  &gt; Females ;  Unemployed (Extended) ;</t>
  </si>
  <si>
    <t>&gt;&gt; Aged 15–24 years ;  &gt; Females ;  Underutilised (Extended) ;</t>
  </si>
  <si>
    <t>&gt;&gt; Aged 15–24 years ;  &gt; Females ;  Labour Force (Extended) ;</t>
  </si>
  <si>
    <t>&gt;&gt; Aged 15–24 years ;  &gt; Females ;  Underemployment rate (Extended) ;</t>
  </si>
  <si>
    <t>&gt;&gt; Aged 15–24 years ;  &gt; Females ;  Unemployment rate (Extended) ;</t>
  </si>
  <si>
    <t>&gt;&gt; Aged 15–24 years ;  &gt; Females ;  Underutilisation rate (Extended) ;</t>
  </si>
  <si>
    <t>&gt;&gt;&gt; Aged 15–19 years ;  Persons ;  Underemployed (Extended) ;</t>
  </si>
  <si>
    <t>&gt;&gt;&gt; Aged 15–19 years ;  Persons ;  Unemployed (Extended) ;</t>
  </si>
  <si>
    <t>&gt;&gt;&gt; Aged 15–19 years ;  Persons ;  Underutilised (Extended) ;</t>
  </si>
  <si>
    <t>&gt;&gt;&gt; Aged 15–19 years ;  Persons ;  Labour Force (Extended) ;</t>
  </si>
  <si>
    <t>&gt;&gt;&gt; Aged 15–19 years ;  Persons ;  Underemployment rate (Extended) ;</t>
  </si>
  <si>
    <t>&gt;&gt;&gt; Aged 15–19 years ;  Persons ;  Unemployment rate (Extended) ;</t>
  </si>
  <si>
    <t>&gt;&gt;&gt; Aged 15–19 years ;  Persons ;  Underutilisation rate (Extended) ;</t>
  </si>
  <si>
    <t>&gt;&gt;&gt; Aged 15–19 years ;  &gt; Males ;  Underemployed (Extended) ;</t>
  </si>
  <si>
    <t>&gt;&gt;&gt; Aged 15–19 years ;  &gt; Males ;  Unemployed (Extended) ;</t>
  </si>
  <si>
    <t>&gt;&gt;&gt; Aged 15–19 years ;  &gt; Males ;  Underutilised (Extended) ;</t>
  </si>
  <si>
    <t>&gt;&gt;&gt; Aged 15–19 years ;  &gt; Males ;  Labour Force (Extended) ;</t>
  </si>
  <si>
    <t>&gt;&gt;&gt; Aged 15–19 years ;  &gt; Males ;  Underemployment rate (Extended) ;</t>
  </si>
  <si>
    <t>&gt;&gt;&gt; Aged 15–19 years ;  &gt; Males ;  Unemployment rate (Extended) ;</t>
  </si>
  <si>
    <t>&gt;&gt;&gt; Aged 15–19 years ;  &gt; Males ;  Underutilisation rate (Extended) ;</t>
  </si>
  <si>
    <t>&gt;&gt;&gt; Aged 15–19 years ;  &gt; Females ;  Underemployed (Extended) ;</t>
  </si>
  <si>
    <t>&gt;&gt;&gt; Aged 15–19 years ;  &gt; Females ;  Unemployed (Extended) ;</t>
  </si>
  <si>
    <t>&gt;&gt;&gt; Aged 15–19 years ;  &gt; Females ;  Underutilised (Extended) ;</t>
  </si>
  <si>
    <t>&gt;&gt;&gt; Aged 15–19 years ;  &gt; Females ;  Labour Force (Extended) ;</t>
  </si>
  <si>
    <t>&gt;&gt;&gt; Aged 15–19 years ;  &gt; Females ;  Underemployment rate (Extended) ;</t>
  </si>
  <si>
    <t>&gt;&gt;&gt; Aged 15–19 years ;  &gt; Females ;  Unemployment rate (Extended) ;</t>
  </si>
  <si>
    <t>&gt;&gt;&gt; Aged 15–19 years ;  &gt; Females ;  Underutilisation rate (Extended) ;</t>
  </si>
  <si>
    <t>&gt;&gt;&gt; Aged 20–24 years ;  Persons ;  Underemployed (Extended) ;</t>
  </si>
  <si>
    <t>&gt;&gt;&gt; Aged 20–24 years ;  Persons ;  Unemployed (Extended) ;</t>
  </si>
  <si>
    <t>&gt;&gt;&gt; Aged 20–24 years ;  Persons ;  Underutilised (Extended) ;</t>
  </si>
  <si>
    <t>&gt;&gt;&gt; Aged 20–24 years ;  Persons ;  Labour Force (Extended) ;</t>
  </si>
  <si>
    <t>&gt;&gt;&gt; Aged 20–24 years ;  Persons ;  Underemployment rate (Extended) ;</t>
  </si>
  <si>
    <t>&gt;&gt;&gt; Aged 20–24 years ;  Persons ;  Unemployment rate (Extended) ;</t>
  </si>
  <si>
    <t>&gt;&gt;&gt; Aged 20–24 years ;  Persons ;  Underutilisation rate (Extended) ;</t>
  </si>
  <si>
    <t>&gt;&gt;&gt; Aged 20–24 years ;  &gt; Males ;  Underemployed (Extended) ;</t>
  </si>
  <si>
    <t>&gt;&gt;&gt; Aged 20–24 years ;  &gt; Males ;  Unemployed (Extended) ;</t>
  </si>
  <si>
    <t>&gt;&gt;&gt; Aged 20–24 years ;  &gt; Males ;  Underutilised (Extended) ;</t>
  </si>
  <si>
    <t>&gt;&gt;&gt; Aged 20–24 years ;  &gt; Males ;  Labour Force (Extended) ;</t>
  </si>
  <si>
    <t>&gt;&gt;&gt; Aged 20–24 years ;  &gt; Males ;  Underemployment rate (Extended) ;</t>
  </si>
  <si>
    <t>&gt;&gt;&gt; Aged 20–24 years ;  &gt; Males ;  Unemployment rate (Extended) ;</t>
  </si>
  <si>
    <t>&gt;&gt;&gt; Aged 20–24 years ;  &gt; Males ;  Underutilisation rate (Extended) ;</t>
  </si>
  <si>
    <t>&gt;&gt;&gt; Aged 20–24 years ;  &gt; Females ;  Underemployed (Extended) ;</t>
  </si>
  <si>
    <t>&gt;&gt;&gt; Aged 20–24 years ;  &gt; Females ;  Unemployed (Extended) ;</t>
  </si>
  <si>
    <t>&gt;&gt;&gt; Aged 20–24 years ;  &gt; Females ;  Underutilised (Extended) ;</t>
  </si>
  <si>
    <t>&gt;&gt;&gt; Aged 20–24 years ;  &gt; Females ;  Labour Force (Extended) ;</t>
  </si>
  <si>
    <t>&gt;&gt;&gt; Aged 20–24 years ;  &gt; Females ;  Underemployment rate (Extended) ;</t>
  </si>
  <si>
    <t>&gt;&gt;&gt; Aged 20–24 years ;  &gt; Females ;  Unemployment rate (Extended) ;</t>
  </si>
  <si>
    <t>&gt;&gt;&gt; Aged 20–24 years ;  &gt; Females ;  Underutilisation rate (Extended) ;</t>
  </si>
  <si>
    <t>&gt;&gt; Aged 25–34 years ;  Persons ;  Underemployed (Extended) ;</t>
  </si>
  <si>
    <t>&gt;&gt; Aged 25–34 years ;  Persons ;  Unemployed (Extended) ;</t>
  </si>
  <si>
    <t>&gt;&gt; Aged 25–34 years ;  Persons ;  Underutilised (Extended) ;</t>
  </si>
  <si>
    <t>&gt;&gt; Aged 25–34 years ;  Persons ;  Labour Force (Extended) ;</t>
  </si>
  <si>
    <t>&gt;&gt; Aged 25–34 years ;  Persons ;  Underemployment rate (Extended) ;</t>
  </si>
  <si>
    <t>&gt;&gt; Aged 25–34 years ;  Persons ;  Unemployment rate (Extended) ;</t>
  </si>
  <si>
    <t>&gt;&gt; Aged 25–34 years ;  Persons ;  Underutilisation rate (Extended) ;</t>
  </si>
  <si>
    <t>&gt;&gt; Aged 25–34 years ;  &gt; Males ;  Underemployed (Extended) ;</t>
  </si>
  <si>
    <t>&gt;&gt; Aged 25–34 years ;  &gt; Males ;  Unemployed (Extended) ;</t>
  </si>
  <si>
    <t>&gt;&gt; Aged 25–34 years ;  &gt; Males ;  Underutilised (Extended) ;</t>
  </si>
  <si>
    <t>&gt;&gt; Aged 25–34 years ;  &gt; Males ;  Labour Force (Extended) ;</t>
  </si>
  <si>
    <t>&gt;&gt; Aged 25–34 years ;  &gt; Males ;  Underemployment rate (Extended) ;</t>
  </si>
  <si>
    <t>&gt;&gt; Aged 25–34 years ;  &gt; Males ;  Unemployment rate (Extended) ;</t>
  </si>
  <si>
    <t>&gt;&gt; Aged 25–34 years ;  &gt; Males ;  Underutilisation rate (Extended) ;</t>
  </si>
  <si>
    <t>&gt;&gt; Aged 25–34 years ;  &gt; Females ;  Underemployed (Extended) ;</t>
  </si>
  <si>
    <t>&gt;&gt; Aged 25–34 years ;  &gt; Females ;  Unemployed (Extended) ;</t>
  </si>
  <si>
    <t>&gt;&gt; Aged 25–34 years ;  &gt; Females ;  Underutilised (Extended) ;</t>
  </si>
  <si>
    <t>&gt;&gt; Aged 25–34 years ;  &gt; Females ;  Labour Force (Extended) ;</t>
  </si>
  <si>
    <t>&gt;&gt; Aged 25–34 years ;  &gt; Females ;  Underemployment rate (Extended) ;</t>
  </si>
  <si>
    <t>&gt;&gt; Aged 25–34 years ;  &gt; Females ;  Unemployment rate (Extended) ;</t>
  </si>
  <si>
    <t>&gt;&gt; Aged 25–34 years ;  &gt; Females ;  Underutilisation rate (Extended) ;</t>
  </si>
  <si>
    <t>&gt;&gt; Aged 35–44 years ;  Persons ;  Underemployed (Extended) ;</t>
  </si>
  <si>
    <t>&gt;&gt; Aged 35–44 years ;  Persons ;  Unemployed (Extended) ;</t>
  </si>
  <si>
    <t>&gt;&gt; Aged 35–44 years ;  Persons ;  Underutilised (Extended) ;</t>
  </si>
  <si>
    <t>&gt;&gt; Aged 35–44 years ;  Persons ;  Labour Force (Extended) ;</t>
  </si>
  <si>
    <t>&gt;&gt; Aged 35–44 years ;  Persons ;  Underemployment rate (Extended) ;</t>
  </si>
  <si>
    <t>&gt;&gt; Aged 35–44 years ;  Persons ;  Unemployment rate (Extended) ;</t>
  </si>
  <si>
    <t>&gt;&gt; Aged 35–44 years ;  Persons ;  Underutilisation rate (Extended) ;</t>
  </si>
  <si>
    <t>&gt;&gt; Aged 35–44 years ;  &gt; Males ;  Underemployed (Extended) ;</t>
  </si>
  <si>
    <t>&gt;&gt; Aged 35–44 years ;  &gt; Males ;  Unemployed (Extended) ;</t>
  </si>
  <si>
    <t>&gt;&gt; Aged 35–44 years ;  &gt; Males ;  Underutilised (Extended) ;</t>
  </si>
  <si>
    <t>&gt;&gt; Aged 35–44 years ;  &gt; Males ;  Labour Force (Extended) ;</t>
  </si>
  <si>
    <t>&gt;&gt; Aged 35–44 years ;  &gt; Males ;  Underemployment rate (Extended) ;</t>
  </si>
  <si>
    <t>&gt;&gt; Aged 35–44 years ;  &gt; Males ;  Unemployment rate (Extended) ;</t>
  </si>
  <si>
    <t>&gt;&gt; Aged 35–44 years ;  &gt; Males ;  Underutilisation rate (Extended) ;</t>
  </si>
  <si>
    <t>&gt;&gt; Aged 35–44 years ;  &gt; Females ;  Underemployed (Extended) ;</t>
  </si>
  <si>
    <t>&gt;&gt; Aged 35–44 years ;  &gt; Females ;  Unemployed (Extended) ;</t>
  </si>
  <si>
    <t>&gt;&gt; Aged 35–44 years ;  &gt; Females ;  Underutilised (Extended) ;</t>
  </si>
  <si>
    <t>&gt;&gt; Aged 35–44 years ;  &gt; Females ;  Labour Force (Extended) ;</t>
  </si>
  <si>
    <t>&gt;&gt; Aged 35–44 years ;  &gt; Females ;  Underemployment rate (Extended) ;</t>
  </si>
  <si>
    <t>&gt;&gt; Aged 35–44 years ;  &gt; Females ;  Unemployment rate (Extended) ;</t>
  </si>
  <si>
    <t>&gt;&gt; Aged 35–44 years ;  &gt; Females ;  Underutilisation rate (Extended) ;</t>
  </si>
  <si>
    <t>&gt;&gt; Aged 45–54 years ;  Persons ;  Underemployed (Extended) ;</t>
  </si>
  <si>
    <t>&gt;&gt; Aged 45–54 years ;  Persons ;  Unemployed (Extended) ;</t>
  </si>
  <si>
    <t>&gt;&gt; Aged 45–54 years ;  Persons ;  Underutilised (Extended) ;</t>
  </si>
  <si>
    <t>&gt;&gt; Aged 45–54 years ;  Persons ;  Labour Force (Extended) ;</t>
  </si>
  <si>
    <t>&gt;&gt; Aged 45–54 years ;  Persons ;  Underemployment rate (Extended) ;</t>
  </si>
  <si>
    <t>&gt;&gt; Aged 45–54 years ;  Persons ;  Unemployment rate (Extended) ;</t>
  </si>
  <si>
    <t>&gt;&gt; Aged 45–54 years ;  Persons ;  Underutilisation rate (Extended) ;</t>
  </si>
  <si>
    <t>&gt;&gt; Aged 45–54 years ;  &gt; Males ;  Underemployed (Extended) ;</t>
  </si>
  <si>
    <t>&gt;&gt; Aged 45–54 years ;  &gt; Males ;  Unemployed (Extended) ;</t>
  </si>
  <si>
    <t>&gt;&gt; Aged 45–54 years ;  &gt; Males ;  Underutilised (Extended) ;</t>
  </si>
  <si>
    <t>&gt;&gt; Aged 45–54 years ;  &gt; Males ;  Labour Force (Extended) ;</t>
  </si>
  <si>
    <t>&gt;&gt; Aged 45–54 years ;  &gt; Males ;  Underemployment rate (Extended) ;</t>
  </si>
  <si>
    <t>&gt;&gt; Aged 45–54 years ;  &gt; Males ;  Unemployment rate (Extended) ;</t>
  </si>
  <si>
    <t>&gt;&gt; Aged 45–54 years ;  &gt; Males ;  Underutilisation rate (Extended) ;</t>
  </si>
  <si>
    <t>&gt;&gt; Aged 45–54 years ;  &gt; Females ;  Underemployed (Extended) ;</t>
  </si>
  <si>
    <t>&gt;&gt; Aged 45–54 years ;  &gt; Females ;  Unemployed (Extended) ;</t>
  </si>
  <si>
    <t>&gt;&gt; Aged 45–54 years ;  &gt; Females ;  Underutilised (Extended) ;</t>
  </si>
  <si>
    <t>&gt;&gt; Aged 45–54 years ;  &gt; Females ;  Labour Force (Extended) ;</t>
  </si>
  <si>
    <t>&gt;&gt; Aged 45–54 years ;  &gt; Females ;  Underemployment rate (Extended) ;</t>
  </si>
  <si>
    <t>&gt;&gt; Aged 45–54 years ;  &gt; Females ;  Unemployment rate (Extended) ;</t>
  </si>
  <si>
    <t>&gt;&gt; Aged 45–54 years ;  &gt; Females ;  Underutilisation rate (Extended) ;</t>
  </si>
  <si>
    <t>&gt;&gt; Aged 55–64 years ;  Persons ;  Underemployed (Extended) ;</t>
  </si>
  <si>
    <t>&gt;&gt; Aged 55–64 years ;  Persons ;  Unemployed (Extended) ;</t>
  </si>
  <si>
    <t>&gt;&gt; Aged 55–64 years ;  Persons ;  Underutilised (Extended) ;</t>
  </si>
  <si>
    <t>&gt;&gt; Aged 55–64 years ;  Persons ;  Labour Force (Extended) ;</t>
  </si>
  <si>
    <t>&gt;&gt; Aged 55–64 years ;  Persons ;  Underemployment rate (Extended) ;</t>
  </si>
  <si>
    <t>&gt;&gt; Aged 55–64 years ;  Persons ;  Unemployment rate (Extended) ;</t>
  </si>
  <si>
    <t>&gt;&gt; Aged 55–64 years ;  Persons ;  Underutilisation rate (Extended) ;</t>
  </si>
  <si>
    <t>&gt;&gt; Aged 55–64 years ;  &gt; Males ;  Underemployed (Extended) ;</t>
  </si>
  <si>
    <t>&gt;&gt; Aged 55–64 years ;  &gt; Males ;  Unemployed (Extended) ;</t>
  </si>
  <si>
    <t>&gt;&gt; Aged 55–64 years ;  &gt; Males ;  Underutilised (Extended) ;</t>
  </si>
  <si>
    <t>&gt;&gt; Aged 55–64 years ;  &gt; Males ;  Labour Force (Extended) ;</t>
  </si>
  <si>
    <t>&gt;&gt; Aged 55–64 years ;  &gt; Males ;  Underemployment rate (Extended) ;</t>
  </si>
  <si>
    <t>&gt;&gt; Aged 55–64 years ;  &gt; Males ;  Unemployment rate (Extended) ;</t>
  </si>
  <si>
    <t>&gt;&gt; Aged 55–64 years ;  &gt; Males ;  Underutilisation rate (Extended) ;</t>
  </si>
  <si>
    <t>&gt;&gt; Aged 55–64 years ;  &gt; Females ;  Underemployed (Extended) ;</t>
  </si>
  <si>
    <t>&gt;&gt; Aged 55–64 years ;  &gt; Females ;  Unemployed (Extended) ;</t>
  </si>
  <si>
    <t>&gt;&gt; Aged 55–64 years ;  &gt; Females ;  Underutilised (Extended) ;</t>
  </si>
  <si>
    <t>&gt;&gt; Aged 55–64 years ;  &gt; Females ;  Labour Force (Extended) ;</t>
  </si>
  <si>
    <t>&gt;&gt; Aged 55–64 years ;  &gt; Females ;  Underemployment rate (Extended) ;</t>
  </si>
  <si>
    <t>&gt;&gt; Aged 55–64 years ;  &gt; Females ;  Unemployment rate (Extended) ;</t>
  </si>
  <si>
    <t>&gt;&gt; Aged 55–64 years ;  &gt; Females ;  Underutilisation rate (Extended) ;</t>
  </si>
  <si>
    <t>&gt; Aged 65 years and over ;  Persons ;  Underemployed (Extended) ;</t>
  </si>
  <si>
    <t>&gt; Aged 65 years and over ;  Persons ;  Unemployed (Extended) ;</t>
  </si>
  <si>
    <t>&gt; Aged 65 years and over ;  Persons ;  Underutilised (Extended) ;</t>
  </si>
  <si>
    <t>&gt; Aged 65 years and over ;  Persons ;  Labour Force (Extended) ;</t>
  </si>
  <si>
    <t>&gt; Aged 65 years and over ;  Persons ;  Underemployment rate (Extended) ;</t>
  </si>
  <si>
    <t>&gt; Aged 65 years and over ;  Persons ;  Unemployment rate (Extended) ;</t>
  </si>
  <si>
    <t>&gt; Aged 65 years and over ;  Persons ;  Underutilisation rate (Extended) ;</t>
  </si>
  <si>
    <t>&gt; Aged 65 years and over ;  &gt; Males ;  Underemployed (Extended) ;</t>
  </si>
  <si>
    <t>&gt; Aged 65 years and over ;  &gt; Males ;  Unemployed (Extended) ;</t>
  </si>
  <si>
    <t>&gt; Aged 65 years and over ;  &gt; Males ;  Underutilised (Extended) ;</t>
  </si>
  <si>
    <t>&gt; Aged 65 years and over ;  &gt; Males ;  Labour Force (Extended) ;</t>
  </si>
  <si>
    <t>&gt; Aged 65 years and over ;  &gt; Males ;  Underemployment rate (Extended) ;</t>
  </si>
  <si>
    <t>&gt; Aged 65 years and over ;  &gt; Males ;  Unemployment rate (Extended) ;</t>
  </si>
  <si>
    <t>&gt; Aged 65 years and over ;  &gt; Males ;  Underutilisation rate (Extended) ;</t>
  </si>
  <si>
    <t>&gt; Aged 65 years and over ;  &gt; Females ;  Underemployed (Extended) ;</t>
  </si>
  <si>
    <t>&gt; Aged 65 years and over ;  &gt; Females ;  Unemployed (Extended) ;</t>
  </si>
  <si>
    <t>&gt; Aged 65 years and over ;  &gt; Females ;  Underutilised (Extended) ;</t>
  </si>
  <si>
    <t>&gt; Aged 65 years and over ;  &gt; Females ;  Labour Force (Extended) ;</t>
  </si>
  <si>
    <t>&gt; Aged 65 years and over ;  &gt; Females ;  Underemployment rate (Extended) ;</t>
  </si>
  <si>
    <t>&gt; Aged 65 years and over ;  &gt; Females ;  Unemployment rate (Extended) ;</t>
  </si>
  <si>
    <t>&gt; Aged 65 years and over ;  &gt; Females ;  Underutilisation rate (Extended) ;</t>
  </si>
  <si>
    <t>&gt; New South Wales ;  Persons ;  Underemployed (Extended) ;</t>
  </si>
  <si>
    <t>&gt; New South Wales ;  Persons ;  Unemployed (Extended) ;</t>
  </si>
  <si>
    <t>&gt; New South Wales ;  Persons ;  Underutilised (Extended) ;</t>
  </si>
  <si>
    <t>&gt; New South Wales ;  Persons ;  Labour Force (Extended) ;</t>
  </si>
  <si>
    <t>&gt; New South Wales ;  Persons ;  Underemployment rate (Extended) ;</t>
  </si>
  <si>
    <t>&gt; New South Wales ;  Persons ;  Unemployment rate (Extended) ;</t>
  </si>
  <si>
    <t>&gt; New South Wales ;  Persons ;  Underutilisation rate (Extended) ;</t>
  </si>
  <si>
    <t>&gt; New South Wales ;  &gt; Males ;  Underemployed (Extended) ;</t>
  </si>
  <si>
    <t>&gt; New South Wales ;  &gt; Males ;  Unemployed (Extended) ;</t>
  </si>
  <si>
    <t>&gt; New South Wales ;  &gt; Males ;  Underutilised (Extended) ;</t>
  </si>
  <si>
    <t>&gt; New South Wales ;  &gt; Males ;  Labour Force (Extended) ;</t>
  </si>
  <si>
    <t>&gt; New South Wales ;  &gt; Males ;  Underemployment rate (Extended) ;</t>
  </si>
  <si>
    <t>&gt; New South Wales ;  &gt; Males ;  Unemployment rate (Extended) ;</t>
  </si>
  <si>
    <t>&gt; New South Wales ;  &gt; Males ;  Underutilisation rate (Extended) ;</t>
  </si>
  <si>
    <t>&gt; New South Wales ;  &gt; Females ;  Underemployed (Extended) ;</t>
  </si>
  <si>
    <t>&gt; New South Wales ;  &gt; Females ;  Unemployed (Extended) ;</t>
  </si>
  <si>
    <t>&gt; New South Wales ;  &gt; Females ;  Underutilised (Extended) ;</t>
  </si>
  <si>
    <t>&gt; New South Wales ;  &gt; Females ;  Labour Force (Extended) ;</t>
  </si>
  <si>
    <t>&gt; New South Wales ;  &gt; Females ;  Underemployment rate (Extended) ;</t>
  </si>
  <si>
    <t>&gt; New South Wales ;  &gt; Females ;  Unemployment rate (Extended) ;</t>
  </si>
  <si>
    <t>&gt; New South Wales ;  &gt; Females ;  Underutilisation rate (Extended) ;</t>
  </si>
  <si>
    <t>&gt; Victoria ;  Persons ;  Underemployed (Extended) ;</t>
  </si>
  <si>
    <t>&gt; Victoria ;  Persons ;  Unemployed (Extended) ;</t>
  </si>
  <si>
    <t>&gt; Victoria ;  Persons ;  Underutilised (Extended) ;</t>
  </si>
  <si>
    <t>&gt; Victoria ;  Persons ;  Labour Force (Extended) ;</t>
  </si>
  <si>
    <t>&gt; Victoria ;  Persons ;  Underemployment rate (Extended) ;</t>
  </si>
  <si>
    <t>&gt; Victoria ;  Persons ;  Unemployment rate (Extended) ;</t>
  </si>
  <si>
    <t>&gt; Victoria ;  Persons ;  Underutilisation rate (Extended) ;</t>
  </si>
  <si>
    <t>&gt; Victoria ;  &gt; Males ;  Underemployed (Extended) ;</t>
  </si>
  <si>
    <t>&gt; Victoria ;  &gt; Males ;  Unemployed (Extended) ;</t>
  </si>
  <si>
    <t>&gt; Victoria ;  &gt; Males ;  Underutilised (Extended) ;</t>
  </si>
  <si>
    <t>&gt; Victoria ;  &gt; Males ;  Labour Force (Extended) ;</t>
  </si>
  <si>
    <t>&gt; Victoria ;  &gt; Males ;  Underemployment rate (Extended) ;</t>
  </si>
  <si>
    <t>&gt; Victoria ;  &gt; Males ;  Unemployment rate (Extended) ;</t>
  </si>
  <si>
    <t>&gt; Victoria ;  &gt; Males ;  Underutilisation rate (Extended) ;</t>
  </si>
  <si>
    <t>&gt; Victoria ;  &gt; Females ;  Underemployed (Extended) ;</t>
  </si>
  <si>
    <t>&gt; Victoria ;  &gt; Females ;  Unemployed (Extended) ;</t>
  </si>
  <si>
    <t>&gt; Victoria ;  &gt; Females ;  Underutilised (Extended) ;</t>
  </si>
  <si>
    <t>&gt; Victoria ;  &gt; Females ;  Labour Force (Extended) ;</t>
  </si>
  <si>
    <t>&gt; Victoria ;  &gt; Females ;  Underemployment rate (Extended) ;</t>
  </si>
  <si>
    <t>Unit</t>
  </si>
  <si>
    <t>Series Type</t>
  </si>
  <si>
    <t>Data Type</t>
  </si>
  <si>
    <t>Frequency</t>
  </si>
  <si>
    <t>Collection Month</t>
  </si>
  <si>
    <t>Series Start</t>
  </si>
  <si>
    <t>Series End</t>
  </si>
  <si>
    <t>No. Obs</t>
  </si>
  <si>
    <t>Series ID</t>
  </si>
  <si>
    <t>000</t>
  </si>
  <si>
    <t>Original</t>
  </si>
  <si>
    <t>STOCK</t>
  </si>
  <si>
    <t>A124840446T</t>
  </si>
  <si>
    <t>A124839870F</t>
  </si>
  <si>
    <t>A124840590K</t>
  </si>
  <si>
    <t>A124840734K</t>
  </si>
  <si>
    <t>Percent</t>
  </si>
  <si>
    <t>A124840015R</t>
  </si>
  <si>
    <t>A124840159A</t>
  </si>
  <si>
    <t>A124840303J</t>
  </si>
  <si>
    <t>A124839438V</t>
  </si>
  <si>
    <t>A124838862L</t>
  </si>
  <si>
    <t>A124839582L</t>
  </si>
  <si>
    <t>A124839726L</t>
  </si>
  <si>
    <t>A124839007T</t>
  </si>
  <si>
    <t>A124839151K</t>
  </si>
  <si>
    <t>A124839295W</t>
  </si>
  <si>
    <t>A124838430J</t>
  </si>
  <si>
    <t>A124837854V</t>
  </si>
  <si>
    <t>A124838574V</t>
  </si>
  <si>
    <t>A124838718V</t>
  </si>
  <si>
    <t>A124837999J</t>
  </si>
  <si>
    <t>A124838143T</t>
  </si>
  <si>
    <t>A124838287C</t>
  </si>
  <si>
    <t>A124840414X</t>
  </si>
  <si>
    <t>A124839838F</t>
  </si>
  <si>
    <t>A124840558K</t>
  </si>
  <si>
    <t>A124840702T</t>
  </si>
  <si>
    <t>A124839983A</t>
  </si>
  <si>
    <t>A124840127J</t>
  </si>
  <si>
    <t>A124840271A</t>
  </si>
  <si>
    <t>A124839406A</t>
  </si>
  <si>
    <t>A124838830V</t>
  </si>
  <si>
    <t>A124839550V</t>
  </si>
  <si>
    <t>A124839694F</t>
  </si>
  <si>
    <t>A124838975J</t>
  </si>
  <si>
    <t>A124839119K</t>
  </si>
  <si>
    <t>A124839263C</t>
  </si>
  <si>
    <t>A124838398V</t>
  </si>
  <si>
    <t>A124837822A</t>
  </si>
  <si>
    <t>A124838542A</t>
  </si>
  <si>
    <t>A124838686L</t>
  </si>
  <si>
    <t>A124837967R</t>
  </si>
  <si>
    <t>A124838111X</t>
  </si>
  <si>
    <t>A124838255K</t>
  </si>
  <si>
    <t>A124840454T</t>
  </si>
  <si>
    <t>A124839878X</t>
  </si>
  <si>
    <t>A124840598C</t>
  </si>
  <si>
    <t>A124840742K</t>
  </si>
  <si>
    <t>A124840023R</t>
  </si>
  <si>
    <t>A124840167A</t>
  </si>
  <si>
    <t>A124840311J</t>
  </si>
  <si>
    <t>A124839446V</t>
  </si>
  <si>
    <t>A124838870L</t>
  </si>
  <si>
    <t>A124839590L</t>
  </si>
  <si>
    <t>A124839734L</t>
  </si>
  <si>
    <t>A124839015T</t>
  </si>
  <si>
    <t>A124839159C</t>
  </si>
  <si>
    <t>A124839303K</t>
  </si>
  <si>
    <t>A124838438A</t>
  </si>
  <si>
    <t>A124837862V</t>
  </si>
  <si>
    <t>A124838582V</t>
  </si>
  <si>
    <t>A124838726V</t>
  </si>
  <si>
    <t>A124838007X</t>
  </si>
  <si>
    <t>A124838151T</t>
  </si>
  <si>
    <t>A124838295C</t>
  </si>
  <si>
    <t>A124840350X</t>
  </si>
  <si>
    <t>A124839774F</t>
  </si>
  <si>
    <t>A124840494K</t>
  </si>
  <si>
    <t>A124840638K</t>
  </si>
  <si>
    <t>A124839919J</t>
  </si>
  <si>
    <t>A124840063J</t>
  </si>
  <si>
    <t>A124840207J</t>
  </si>
  <si>
    <t>A124839342A</t>
  </si>
  <si>
    <t>A124838766L</t>
  </si>
  <si>
    <t>A124839486L</t>
  </si>
  <si>
    <t>A124839630V</t>
  </si>
  <si>
    <t>A124838911W</t>
  </si>
  <si>
    <t>A124839055K</t>
  </si>
  <si>
    <t>A124839199W</t>
  </si>
  <si>
    <t>A124838334J</t>
  </si>
  <si>
    <t>A124837758V</t>
  </si>
  <si>
    <t>A124838478V</t>
  </si>
  <si>
    <t>A124838622A</t>
  </si>
  <si>
    <t>A124837903C</t>
  </si>
  <si>
    <t>A124838047T</t>
  </si>
  <si>
    <t>A124838191K</t>
  </si>
  <si>
    <t>A124840318X</t>
  </si>
  <si>
    <t>A124839742L</t>
  </si>
  <si>
    <t>A124840462T</t>
  </si>
  <si>
    <t>A124840606T</t>
  </si>
  <si>
    <t>A124839887A</t>
  </si>
  <si>
    <t>A124840031R</t>
  </si>
  <si>
    <t>A124840175A</t>
  </si>
  <si>
    <t>A124839310J</t>
  </si>
  <si>
    <t>A124838734V</t>
  </si>
  <si>
    <t>A124839454V</t>
  </si>
  <si>
    <t>A124839598F</t>
  </si>
  <si>
    <t>A124838879J</t>
  </si>
  <si>
    <t>A124839023T</t>
  </si>
  <si>
    <t>A124839167C</t>
  </si>
  <si>
    <t>A124838302R</t>
  </si>
  <si>
    <t>A124837726A</t>
  </si>
  <si>
    <t>A124838446A</t>
  </si>
  <si>
    <t>A124838590V</t>
  </si>
  <si>
    <t>A124837871W</t>
  </si>
  <si>
    <t>A124838015X</t>
  </si>
  <si>
    <t>A124838159K</t>
  </si>
  <si>
    <t>A124840326X</t>
  </si>
  <si>
    <t>A124839750L</t>
  </si>
  <si>
    <t>A124840470T</t>
  </si>
  <si>
    <t>A124840614T</t>
  </si>
  <si>
    <t>A124839895A</t>
  </si>
  <si>
    <t>A124840039J</t>
  </si>
  <si>
    <t>A124840183A</t>
  </si>
  <si>
    <t>A124839318A</t>
  </si>
  <si>
    <t>A124838742V</t>
  </si>
  <si>
    <t>A124839462V</t>
  </si>
  <si>
    <t>A124839606V</t>
  </si>
  <si>
    <t>A124838887J</t>
  </si>
  <si>
    <t>A124839031T</t>
  </si>
  <si>
    <t>A124839175C</t>
  </si>
  <si>
    <t>A124838310R</t>
  </si>
  <si>
    <t>A124837734A</t>
  </si>
  <si>
    <t>A124838454A</t>
  </si>
  <si>
    <t>A124838598L</t>
  </si>
  <si>
    <t>A124837879R</t>
  </si>
  <si>
    <t>A124838023X</t>
  </si>
  <si>
    <t>A124838167K</t>
  </si>
  <si>
    <t>A124840382T</t>
  </si>
  <si>
    <t>A124839806L</t>
  </si>
  <si>
    <t>A124840526T</t>
  </si>
  <si>
    <t>A124840670K</t>
  </si>
  <si>
    <t>A124839951J</t>
  </si>
  <si>
    <t>A124840095A</t>
  </si>
  <si>
    <t>A124840239A</t>
  </si>
  <si>
    <t>A124839374V</t>
  </si>
  <si>
    <t>A124838798F</t>
  </si>
  <si>
    <t>A124839518V</t>
  </si>
  <si>
    <t>A124839662L</t>
  </si>
  <si>
    <t>A124838943R</t>
  </si>
  <si>
    <t>A124839087C</t>
  </si>
  <si>
    <t>A124839231K</t>
  </si>
  <si>
    <t>A124838366A</t>
  </si>
  <si>
    <t>A124837790V</t>
  </si>
  <si>
    <t>A124838510J</t>
  </si>
  <si>
    <t>A124838654V</t>
  </si>
  <si>
    <t>A124837935W</t>
  </si>
  <si>
    <t>A124838079K</t>
  </si>
  <si>
    <t>A124838223T</t>
  </si>
  <si>
    <t>A124840334X</t>
  </si>
  <si>
    <t>A124839758F</t>
  </si>
  <si>
    <t>A124840478K</t>
  </si>
  <si>
    <t>A124840622T</t>
  </si>
  <si>
    <t>A124839903R</t>
  </si>
  <si>
    <t>A124840047J</t>
  </si>
  <si>
    <t>A124840191A</t>
  </si>
  <si>
    <t>A124839326A</t>
  </si>
  <si>
    <t>A124838750V</t>
  </si>
  <si>
    <t>A124839470V</t>
  </si>
  <si>
    <t>A124839614V</t>
  </si>
  <si>
    <t>A124838895J</t>
  </si>
  <si>
    <t>A124839039K</t>
  </si>
  <si>
    <t>A124839183C</t>
  </si>
  <si>
    <t>A124838318J</t>
  </si>
  <si>
    <t>A124837742A</t>
  </si>
  <si>
    <t>A124838462A</t>
  </si>
  <si>
    <t>A124838606A</t>
  </si>
  <si>
    <t>A124837887R</t>
  </si>
  <si>
    <t>A124838031X</t>
  </si>
  <si>
    <t>A124838175K</t>
  </si>
  <si>
    <t>A124840390T</t>
  </si>
  <si>
    <t>A124839814L</t>
  </si>
  <si>
    <t>A124840534T</t>
  </si>
  <si>
    <t>A124840678C</t>
  </si>
  <si>
    <t>A124839959A</t>
  </si>
  <si>
    <t>A124840103R</t>
  </si>
  <si>
    <t>A124840247A</t>
  </si>
  <si>
    <t>A124839382V</t>
  </si>
  <si>
    <t>A124838806V</t>
  </si>
  <si>
    <t>A124839526V</t>
  </si>
  <si>
    <t>A124839670L</t>
  </si>
  <si>
    <t>A124838951R</t>
  </si>
  <si>
    <t>A124839095C</t>
  </si>
  <si>
    <t>A124839239C</t>
  </si>
  <si>
    <t>A124838374A</t>
  </si>
  <si>
    <t>A124837798L</t>
  </si>
  <si>
    <t>A124838518A</t>
  </si>
  <si>
    <t>A124838662V</t>
  </si>
  <si>
    <t>A124837943W</t>
  </si>
  <si>
    <t>A124838087K</t>
  </si>
  <si>
    <t>A124838231T</t>
  </si>
  <si>
    <t>A124840398K</t>
  </si>
  <si>
    <t>A124839822L</t>
  </si>
  <si>
    <t>A124840542T</t>
  </si>
  <si>
    <t>A124840686C</t>
  </si>
  <si>
    <t>A124839967A</t>
  </si>
  <si>
    <t>A124840111R</t>
  </si>
  <si>
    <t>A124840255A</t>
  </si>
  <si>
    <t>A124839390V</t>
  </si>
  <si>
    <t>A124838814V</t>
  </si>
  <si>
    <t>A124839534V</t>
  </si>
  <si>
    <t>A124839678F</t>
  </si>
  <si>
    <t>A124838959J</t>
  </si>
  <si>
    <t>A124839103T</t>
  </si>
  <si>
    <t>A124839247C</t>
  </si>
  <si>
    <t>A124838382A</t>
  </si>
  <si>
    <t>A124837806A</t>
  </si>
  <si>
    <t>A124838526A</t>
  </si>
  <si>
    <t>A124838670V</t>
  </si>
  <si>
    <t>A124837951W</t>
  </si>
  <si>
    <t>A124838095K</t>
  </si>
  <si>
    <t>A124838239K</t>
  </si>
  <si>
    <t>A124840422X</t>
  </si>
  <si>
    <t>A124839846F</t>
  </si>
  <si>
    <t>A124840566K</t>
  </si>
  <si>
    <t>A124840710T</t>
  </si>
  <si>
    <t>A124839991A</t>
  </si>
  <si>
    <t>A124840135J</t>
  </si>
  <si>
    <t>A124840279V</t>
  </si>
  <si>
    <t>A124839414A</t>
  </si>
  <si>
    <t>A124838838L</t>
  </si>
  <si>
    <t>A124839558L</t>
  </si>
  <si>
    <t>A124839702V</t>
  </si>
  <si>
    <t>A124838983J</t>
  </si>
  <si>
    <t>A124839127K</t>
  </si>
  <si>
    <t>A124839271C</t>
  </si>
  <si>
    <t>A124838406J</t>
  </si>
  <si>
    <t>A124837830A</t>
  </si>
  <si>
    <t>A124838550A</t>
  </si>
  <si>
    <t>A124838694L</t>
  </si>
  <si>
    <t>A124837975R</t>
  </si>
  <si>
    <t>A124838119T</t>
  </si>
  <si>
    <t>A124838263K</t>
  </si>
  <si>
    <t>A124840358T</t>
  </si>
  <si>
    <t>A124839782F</t>
  </si>
  <si>
    <t>A124840502X</t>
  </si>
  <si>
    <t>A124840646K</t>
  </si>
  <si>
    <t>A124839927J</t>
  </si>
  <si>
    <t>A124840071J</t>
  </si>
  <si>
    <t>A124840215J</t>
  </si>
  <si>
    <t>A124839350A</t>
  </si>
  <si>
    <t>A124838774L</t>
  </si>
  <si>
    <t>A124839494L</t>
  </si>
  <si>
    <t>A124839638L</t>
  </si>
  <si>
    <t>A124838919R</t>
  </si>
  <si>
    <t>A124839063K</t>
  </si>
  <si>
    <t>A124839207K</t>
  </si>
  <si>
    <t>A124838342J</t>
  </si>
  <si>
    <t>A124837766V</t>
  </si>
  <si>
    <t>A124838486V</t>
  </si>
  <si>
    <t>A124838630A</t>
  </si>
  <si>
    <t>A124837911C</t>
  </si>
  <si>
    <t>&gt; Victoria ;  &gt; Females ;  Unemployment rate (Extended) ;</t>
  </si>
  <si>
    <t>&gt; Victoria ;  &gt; Females ;  Underutilisation rate (Extended) ;</t>
  </si>
  <si>
    <t>&gt; Queensland ;  Persons ;  Underemployed (Extended) ;</t>
  </si>
  <si>
    <t>&gt; Queensland ;  Persons ;  Unemployed (Extended) ;</t>
  </si>
  <si>
    <t>&gt; Queensland ;  Persons ;  Underutilised (Extended) ;</t>
  </si>
  <si>
    <t>&gt; Queensland ;  Persons ;  Labour Force (Extended) ;</t>
  </si>
  <si>
    <t>&gt; Queensland ;  Persons ;  Underemployment rate (Extended) ;</t>
  </si>
  <si>
    <t>&gt; Queensland ;  Persons ;  Unemployment rate (Extended) ;</t>
  </si>
  <si>
    <t>&gt; Queensland ;  Persons ;  Underutilisation rate (Extended) ;</t>
  </si>
  <si>
    <t>&gt; Queensland ;  &gt; Males ;  Underemployed (Extended) ;</t>
  </si>
  <si>
    <t>&gt; Queensland ;  &gt; Males ;  Unemployed (Extended) ;</t>
  </si>
  <si>
    <t>&gt; Queensland ;  &gt; Males ;  Underutilised (Extended) ;</t>
  </si>
  <si>
    <t>&gt; Queensland ;  &gt; Males ;  Labour Force (Extended) ;</t>
  </si>
  <si>
    <t>&gt; Queensland ;  &gt; Males ;  Underemployment rate (Extended) ;</t>
  </si>
  <si>
    <t>&gt; Queensland ;  &gt; Males ;  Unemployment rate (Extended) ;</t>
  </si>
  <si>
    <t>&gt; Queensland ;  &gt; Males ;  Underutilisation rate (Extended) ;</t>
  </si>
  <si>
    <t>&gt; Queensland ;  &gt; Females ;  Underemployed (Extended) ;</t>
  </si>
  <si>
    <t>&gt; Queensland ;  &gt; Females ;  Unemployed (Extended) ;</t>
  </si>
  <si>
    <t>&gt; Queensland ;  &gt; Females ;  Underutilised (Extended) ;</t>
  </si>
  <si>
    <t>&gt; Queensland ;  &gt; Females ;  Labour Force (Extended) ;</t>
  </si>
  <si>
    <t>&gt; Queensland ;  &gt; Females ;  Underemployment rate (Extended) ;</t>
  </si>
  <si>
    <t>&gt; Queensland ;  &gt; Females ;  Unemployment rate (Extended) ;</t>
  </si>
  <si>
    <t>&gt; Queensland ;  &gt; Females ;  Underutilisation rate (Extended) ;</t>
  </si>
  <si>
    <t>&gt; South Australia ;  Persons ;  Underemployed (Extended) ;</t>
  </si>
  <si>
    <t>&gt; South Australia ;  Persons ;  Unemployed (Extended) ;</t>
  </si>
  <si>
    <t>&gt; South Australia ;  Persons ;  Underutilised (Extended) ;</t>
  </si>
  <si>
    <t>&gt; South Australia ;  Persons ;  Labour Force (Extended) ;</t>
  </si>
  <si>
    <t>&gt; South Australia ;  Persons ;  Underemployment rate (Extended) ;</t>
  </si>
  <si>
    <t>&gt; South Australia ;  Persons ;  Unemployment rate (Extended) ;</t>
  </si>
  <si>
    <t>&gt; South Australia ;  Persons ;  Underutilisation rate (Extended) ;</t>
  </si>
  <si>
    <t>&gt; South Australia ;  &gt; Males ;  Underemployed (Extended) ;</t>
  </si>
  <si>
    <t>&gt; South Australia ;  &gt; Males ;  Unemployed (Extended) ;</t>
  </si>
  <si>
    <t>&gt; South Australia ;  &gt; Males ;  Underutilised (Extended) ;</t>
  </si>
  <si>
    <t>&gt; South Australia ;  &gt; Males ;  Labour Force (Extended) ;</t>
  </si>
  <si>
    <t>&gt; South Australia ;  &gt; Males ;  Underemployment rate (Extended) ;</t>
  </si>
  <si>
    <t>&gt; South Australia ;  &gt; Males ;  Unemployment rate (Extended) ;</t>
  </si>
  <si>
    <t>&gt; South Australia ;  &gt; Males ;  Underutilisation rate (Extended) ;</t>
  </si>
  <si>
    <t>&gt; South Australia ;  &gt; Females ;  Underemployed (Extended) ;</t>
  </si>
  <si>
    <t>&gt; South Australia ;  &gt; Females ;  Unemployed (Extended) ;</t>
  </si>
  <si>
    <t>&gt; South Australia ;  &gt; Females ;  Underutilised (Extended) ;</t>
  </si>
  <si>
    <t>&gt; South Australia ;  &gt; Females ;  Labour Force (Extended) ;</t>
  </si>
  <si>
    <t>&gt; South Australia ;  &gt; Females ;  Underemployment rate (Extended) ;</t>
  </si>
  <si>
    <t>&gt; South Australia ;  &gt; Females ;  Unemployment rate (Extended) ;</t>
  </si>
  <si>
    <t>&gt; South Australia ;  &gt; Females ;  Underutilisation rate (Extended) ;</t>
  </si>
  <si>
    <t>&gt; Western Australia ;  Persons ;  Underemployed (Extended) ;</t>
  </si>
  <si>
    <t>&gt; Western Australia ;  Persons ;  Unemployed (Extended) ;</t>
  </si>
  <si>
    <t>&gt; Western Australia ;  Persons ;  Underutilised (Extended) ;</t>
  </si>
  <si>
    <t>&gt; Western Australia ;  Persons ;  Labour Force (Extended) ;</t>
  </si>
  <si>
    <t>&gt; Western Australia ;  Persons ;  Underemployment rate (Extended) ;</t>
  </si>
  <si>
    <t>&gt; Western Australia ;  Persons ;  Unemployment rate (Extended) ;</t>
  </si>
  <si>
    <t>&gt; Western Australia ;  Persons ;  Underutilisation rate (Extended) ;</t>
  </si>
  <si>
    <t>&gt; Western Australia ;  &gt; Males ;  Underemployed (Extended) ;</t>
  </si>
  <si>
    <t>&gt; Western Australia ;  &gt; Males ;  Unemployed (Extended) ;</t>
  </si>
  <si>
    <t>&gt; Western Australia ;  &gt; Males ;  Underutilised (Extended) ;</t>
  </si>
  <si>
    <t>&gt; Western Australia ;  &gt; Males ;  Labour Force (Extended) ;</t>
  </si>
  <si>
    <t>&gt; Western Australia ;  &gt; Males ;  Underemployment rate (Extended) ;</t>
  </si>
  <si>
    <t>&gt; Western Australia ;  &gt; Males ;  Unemployment rate (Extended) ;</t>
  </si>
  <si>
    <t>&gt; Western Australia ;  &gt; Males ;  Underutilisation rate (Extended) ;</t>
  </si>
  <si>
    <t>&gt; Western Australia ;  &gt; Females ;  Underemployed (Extended) ;</t>
  </si>
  <si>
    <t>&gt; Western Australia ;  &gt; Females ;  Unemployed (Extended) ;</t>
  </si>
  <si>
    <t>&gt; Western Australia ;  &gt; Females ;  Underutilised (Extended) ;</t>
  </si>
  <si>
    <t>&gt; Western Australia ;  &gt; Females ;  Labour Force (Extended) ;</t>
  </si>
  <si>
    <t>&gt; Western Australia ;  &gt; Females ;  Underemployment rate (Extended) ;</t>
  </si>
  <si>
    <t>&gt; Western Australia ;  &gt; Females ;  Unemployment rate (Extended) ;</t>
  </si>
  <si>
    <t>&gt; Western Australia ;  &gt; Females ;  Underutilisation rate (Extended) ;</t>
  </si>
  <si>
    <t>&gt; Tasmania ;  Persons ;  Underemployed (Extended) ;</t>
  </si>
  <si>
    <t>&gt; Tasmania ;  Persons ;  Unemployed (Extended) ;</t>
  </si>
  <si>
    <t>&gt; Tasmania ;  Persons ;  Underutilised (Extended) ;</t>
  </si>
  <si>
    <t>&gt; Tasmania ;  Persons ;  Labour Force (Extended) ;</t>
  </si>
  <si>
    <t>&gt; Tasmania ;  Persons ;  Underemployment rate (Extended) ;</t>
  </si>
  <si>
    <t>&gt; Tasmania ;  Persons ;  Unemployment rate (Extended) ;</t>
  </si>
  <si>
    <t>&gt; Tasmania ;  Persons ;  Underutilisation rate (Extended) ;</t>
  </si>
  <si>
    <t>&gt; Tasmania ;  &gt; Males ;  Underemployed (Extended) ;</t>
  </si>
  <si>
    <t>&gt; Tasmania ;  &gt; Males ;  Unemployed (Extended) ;</t>
  </si>
  <si>
    <t>&gt; Tasmania ;  &gt; Males ;  Underutilised (Extended) ;</t>
  </si>
  <si>
    <t>&gt; Tasmania ;  &gt; Males ;  Labour Force (Extended) ;</t>
  </si>
  <si>
    <t>&gt; Tasmania ;  &gt; Males ;  Underemployment rate (Extended) ;</t>
  </si>
  <si>
    <t>&gt; Tasmania ;  &gt; Males ;  Unemployment rate (Extended) ;</t>
  </si>
  <si>
    <t>&gt; Tasmania ;  &gt; Males ;  Underutilisation rate (Extended) ;</t>
  </si>
  <si>
    <t>&gt; Tasmania ;  &gt; Females ;  Underemployed (Extended) ;</t>
  </si>
  <si>
    <t>&gt; Tasmania ;  &gt; Females ;  Unemployed (Extended) ;</t>
  </si>
  <si>
    <t>&gt; Tasmania ;  &gt; Females ;  Underutilised (Extended) ;</t>
  </si>
  <si>
    <t>&gt; Tasmania ;  &gt; Females ;  Labour Force (Extended) ;</t>
  </si>
  <si>
    <t>&gt; Tasmania ;  &gt; Females ;  Underemployment rate (Extended) ;</t>
  </si>
  <si>
    <t>&gt; Tasmania ;  &gt; Females ;  Unemployment rate (Extended) ;</t>
  </si>
  <si>
    <t>&gt; Tasmania ;  &gt; Females ;  Underutilisation rate (Extended) ;</t>
  </si>
  <si>
    <t>&gt; Northern Territory ;  Persons ;  Underemployed (Extended) ;</t>
  </si>
  <si>
    <t>&gt; Northern Territory ;  Persons ;  Unemployed (Extended) ;</t>
  </si>
  <si>
    <t>&gt; Northern Territory ;  Persons ;  Underutilised (Extended) ;</t>
  </si>
  <si>
    <t>&gt; Northern Territory ;  Persons ;  Labour Force (Extended) ;</t>
  </si>
  <si>
    <t>&gt; Northern Territory ;  Persons ;  Underemployment rate (Extended) ;</t>
  </si>
  <si>
    <t>&gt; Northern Territory ;  Persons ;  Unemployment rate (Extended) ;</t>
  </si>
  <si>
    <t>&gt; Northern Territory ;  Persons ;  Underutilisation rate (Extended) ;</t>
  </si>
  <si>
    <t>&gt; Northern Territory ;  &gt; Males ;  Underemployed (Extended) ;</t>
  </si>
  <si>
    <t>&gt; Northern Territory ;  &gt; Males ;  Unemployed (Extended) ;</t>
  </si>
  <si>
    <t>&gt; Northern Territory ;  &gt; Males ;  Underutilised (Extended) ;</t>
  </si>
  <si>
    <t>&gt; Northern Territory ;  &gt; Males ;  Labour Force (Extended) ;</t>
  </si>
  <si>
    <t>&gt; Northern Territory ;  &gt; Males ;  Underemployment rate (Extended) ;</t>
  </si>
  <si>
    <t>&gt; Northern Territory ;  &gt; Males ;  Unemployment rate (Extended) ;</t>
  </si>
  <si>
    <t>&gt; Northern Territory ;  &gt; Males ;  Underutilisation rate (Extended) ;</t>
  </si>
  <si>
    <t>&gt; Northern Territory ;  &gt; Females ;  Underemployed (Extended) ;</t>
  </si>
  <si>
    <t>&gt; Northern Territory ;  &gt; Females ;  Unemployed (Extended) ;</t>
  </si>
  <si>
    <t>&gt; Northern Territory ;  &gt; Females ;  Underutilised (Extended) ;</t>
  </si>
  <si>
    <t>&gt; Northern Territory ;  &gt; Females ;  Labour Force (Extended) ;</t>
  </si>
  <si>
    <t>&gt; Northern Territory ;  &gt; Females ;  Underemployment rate (Extended) ;</t>
  </si>
  <si>
    <t>&gt; Northern Territory ;  &gt; Females ;  Unemployment rate (Extended) ;</t>
  </si>
  <si>
    <t>&gt; Northern Territory ;  &gt; Females ;  Underutilisation rate (Extended) ;</t>
  </si>
  <si>
    <t>&gt; Australian Capital Territory ;  Persons ;  Underemployed (Extended) ;</t>
  </si>
  <si>
    <t>&gt; Australian Capital Territory ;  Persons ;  Unemployed (Extended) ;</t>
  </si>
  <si>
    <t>&gt; Australian Capital Territory ;  Persons ;  Underutilised (Extended) ;</t>
  </si>
  <si>
    <t>&gt; Australian Capital Territory ;  Persons ;  Labour Force (Extended) ;</t>
  </si>
  <si>
    <t>&gt; Australian Capital Territory ;  Persons ;  Underemployment rate (Extended) ;</t>
  </si>
  <si>
    <t>&gt; Australian Capital Territory ;  Persons ;  Unemployment rate (Extended) ;</t>
  </si>
  <si>
    <t>&gt; Australian Capital Territory ;  Persons ;  Underutilisation rate (Extended) ;</t>
  </si>
  <si>
    <t>&gt; Australian Capital Territory ;  &gt; Males ;  Underemployed (Extended) ;</t>
  </si>
  <si>
    <t>&gt; Australian Capital Territory ;  &gt; Males ;  Unemployed (Extended) ;</t>
  </si>
  <si>
    <t>&gt; Australian Capital Territory ;  &gt; Males ;  Underutilised (Extended) ;</t>
  </si>
  <si>
    <t>&gt; Australian Capital Territory ;  &gt; Males ;  Labour Force (Extended) ;</t>
  </si>
  <si>
    <t>&gt; Australian Capital Territory ;  &gt; Males ;  Underemployment rate (Extended) ;</t>
  </si>
  <si>
    <t>&gt; Australian Capital Territory ;  &gt; Males ;  Unemployment rate (Extended) ;</t>
  </si>
  <si>
    <t>&gt; Australian Capital Territory ;  &gt; Males ;  Underutilisation rate (Extended) ;</t>
  </si>
  <si>
    <t>&gt; Australian Capital Territory ;  &gt; Females ;  Underemployed (Extended) ;</t>
  </si>
  <si>
    <t>&gt; Australian Capital Territory ;  &gt; Females ;  Unemployed (Extended) ;</t>
  </si>
  <si>
    <t>&gt; Australian Capital Territory ;  &gt; Females ;  Underutilised (Extended) ;</t>
  </si>
  <si>
    <t>&gt; Australian Capital Territory ;  &gt; Females ;  Labour Force (Extended) ;</t>
  </si>
  <si>
    <t>&gt; Australian Capital Territory ;  &gt; Females ;  Underemployment rate (Extended) ;</t>
  </si>
  <si>
    <t>&gt; Australian Capital Territory ;  &gt; Females ;  Unemployment rate (Extended) ;</t>
  </si>
  <si>
    <t>&gt; Australian Capital Territory ;  &gt; Females ;  Underutilisation rate (Extended) ;</t>
  </si>
  <si>
    <t>A124838055T</t>
  </si>
  <si>
    <t>A124838199C</t>
  </si>
  <si>
    <t>A124840430X</t>
  </si>
  <si>
    <t>A124839854F</t>
  </si>
  <si>
    <t>A124840574K</t>
  </si>
  <si>
    <t>A124840718K</t>
  </si>
  <si>
    <t>A124839999V</t>
  </si>
  <si>
    <t>A124840143J</t>
  </si>
  <si>
    <t>A124840287V</t>
  </si>
  <si>
    <t>A124839422A</t>
  </si>
  <si>
    <t>A124838846L</t>
  </si>
  <si>
    <t>A124839566L</t>
  </si>
  <si>
    <t>A124839710V</t>
  </si>
  <si>
    <t>A124838991J</t>
  </si>
  <si>
    <t>A124839135K</t>
  </si>
  <si>
    <t>A124839279W</t>
  </si>
  <si>
    <t>A124838414J</t>
  </si>
  <si>
    <t>A124837838V</t>
  </si>
  <si>
    <t>A124838558V</t>
  </si>
  <si>
    <t>A124838702A</t>
  </si>
  <si>
    <t>A124837983R</t>
  </si>
  <si>
    <t>A124838127T</t>
  </si>
  <si>
    <t>A124838271K</t>
  </si>
  <si>
    <t>A124840438T</t>
  </si>
  <si>
    <t>A124839862F</t>
  </si>
  <si>
    <t>A124840582K</t>
  </si>
  <si>
    <t>A124840726K</t>
  </si>
  <si>
    <t>A124840007R</t>
  </si>
  <si>
    <t>A124840151J</t>
  </si>
  <si>
    <t>A124840295V</t>
  </si>
  <si>
    <t>A124839430A</t>
  </si>
  <si>
    <t>A124838854L</t>
  </si>
  <si>
    <t>A124839574L</t>
  </si>
  <si>
    <t>A124839718L</t>
  </si>
  <si>
    <t>A124838999A</t>
  </si>
  <si>
    <t>A124839143K</t>
  </si>
  <si>
    <t>A124839287W</t>
  </si>
  <si>
    <t>A124838422J</t>
  </si>
  <si>
    <t>A124837846V</t>
  </si>
  <si>
    <t>A124838566V</t>
  </si>
  <si>
    <t>A124838710A</t>
  </si>
  <si>
    <t>A124837991R</t>
  </si>
  <si>
    <t>A124838135T</t>
  </si>
  <si>
    <t>A124838279C</t>
  </si>
  <si>
    <t>A124840366T</t>
  </si>
  <si>
    <t>A124839790F</t>
  </si>
  <si>
    <t>A124840510X</t>
  </si>
  <si>
    <t>A124840654K</t>
  </si>
  <si>
    <t>A124839935J</t>
  </si>
  <si>
    <t>A124840079A</t>
  </si>
  <si>
    <t>A124840223J</t>
  </si>
  <si>
    <t>A124839358V</t>
  </si>
  <si>
    <t>A124838782L</t>
  </si>
  <si>
    <t>A124839502A</t>
  </si>
  <si>
    <t>A124839646L</t>
  </si>
  <si>
    <t>A124838927R</t>
  </si>
  <si>
    <t>A124839071K</t>
  </si>
  <si>
    <t>A124839215K</t>
  </si>
  <si>
    <t>A124838350J</t>
  </si>
  <si>
    <t>A124837774V</t>
  </si>
  <si>
    <t>A124838494V</t>
  </si>
  <si>
    <t>A124838638V</t>
  </si>
  <si>
    <t>A124837919W</t>
  </si>
  <si>
    <t>A124838063T</t>
  </si>
  <si>
    <t>A124838207T</t>
  </si>
  <si>
    <t>A124840374T</t>
  </si>
  <si>
    <t>A124839798X</t>
  </si>
  <si>
    <t>A124840518T</t>
  </si>
  <si>
    <t>A124840662K</t>
  </si>
  <si>
    <t>A124839943J</t>
  </si>
  <si>
    <t>A124840087A</t>
  </si>
  <si>
    <t>A124840231J</t>
  </si>
  <si>
    <t>A124839366V</t>
  </si>
  <si>
    <t>A124838790L</t>
  </si>
  <si>
    <t>A124839510A</t>
  </si>
  <si>
    <t>A124839654L</t>
  </si>
  <si>
    <t>A124838935R</t>
  </si>
  <si>
    <t>A124839079C</t>
  </si>
  <si>
    <t>A124839223K</t>
  </si>
  <si>
    <t>A124838358A</t>
  </si>
  <si>
    <t>A124837782V</t>
  </si>
  <si>
    <t>A124838502J</t>
  </si>
  <si>
    <t>A124838646V</t>
  </si>
  <si>
    <t>A124837927W</t>
  </si>
  <si>
    <t>A124838071T</t>
  </si>
  <si>
    <t>A124838215T</t>
  </si>
  <si>
    <t>A124840406X</t>
  </si>
  <si>
    <t>A124839830L</t>
  </si>
  <si>
    <t>A124840550T</t>
  </si>
  <si>
    <t>A124840694C</t>
  </si>
  <si>
    <t>A124839975A</t>
  </si>
  <si>
    <t>A124840119J</t>
  </si>
  <si>
    <t>A124840263A</t>
  </si>
  <si>
    <t>A124839398L</t>
  </si>
  <si>
    <t>A124838822V</t>
  </si>
  <si>
    <t>A124839542V</t>
  </si>
  <si>
    <t>A124839686F</t>
  </si>
  <si>
    <t>A124838967J</t>
  </si>
  <si>
    <t>A124839111T</t>
  </si>
  <si>
    <t>A124839255C</t>
  </si>
  <si>
    <t>A124838390A</t>
  </si>
  <si>
    <t>A124837814A</t>
  </si>
  <si>
    <t>A124838534A</t>
  </si>
  <si>
    <t>A124838678L</t>
  </si>
  <si>
    <t>A124837959R</t>
  </si>
  <si>
    <t>A124838103X</t>
  </si>
  <si>
    <t>A124838247K</t>
  </si>
  <si>
    <t>A124840342X</t>
  </si>
  <si>
    <t>A124839766F</t>
  </si>
  <si>
    <t>A124840486K</t>
  </si>
  <si>
    <t>A124840630T</t>
  </si>
  <si>
    <t>A124839911R</t>
  </si>
  <si>
    <t>A124840055J</t>
  </si>
  <si>
    <t>A124840199V</t>
  </si>
  <si>
    <t>A124839334A</t>
  </si>
  <si>
    <t>A124838758L</t>
  </si>
  <si>
    <t>A124839478L</t>
  </si>
  <si>
    <t>A124839622V</t>
  </si>
  <si>
    <t>A124838903W</t>
  </si>
  <si>
    <t>A124839047K</t>
  </si>
  <si>
    <t>A124839191C</t>
  </si>
  <si>
    <t>A124838326J</t>
  </si>
  <si>
    <t>A124837750A</t>
  </si>
  <si>
    <t>A124838470A</t>
  </si>
  <si>
    <t>A124838614A</t>
  </si>
  <si>
    <t>A124837895R</t>
  </si>
  <si>
    <t>A124838039T</t>
  </si>
  <si>
    <t>A124838183K</t>
  </si>
  <si>
    <t>Time Series Workbook</t>
  </si>
  <si>
    <t>6226.0 Participation, Job Search and Mobility, Australia</t>
  </si>
  <si>
    <t>Table 22. Extended measures of underutilisation</t>
  </si>
  <si>
    <t>I N Q U I R I E S</t>
  </si>
  <si>
    <t>Inquiries</t>
  </si>
  <si>
    <t>Data Item Description</t>
  </si>
  <si>
    <t>No. Obs.</t>
  </si>
  <si>
    <t>Freq.</t>
  </si>
  <si>
    <t>© Commonwealth of Australia  2021</t>
  </si>
  <si>
    <t>Annual</t>
  </si>
  <si>
    <t>Released at 11:30 am (Canberra time) Wed 7 Jul 2021</t>
  </si>
  <si>
    <t>Contents</t>
  </si>
  <si>
    <t>Tables</t>
  </si>
  <si>
    <t>Table 22.1 - February 2021</t>
  </si>
  <si>
    <t>Table 22.2 - Time Series IDs</t>
  </si>
  <si>
    <t>Index</t>
  </si>
  <si>
    <t>Time Series Index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</si>
  <si>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</si>
  <si>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Participation, Job Search and Mobility, Australia, February 2021</t>
  </si>
  <si>
    <t>Summary</t>
  </si>
  <si>
    <t>Methodology</t>
  </si>
  <si>
    <r>
      <t xml:space="preserve">For further information about these and related statistics visit </t>
    </r>
    <r>
      <rPr>
        <sz val="8"/>
        <color rgb="FF0000FF"/>
        <rFont val="Arial"/>
        <family val="2"/>
      </rPr>
      <t>www.abs.gov.au/about/contact-us</t>
    </r>
  </si>
  <si>
    <r>
      <t xml:space="preserve">or contact the Labour Surveys Branch at </t>
    </r>
    <r>
      <rPr>
        <sz val="8"/>
        <color rgb="FF0000FF"/>
        <rFont val="Arial"/>
        <family val="2"/>
      </rPr>
      <t>labour.statistics@abs.gov.au</t>
    </r>
    <r>
      <rPr>
        <sz val="8"/>
        <color theme="1"/>
        <rFont val="Arial"/>
        <family val="2"/>
      </rPr>
      <t>.</t>
    </r>
  </si>
  <si>
    <t>State or territory of usual residence</t>
  </si>
  <si>
    <t>Australia</t>
  </si>
  <si>
    <t>15–64 years</t>
  </si>
  <si>
    <t>Age</t>
  </si>
  <si>
    <t>65 years and over</t>
  </si>
  <si>
    <t>New South Wales</t>
  </si>
  <si>
    <t>Victoria</t>
  </si>
  <si>
    <t>Queensland</t>
  </si>
  <si>
    <t>South Australia</t>
  </si>
  <si>
    <t>Western Australia</t>
  </si>
  <si>
    <t>Tasmania</t>
  </si>
  <si>
    <t>Northern Territory</t>
  </si>
  <si>
    <t>Australian Capital Territory</t>
  </si>
  <si>
    <t>15–24 years</t>
  </si>
  <si>
    <t>25–34 years</t>
  </si>
  <si>
    <t>35–44 years</t>
  </si>
  <si>
    <t>45–54 years</t>
  </si>
  <si>
    <t>55–64 years</t>
  </si>
  <si>
    <t>15–19 years</t>
  </si>
  <si>
    <t>20–24 years</t>
  </si>
  <si>
    <t>Persons</t>
  </si>
  <si>
    <t>Underemployed (Extended)</t>
  </si>
  <si>
    <t>'000</t>
  </si>
  <si>
    <t>Unemployed (Extended)</t>
  </si>
  <si>
    <t>Underutilised (Extended)</t>
  </si>
  <si>
    <t>Labour Force (Extended)</t>
  </si>
  <si>
    <t>Underemployment rate (Extended)</t>
  </si>
  <si>
    <t>%</t>
  </si>
  <si>
    <t>Unemployment rate (Extended)</t>
  </si>
  <si>
    <t>Underutilisation rate (Extended)</t>
  </si>
  <si>
    <t>Males</t>
  </si>
  <si>
    <t>Females</t>
  </si>
  <si>
    <t>© Commonwealth of Australia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</si>
</sst>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mmm\-yyyy"/>
    <numFmt numFmtId="166" formatCode="0.0;\-0.0;0.0;@"/>
    <numFmt numFmtId="167" formatCode="#,##0.0"/>
    <numFmt numFmtId="168" formatCode="_-* #,##0.0_-;\-* #,##0.0_-;_-* &quot;-&quot;??_-;_-@_-"/>
    <numFmt numFmtId="169" formatCode="0.0"/>
  </numFmts>
  <fonts count="3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rgb="FFFFFFFF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8"/>
      <color rgb="FF000000"/>
      <name val="Arial"/>
      <family val="2"/>
    </font>
    <font>
      <u/>
      <sz val="10"/>
      <color indexed="12"/>
      <name val="Tahoma"/>
      <family val="2"/>
    </font>
    <font>
      <sz val="8"/>
      <color indexed="12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b/>
      <sz val="12"/>
      <color indexed="12"/>
      <name val="Arial"/>
      <family val="2"/>
    </font>
    <font>
      <b/>
      <sz val="10"/>
      <color rgb="FF000000"/>
      <name val="Arial"/>
      <family val="2"/>
    </font>
    <font>
      <sz val="8"/>
      <color rgb="FF0000FF"/>
      <name val="Arial"/>
      <family val="2"/>
    </font>
    <font>
      <sz val="28"/>
      <color theme="1"/>
      <name val="Calibri"/>
      <family val="2"/>
      <scheme val="minor"/>
    </font>
    <font>
      <i/>
      <sz val="8"/>
      <name val="FrnkGothITC Bk BT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8"/>
      <name val="Microsoft Sans Serif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7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0" fontId="10" fillId="0" borderId="0"/>
    <xf numFmtId="0" fontId="12" fillId="0" borderId="0"/>
    <xf numFmtId="0" fontId="13" fillId="0" borderId="0"/>
    <xf numFmtId="0" fontId="16" fillId="0" borderId="0"/>
    <xf numFmtId="0" fontId="10" fillId="0" borderId="0"/>
    <xf numFmtId="0" fontId="24" fillId="0" borderId="0">
      <alignment horizontal="left"/>
    </xf>
    <xf numFmtId="0" fontId="12" fillId="0" borderId="0"/>
    <xf numFmtId="0" fontId="27" fillId="0" borderId="0">
      <alignment horizontal="center"/>
    </xf>
    <xf numFmtId="0" fontId="27" fillId="0" borderId="0">
      <alignment horizontal="center" vertical="center" wrapText="1"/>
    </xf>
    <xf numFmtId="0" fontId="9" fillId="0" borderId="0"/>
    <xf numFmtId="0" fontId="9" fillId="0" borderId="0"/>
    <xf numFmtId="0" fontId="2" fillId="0" borderId="0"/>
    <xf numFmtId="0" fontId="27" fillId="0" borderId="0">
      <alignment horizontal="right"/>
    </xf>
  </cellStyleXfs>
  <cellXfs count="70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/>
    <xf numFmtId="165" fontId="3" fillId="0" borderId="0" xfId="0" applyNumberFormat="1" applyFont="1" applyAlignment="1"/>
    <xf numFmtId="165" fontId="2" fillId="0" borderId="0" xfId="0" applyNumberFormat="1" applyFont="1" applyAlignment="1"/>
    <xf numFmtId="0" fontId="2" fillId="0" borderId="0" xfId="0" quotePrefix="1" applyFont="1" applyAlignment="1">
      <alignment horizontal="right"/>
    </xf>
    <xf numFmtId="0" fontId="2" fillId="0" borderId="0" xfId="0" applyFont="1" applyAlignment="1">
      <alignment horizontal="right"/>
    </xf>
    <xf numFmtId="166" fontId="2" fillId="0" borderId="0" xfId="0" applyNumberFormat="1" applyFont="1" applyAlignment="1"/>
    <xf numFmtId="165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49" fontId="5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left" wrapText="1"/>
    </xf>
    <xf numFmtId="0" fontId="8" fillId="0" borderId="0" xfId="1" applyFont="1" applyAlignment="1">
      <alignment horizontal="left"/>
    </xf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0" fontId="11" fillId="0" borderId="0" xfId="3" applyFont="1" applyAlignment="1">
      <alignment horizontal="left" vertical="center"/>
    </xf>
    <xf numFmtId="0" fontId="12" fillId="0" borderId="0" xfId="4"/>
    <xf numFmtId="0" fontId="13" fillId="0" borderId="0" xfId="5"/>
    <xf numFmtId="0" fontId="14" fillId="0" borderId="0" xfId="5" applyFont="1" applyAlignment="1">
      <alignment horizontal="left"/>
    </xf>
    <xf numFmtId="0" fontId="15" fillId="0" borderId="0" xfId="5" applyFont="1" applyAlignment="1">
      <alignment horizontal="left"/>
    </xf>
    <xf numFmtId="0" fontId="17" fillId="0" borderId="0" xfId="6" applyFont="1" applyAlignment="1">
      <alignment horizontal="center"/>
    </xf>
    <xf numFmtId="0" fontId="18" fillId="0" borderId="0" xfId="5" applyFont="1" applyAlignment="1">
      <alignment horizontal="left"/>
    </xf>
    <xf numFmtId="0" fontId="21" fillId="0" borderId="0" xfId="5" applyFont="1" applyAlignment="1">
      <alignment horizontal="left"/>
    </xf>
    <xf numFmtId="0" fontId="22" fillId="0" borderId="0" xfId="5" applyFont="1" applyAlignment="1">
      <alignment horizontal="left"/>
    </xf>
    <xf numFmtId="0" fontId="2" fillId="3" borderId="0" xfId="0" applyFont="1" applyFill="1" applyAlignment="1">
      <alignment horizontal="left"/>
    </xf>
    <xf numFmtId="0" fontId="23" fillId="0" borderId="0" xfId="7" applyFont="1" applyAlignment="1">
      <alignment horizontal="left" vertical="center" indent="10"/>
    </xf>
    <xf numFmtId="0" fontId="4" fillId="2" borderId="0" xfId="0" applyFont="1" applyFill="1" applyAlignment="1">
      <alignment horizontal="left" indent="11"/>
    </xf>
    <xf numFmtId="49" fontId="5" fillId="3" borderId="0" xfId="0" applyNumberFormat="1" applyFont="1" applyFill="1" applyAlignment="1">
      <alignment horizontal="left" indent="11"/>
    </xf>
    <xf numFmtId="0" fontId="11" fillId="3" borderId="0" xfId="3" applyFont="1" applyFill="1" applyAlignment="1">
      <alignment horizontal="left" vertical="center" indent="11"/>
    </xf>
    <xf numFmtId="1" fontId="26" fillId="3" borderId="1" xfId="8" applyNumberFormat="1" applyFont="1" applyFill="1" applyBorder="1" applyAlignment="1">
      <alignment horizontal="center" vertical="center" wrapText="1"/>
    </xf>
    <xf numFmtId="0" fontId="25" fillId="3" borderId="1" xfId="8" applyFont="1" applyFill="1" applyBorder="1" applyAlignment="1">
      <alignment vertical="center"/>
    </xf>
    <xf numFmtId="0" fontId="25" fillId="3" borderId="1" xfId="9" applyFont="1" applyFill="1" applyBorder="1" applyAlignment="1">
      <alignment vertical="center"/>
    </xf>
    <xf numFmtId="0" fontId="10" fillId="0" borderId="0" xfId="10" applyFont="1">
      <alignment horizontal="center"/>
    </xf>
    <xf numFmtId="166" fontId="2" fillId="0" borderId="0" xfId="0" applyNumberFormat="1" applyFont="1"/>
    <xf numFmtId="17" fontId="28" fillId="0" borderId="0" xfId="11" quotePrefix="1" applyNumberFormat="1" applyFont="1">
      <alignment horizontal="center" vertical="center" wrapText="1"/>
    </xf>
    <xf numFmtId="167" fontId="3" fillId="0" borderId="4" xfId="12" applyNumberFormat="1" applyFont="1" applyBorder="1" applyAlignment="1">
      <alignment horizontal="left"/>
    </xf>
    <xf numFmtId="0" fontId="10" fillId="0" borderId="4" xfId="10" applyFont="1" applyBorder="1">
      <alignment horizontal="center"/>
    </xf>
    <xf numFmtId="17" fontId="28" fillId="0" borderId="4" xfId="11" quotePrefix="1" applyNumberFormat="1" applyFont="1" applyBorder="1">
      <alignment horizontal="center" vertical="center" wrapText="1"/>
    </xf>
    <xf numFmtId="0" fontId="10" fillId="0" borderId="0" xfId="9" applyFont="1"/>
    <xf numFmtId="167" fontId="2" fillId="0" borderId="0" xfId="12" applyNumberFormat="1" applyFont="1" applyAlignment="1">
      <alignment horizontal="left"/>
    </xf>
    <xf numFmtId="0" fontId="10" fillId="0" borderId="0" xfId="10" quotePrefix="1" applyFont="1">
      <alignment horizontal="center"/>
    </xf>
    <xf numFmtId="168" fontId="2" fillId="0" borderId="0" xfId="2" applyNumberFormat="1" applyFont="1" applyAlignment="1"/>
    <xf numFmtId="0" fontId="28" fillId="0" borderId="0" xfId="9" applyFont="1"/>
    <xf numFmtId="0" fontId="29" fillId="0" borderId="0" xfId="9" applyFont="1"/>
    <xf numFmtId="0" fontId="10" fillId="0" borderId="0" xfId="13" applyFont="1" applyAlignment="1">
      <alignment horizontal="center"/>
    </xf>
    <xf numFmtId="168" fontId="2" fillId="0" borderId="4" xfId="2" applyNumberFormat="1" applyFont="1" applyBorder="1" applyAlignment="1"/>
    <xf numFmtId="0" fontId="2" fillId="0" borderId="0" xfId="13" applyFont="1" applyAlignment="1">
      <alignment horizontal="left" indent="3"/>
    </xf>
    <xf numFmtId="167" fontId="18" fillId="0" borderId="0" xfId="9" applyNumberFormat="1" applyFont="1" applyAlignment="1">
      <alignment horizontal="right"/>
    </xf>
    <xf numFmtId="1" fontId="30" fillId="0" borderId="0" xfId="14" applyNumberFormat="1" applyFont="1" applyAlignment="1">
      <alignment horizontal="center"/>
    </xf>
    <xf numFmtId="169" fontId="10" fillId="0" borderId="0" xfId="9" applyNumberFormat="1" applyFont="1"/>
    <xf numFmtId="1" fontId="30" fillId="0" borderId="0" xfId="15" applyNumberFormat="1" applyFont="1" applyAlignment="1">
      <alignment horizontal="center"/>
    </xf>
    <xf numFmtId="0" fontId="8" fillId="0" borderId="4" xfId="1" applyFont="1" applyBorder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19" fillId="0" borderId="2" xfId="5" applyFont="1" applyBorder="1" applyAlignment="1">
      <alignment horizontal="left"/>
    </xf>
    <xf numFmtId="0" fontId="14" fillId="0" borderId="0" xfId="5" applyFont="1" applyAlignment="1">
      <alignment horizontal="left"/>
    </xf>
    <xf numFmtId="0" fontId="17" fillId="0" borderId="0" xfId="6" applyFont="1"/>
    <xf numFmtId="0" fontId="5" fillId="3" borderId="0" xfId="0" applyFont="1" applyFill="1" applyAlignment="1">
      <alignment horizontal="left" vertical="top" wrapText="1" indent="11"/>
    </xf>
    <xf numFmtId="0" fontId="25" fillId="3" borderId="1" xfId="8" applyFont="1" applyFill="1" applyBorder="1" applyAlignment="1">
      <alignment horizontal="left" vertical="center" indent="13"/>
    </xf>
    <xf numFmtId="17" fontId="28" fillId="0" borderId="3" xfId="11" quotePrefix="1" applyNumberFormat="1" applyFont="1" applyBorder="1">
      <alignment horizontal="center" vertical="center" wrapText="1"/>
    </xf>
    <xf numFmtId="17" fontId="28" fillId="0" borderId="0" xfId="11" quotePrefix="1" applyNumberFormat="1" applyFont="1">
      <alignment horizontal="center" vertical="center" wrapText="1"/>
    </xf>
    <xf numFmtId="0" fontId="28" fillId="0" borderId="0" xfId="9" applyFont="1" applyAlignment="1">
      <alignment horizontal="center"/>
    </xf>
    <xf numFmtId="0" fontId="10" fillId="0" borderId="0" xfId="9" applyFont="1" applyAlignment="1">
      <alignment horizontal="center"/>
    </xf>
  </cellXfs>
  <cellStyles count="16">
    <cellStyle name="Comma" xfId="2" builtinId="3"/>
    <cellStyle name="Hyperlink" xfId="1" builtinId="8"/>
    <cellStyle name="Hyperlink 2" xfId="6" xr:uid="{E1AFCEF0-6C45-4718-9985-70D6CDD50456}"/>
    <cellStyle name="Normal" xfId="0" builtinId="0"/>
    <cellStyle name="Normal 10" xfId="4" xr:uid="{3C8311D4-739D-4553-A9BD-FE47E1A37B64}"/>
    <cellStyle name="Normal 15" xfId="7" xr:uid="{8415C9CC-FC33-4DC5-A7F8-5A5228E92928}"/>
    <cellStyle name="Normal 2" xfId="9" xr:uid="{95CC7341-ABE8-4DED-B924-A8C68F7904B5}"/>
    <cellStyle name="Normal 2 2" xfId="12" xr:uid="{A6599987-F3AB-46D9-8646-40C6916A6E41}"/>
    <cellStyle name="Normal 2 2 2" xfId="13" xr:uid="{4EA7BB13-FB5D-480B-ACC0-2F1797623DFD}"/>
    <cellStyle name="Normal 2 4" xfId="5" xr:uid="{062400FF-BF63-48E4-98CC-6E26FE482094}"/>
    <cellStyle name="Normal 3 5 4" xfId="3" xr:uid="{2810F5BA-DAA9-412F-80DD-ED9722C6BA18}"/>
    <cellStyle name="Normal 30" xfId="14" xr:uid="{C1404993-B8EE-4E31-BE3D-587F1A1B4D61}"/>
    <cellStyle name="Style1" xfId="8" xr:uid="{13491ED5-1323-497E-95CF-1785DBD479A4}"/>
    <cellStyle name="Style4" xfId="10" xr:uid="{F65393AE-9AD0-416C-B538-EA74A97D2309}"/>
    <cellStyle name="Style5" xfId="11" xr:uid="{4CD64593-38FB-4E17-96E0-B0A6F8F1C7E3}"/>
    <cellStyle name="Style8 2" xfId="15" xr:uid="{1E6127C4-A657-4BF0-9D72-C0F709529D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1171575</xdr:colOff>
      <xdr:row>5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D33C02-2524-4871-BD6E-A2218DC5E4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1430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971550</xdr:colOff>
      <xdr:row>5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D8C465-4A84-4A2E-9048-CADE3D1FF2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1430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971550</xdr:colOff>
      <xdr:row>5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300360-DA49-463F-B8F0-871C037DA4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1430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1171575</xdr:colOff>
      <xdr:row>6</xdr:row>
      <xdr:rowOff>28575</xdr:rowOff>
    </xdr:to>
    <xdr:pic>
      <xdr:nvPicPr>
        <xdr:cNvPr id="4098" name="Picture 1">
          <a:extLst>
            <a:ext uri="{FF2B5EF4-FFF2-40B4-BE49-F238E27FC236}">
              <a16:creationId xmlns:a16="http://schemas.microsoft.com/office/drawing/2014/main" id="{347EC6F8-1A16-4583-8578-FBE383765B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1430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bs.gov.au/about/contact-us" TargetMode="External"/><Relationship Id="rId3" Type="http://schemas.openxmlformats.org/officeDocument/2006/relationships/hyperlink" Target="http://www.abs.gov.au/ausstats/abs@.nsf/exnote/6333.0" TargetMode="External"/><Relationship Id="rId7" Type="http://schemas.openxmlformats.org/officeDocument/2006/relationships/hyperlink" Target="mailto:labour.statistics@abs.gov.au" TargetMode="External"/><Relationship Id="rId2" Type="http://schemas.openxmlformats.org/officeDocument/2006/relationships/hyperlink" Target="http://www.abs.gov.au/websitedbs/d3310114.nsf/Home/&#169;+Copyright?OpenDocument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hyperlink" Target="https://www.abs.gov.au/methodologies/participation-job-search-and-mobility-australia-methodology/feb-2021" TargetMode="External"/><Relationship Id="rId5" Type="http://schemas.openxmlformats.org/officeDocument/2006/relationships/hyperlink" Target="https://www.abs.gov.au/statistics/labour/employment-and-unemployment/participation-job-search-and-mobility-australia/latest-release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www.abs.gov.au/ausstats/abs@.nsf/mf/6333.0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8BE26-FDEE-4C5F-BBAB-7C17AEC4A32D}">
  <dimension ref="A1:E26"/>
  <sheetViews>
    <sheetView showGridLines="0" tabSelected="1" workbookViewId="0">
      <pane ySplit="7" topLeftCell="A8" activePane="bottomLeft" state="frozen"/>
      <selection activeCell="Z1" sqref="Z1"/>
      <selection pane="bottomLeft"/>
    </sheetView>
  </sheetViews>
  <sheetFormatPr defaultColWidth="7.7109375" defaultRowHeight="15" customHeight="1"/>
  <cols>
    <col min="1" max="1" width="17.85546875" customWidth="1"/>
    <col min="2" max="2" width="9.140625" customWidth="1"/>
    <col min="3" max="3" width="98.85546875" customWidth="1"/>
    <col min="5" max="5" width="11" bestFit="1" customWidth="1"/>
    <col min="12" max="12" width="7.7109375" customWidth="1"/>
    <col min="26" max="26" width="7.7109375" customWidth="1"/>
  </cols>
  <sheetData>
    <row r="1" spans="1:5">
      <c r="A1" s="21"/>
      <c r="B1" s="21"/>
      <c r="C1" s="21"/>
      <c r="D1" s="21"/>
      <c r="E1" s="21"/>
    </row>
    <row r="2" spans="1:5">
      <c r="A2" s="21"/>
      <c r="B2" s="13" t="s">
        <v>769</v>
      </c>
      <c r="C2" s="12"/>
      <c r="D2" s="12"/>
      <c r="E2" s="12"/>
    </row>
    <row r="3" spans="1:5" ht="12" customHeight="1">
      <c r="A3" s="21"/>
      <c r="B3" s="12"/>
      <c r="C3" s="12"/>
      <c r="D3" s="12"/>
      <c r="E3" s="12"/>
    </row>
    <row r="4" spans="1:5">
      <c r="A4" s="21"/>
      <c r="B4" s="12"/>
      <c r="C4" s="12"/>
      <c r="D4" s="12"/>
      <c r="E4" s="12"/>
    </row>
    <row r="5" spans="1:5" ht="15.75">
      <c r="A5" s="21"/>
      <c r="B5" s="14" t="s">
        <v>770</v>
      </c>
      <c r="C5" s="21"/>
      <c r="D5" s="21"/>
      <c r="E5" s="21"/>
    </row>
    <row r="6" spans="1:5" ht="15.75" customHeight="1">
      <c r="A6" s="21"/>
      <c r="B6" s="60" t="s">
        <v>771</v>
      </c>
      <c r="C6" s="60"/>
      <c r="D6" s="60"/>
      <c r="E6" s="60"/>
    </row>
    <row r="7" spans="1:5" ht="15.75" customHeight="1">
      <c r="A7" s="21"/>
      <c r="B7" s="22" t="s">
        <v>779</v>
      </c>
      <c r="C7" s="21"/>
      <c r="D7" s="21"/>
      <c r="E7" s="21"/>
    </row>
    <row r="8" spans="1:5">
      <c r="A8" s="23"/>
      <c r="B8" s="23"/>
      <c r="C8" s="23"/>
      <c r="D8" s="21"/>
      <c r="E8" s="21"/>
    </row>
    <row r="9" spans="1:5" ht="15.75">
      <c r="A9" s="24"/>
      <c r="B9" s="25" t="s">
        <v>780</v>
      </c>
      <c r="C9" s="24"/>
      <c r="D9" s="21"/>
      <c r="E9" s="21"/>
    </row>
    <row r="10" spans="1:5">
      <c r="A10" s="24"/>
      <c r="B10" s="26" t="s">
        <v>781</v>
      </c>
      <c r="C10" s="24"/>
      <c r="D10" s="21"/>
      <c r="E10" s="21"/>
    </row>
    <row r="11" spans="1:5">
      <c r="A11" s="24"/>
      <c r="B11" s="27">
        <v>22.1</v>
      </c>
      <c r="C11" s="28" t="s">
        <v>782</v>
      </c>
      <c r="D11" s="21"/>
      <c r="E11" s="21"/>
    </row>
    <row r="12" spans="1:5">
      <c r="A12" s="24"/>
      <c r="B12" s="27">
        <v>22.2</v>
      </c>
      <c r="C12" s="28" t="s">
        <v>783</v>
      </c>
      <c r="D12" s="21"/>
      <c r="E12" s="21"/>
    </row>
    <row r="13" spans="1:5">
      <c r="A13" s="24"/>
      <c r="B13" s="27" t="s">
        <v>784</v>
      </c>
      <c r="C13" s="28" t="s">
        <v>785</v>
      </c>
      <c r="D13" s="21"/>
      <c r="E13" s="21"/>
    </row>
    <row r="14" spans="1:5">
      <c r="A14" s="23"/>
      <c r="B14" s="23"/>
      <c r="C14" s="23"/>
      <c r="D14" s="21"/>
      <c r="E14" s="21"/>
    </row>
    <row r="15" spans="1:5" ht="15.75">
      <c r="A15" s="24"/>
      <c r="B15" s="61"/>
      <c r="C15" s="61"/>
      <c r="D15" s="21"/>
      <c r="E15" s="21"/>
    </row>
    <row r="16" spans="1:5" ht="15.75">
      <c r="A16" s="24"/>
      <c r="B16" s="62" t="s">
        <v>786</v>
      </c>
      <c r="C16" s="62"/>
      <c r="D16" s="21"/>
      <c r="E16" s="21"/>
    </row>
    <row r="17" spans="1:5">
      <c r="A17" s="23"/>
      <c r="B17" s="23"/>
      <c r="C17" s="23"/>
      <c r="D17" s="21"/>
      <c r="E17" s="21"/>
    </row>
    <row r="18" spans="1:5">
      <c r="A18" s="24"/>
      <c r="B18" s="29" t="s">
        <v>787</v>
      </c>
      <c r="C18" s="24"/>
      <c r="D18" s="21"/>
      <c r="E18" s="21"/>
    </row>
    <row r="19" spans="1:5">
      <c r="A19" s="24"/>
      <c r="B19" s="63" t="s">
        <v>788</v>
      </c>
      <c r="C19" s="63"/>
      <c r="D19" s="21"/>
      <c r="E19" s="21"/>
    </row>
    <row r="20" spans="1:5">
      <c r="A20" s="24"/>
      <c r="B20" s="63" t="s">
        <v>789</v>
      </c>
      <c r="C20" s="63"/>
      <c r="D20" s="21"/>
      <c r="E20" s="21"/>
    </row>
    <row r="21" spans="1:5">
      <c r="A21" s="23"/>
      <c r="B21" s="23"/>
      <c r="C21" s="23"/>
      <c r="D21" s="21"/>
      <c r="E21" s="21"/>
    </row>
    <row r="22" spans="1:5">
      <c r="A22" s="23"/>
      <c r="B22" s="15" t="s">
        <v>772</v>
      </c>
      <c r="C22" s="21"/>
      <c r="D22" s="21"/>
      <c r="E22" s="21"/>
    </row>
    <row r="23" spans="1:5">
      <c r="A23" s="23"/>
      <c r="B23" s="59" t="s">
        <v>790</v>
      </c>
      <c r="C23" s="59"/>
      <c r="D23" s="59"/>
      <c r="E23" s="59"/>
    </row>
    <row r="24" spans="1:5">
      <c r="A24" s="23"/>
      <c r="B24" s="59" t="s">
        <v>791</v>
      </c>
      <c r="C24" s="59"/>
      <c r="D24" s="59"/>
      <c r="E24" s="59"/>
    </row>
    <row r="25" spans="1:5">
      <c r="A25" s="23"/>
      <c r="B25" s="23"/>
      <c r="C25" s="23"/>
      <c r="D25" s="21"/>
      <c r="E25" s="21"/>
    </row>
    <row r="26" spans="1:5">
      <c r="A26" s="23"/>
      <c r="B26" s="30" t="str">
        <f ca="1">"© Commonwealth of Australia "&amp;YEAR(TODAY())</f>
        <v>© Commonwealth of Australia 2021</v>
      </c>
      <c r="C26" s="24"/>
      <c r="D26" s="21"/>
      <c r="E26" s="21"/>
    </row>
  </sheetData>
  <mergeCells count="7">
    <mergeCell ref="B24:E24"/>
    <mergeCell ref="B6:E6"/>
    <mergeCell ref="B15:C15"/>
    <mergeCell ref="B16:C16"/>
    <mergeCell ref="B19:C19"/>
    <mergeCell ref="B20:C20"/>
    <mergeCell ref="B23:E23"/>
  </mergeCells>
  <hyperlinks>
    <hyperlink ref="B16" r:id="rId1" xr:uid="{F7B9E07D-D554-416E-B1FD-67ABA7E1D215}"/>
    <hyperlink ref="B13" location="Index!A12" display="Index" xr:uid="{64629829-3CCF-4646-B7B8-4F156283C0AA}"/>
    <hyperlink ref="B26" r:id="rId2" display="© Commonwealth of Australia 2015" xr:uid="{999D0D86-2FE2-43A0-8AA3-9D7804DA041E}"/>
    <hyperlink ref="B20" r:id="rId3" display="Explanatory Notes" xr:uid="{C4E2D81E-C739-4577-A192-E7B38FE5DC6A}"/>
    <hyperlink ref="B19" r:id="rId4" xr:uid="{E8DB210B-9091-4FB7-8935-DF4CDA5B8DF9}"/>
    <hyperlink ref="B19:C19" r:id="rId5" display="Summary - link to be updated for 2021" xr:uid="{953BD571-2DB6-4ED1-ABDD-A25F86CF9D8E}"/>
    <hyperlink ref="B20:C20" r:id="rId6" display="Methodology" xr:uid="{9D2703E6-1CED-41A5-949F-A50746B31850}"/>
    <hyperlink ref="B11" location="'Table 22.1'!D13" display="'Table 22.1'!D13" xr:uid="{B4F7CAD3-2525-4A22-9437-982AF239319F}"/>
    <hyperlink ref="B12" location="'Table 22.2'!D13" display="'Table 22.2'!D13" xr:uid="{18FEB0C0-9AB4-41AA-B0A2-7CBABD4529DE}"/>
    <hyperlink ref="B24" r:id="rId7" display="or the Labour Surveys Branch at labour.statistics@abs.gov.au." xr:uid="{EA428453-4003-48C3-A798-B1103E6D47F1}"/>
    <hyperlink ref="B23:E23" r:id="rId8" display="For further information about these and related statistics visit www.abs.gov.au/about/contact-us" xr:uid="{30C56D96-1728-4DB9-A1F1-8C17FC86F565}"/>
  </hyperlinks>
  <pageMargins left="0.7" right="0.7" top="0.75" bottom="0.75" header="0.3" footer="0.3"/>
  <pageSetup paperSize="9" orientation="portrait" r:id="rId9"/>
  <headerFooter>
    <oddHeader>&amp;C&amp;"Calibri"&amp;10&amp;KFF0000OFFICIAL: Census and Statistics Act&amp;1#</oddHeader>
    <oddFooter>&amp;C&amp;1#&amp;"Calibri"&amp;10&amp;KFF0000OFFICIAL: Census and Statistics Act</oddFooter>
  </headerFooter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F71FA-9F6D-4BEF-AE27-7DC8DAA733D6}">
  <sheetPr>
    <pageSetUpPr fitToPage="1"/>
  </sheetPr>
  <dimension ref="A1:U38"/>
  <sheetViews>
    <sheetView zoomScaleNormal="100" workbookViewId="0">
      <pane ySplit="11" topLeftCell="A12" activePane="bottomLeft" state="frozen"/>
      <selection activeCell="Z1" sqref="Z1"/>
      <selection pane="bottomLeft"/>
    </sheetView>
  </sheetViews>
  <sheetFormatPr defaultRowHeight="15" customHeight="1"/>
  <cols>
    <col min="1" max="1" width="3" customWidth="1"/>
    <col min="2" max="2" width="29.5703125" customWidth="1"/>
    <col min="3" max="3" width="3.85546875" bestFit="1" customWidth="1"/>
    <col min="4" max="21" width="11.7109375" customWidth="1"/>
    <col min="234" max="245" width="9.140625" customWidth="1"/>
    <col min="249" max="249" width="9.140625" customWidth="1"/>
    <col min="490" max="501" width="9.140625" customWidth="1"/>
    <col min="505" max="505" width="9.140625" customWidth="1"/>
    <col min="746" max="757" width="9.140625" customWidth="1"/>
    <col min="761" max="761" width="9.140625" customWidth="1"/>
    <col min="1002" max="1013" width="9.140625" customWidth="1"/>
    <col min="1017" max="1017" width="9.140625" customWidth="1"/>
    <col min="1258" max="1269" width="9.140625" customWidth="1"/>
    <col min="1273" max="1273" width="9.140625" customWidth="1"/>
    <col min="1514" max="1525" width="9.140625" customWidth="1"/>
    <col min="1529" max="1529" width="9.140625" customWidth="1"/>
    <col min="1770" max="1781" width="9.140625" customWidth="1"/>
    <col min="1785" max="1785" width="9.140625" customWidth="1"/>
    <col min="2026" max="2037" width="9.140625" customWidth="1"/>
    <col min="2041" max="2041" width="9.140625" customWidth="1"/>
    <col min="2282" max="2293" width="9.140625" customWidth="1"/>
    <col min="2297" max="2297" width="9.140625" customWidth="1"/>
    <col min="2538" max="2549" width="9.140625" customWidth="1"/>
    <col min="2553" max="2553" width="9.140625" customWidth="1"/>
    <col min="2794" max="2805" width="9.140625" customWidth="1"/>
    <col min="2809" max="2809" width="9.140625" customWidth="1"/>
    <col min="3050" max="3061" width="9.140625" customWidth="1"/>
    <col min="3065" max="3065" width="9.140625" customWidth="1"/>
    <col min="3306" max="3317" width="9.140625" customWidth="1"/>
    <col min="3321" max="3321" width="9.140625" customWidth="1"/>
    <col min="3562" max="3573" width="9.140625" customWidth="1"/>
    <col min="3577" max="3577" width="9.140625" customWidth="1"/>
    <col min="3818" max="3829" width="9.140625" customWidth="1"/>
    <col min="3833" max="3833" width="9.140625" customWidth="1"/>
    <col min="4074" max="4085" width="9.140625" customWidth="1"/>
    <col min="4089" max="4089" width="9.140625" customWidth="1"/>
    <col min="4330" max="4341" width="9.140625" customWidth="1"/>
    <col min="4345" max="4345" width="9.140625" customWidth="1"/>
    <col min="4586" max="4597" width="9.140625" customWidth="1"/>
    <col min="4601" max="4601" width="9.140625" customWidth="1"/>
    <col min="4842" max="4853" width="9.140625" customWidth="1"/>
    <col min="4857" max="4857" width="9.140625" customWidth="1"/>
    <col min="5098" max="5109" width="9.140625" customWidth="1"/>
    <col min="5113" max="5113" width="9.140625" customWidth="1"/>
    <col min="5354" max="5365" width="9.140625" customWidth="1"/>
    <col min="5369" max="5369" width="9.140625" customWidth="1"/>
    <col min="5610" max="5621" width="9.140625" customWidth="1"/>
    <col min="5625" max="5625" width="9.140625" customWidth="1"/>
    <col min="5866" max="5877" width="9.140625" customWidth="1"/>
    <col min="5881" max="5881" width="9.140625" customWidth="1"/>
    <col min="6122" max="6133" width="9.140625" customWidth="1"/>
    <col min="6137" max="6137" width="9.140625" customWidth="1"/>
    <col min="6378" max="6389" width="9.140625" customWidth="1"/>
    <col min="6393" max="6393" width="9.140625" customWidth="1"/>
    <col min="6634" max="6645" width="9.140625" customWidth="1"/>
    <col min="6649" max="6649" width="9.140625" customWidth="1"/>
    <col min="6890" max="6901" width="9.140625" customWidth="1"/>
    <col min="6905" max="6905" width="9.140625" customWidth="1"/>
    <col min="7146" max="7157" width="9.140625" customWidth="1"/>
    <col min="7161" max="7161" width="9.140625" customWidth="1"/>
    <col min="7402" max="7413" width="9.140625" customWidth="1"/>
    <col min="7417" max="7417" width="9.140625" customWidth="1"/>
    <col min="7658" max="7669" width="9.140625" customWidth="1"/>
    <col min="7673" max="7673" width="9.140625" customWidth="1"/>
    <col min="7914" max="7925" width="9.140625" customWidth="1"/>
    <col min="7929" max="7929" width="9.140625" customWidth="1"/>
    <col min="8170" max="8181" width="9.140625" customWidth="1"/>
    <col min="8185" max="8185" width="9.140625" customWidth="1"/>
    <col min="8426" max="8437" width="9.140625" customWidth="1"/>
    <col min="8441" max="8441" width="9.140625" customWidth="1"/>
    <col min="8682" max="8693" width="9.140625" customWidth="1"/>
    <col min="8697" max="8697" width="9.140625" customWidth="1"/>
    <col min="8938" max="8949" width="9.140625" customWidth="1"/>
    <col min="8953" max="8953" width="9.140625" customWidth="1"/>
    <col min="9194" max="9205" width="9.140625" customWidth="1"/>
    <col min="9209" max="9209" width="9.140625" customWidth="1"/>
    <col min="9450" max="9461" width="9.140625" customWidth="1"/>
    <col min="9465" max="9465" width="9.140625" customWidth="1"/>
    <col min="9706" max="9717" width="9.140625" customWidth="1"/>
    <col min="9721" max="9721" width="9.140625" customWidth="1"/>
    <col min="9962" max="9973" width="9.140625" customWidth="1"/>
    <col min="9977" max="9977" width="9.140625" customWidth="1"/>
    <col min="10218" max="10229" width="9.140625" customWidth="1"/>
    <col min="10233" max="10233" width="9.140625" customWidth="1"/>
    <col min="10474" max="10485" width="9.140625" customWidth="1"/>
    <col min="10489" max="10489" width="9.140625" customWidth="1"/>
    <col min="10730" max="10741" width="9.140625" customWidth="1"/>
    <col min="10745" max="10745" width="9.140625" customWidth="1"/>
    <col min="10986" max="10997" width="9.140625" customWidth="1"/>
    <col min="11001" max="11001" width="9.140625" customWidth="1"/>
    <col min="11242" max="11253" width="9.140625" customWidth="1"/>
    <col min="11257" max="11257" width="9.140625" customWidth="1"/>
    <col min="11498" max="11509" width="9.140625" customWidth="1"/>
    <col min="11513" max="11513" width="9.140625" customWidth="1"/>
    <col min="11754" max="11765" width="9.140625" customWidth="1"/>
    <col min="11769" max="11769" width="9.140625" customWidth="1"/>
    <col min="12010" max="12021" width="9.140625" customWidth="1"/>
    <col min="12025" max="12025" width="9.140625" customWidth="1"/>
    <col min="12266" max="12277" width="9.140625" customWidth="1"/>
    <col min="12281" max="12281" width="9.140625" customWidth="1"/>
    <col min="12522" max="12533" width="9.140625" customWidth="1"/>
    <col min="12537" max="12537" width="9.140625" customWidth="1"/>
    <col min="12778" max="12789" width="9.140625" customWidth="1"/>
    <col min="12793" max="12793" width="9.140625" customWidth="1"/>
    <col min="13034" max="13045" width="9.140625" customWidth="1"/>
    <col min="13049" max="13049" width="9.140625" customWidth="1"/>
    <col min="13290" max="13301" width="9.140625" customWidth="1"/>
    <col min="13305" max="13305" width="9.140625" customWidth="1"/>
    <col min="13546" max="13557" width="9.140625" customWidth="1"/>
    <col min="13561" max="13561" width="9.140625" customWidth="1"/>
    <col min="13802" max="13813" width="9.140625" customWidth="1"/>
    <col min="13817" max="13817" width="9.140625" customWidth="1"/>
    <col min="14058" max="14069" width="9.140625" customWidth="1"/>
    <col min="14073" max="14073" width="9.140625" customWidth="1"/>
    <col min="14314" max="14325" width="9.140625" customWidth="1"/>
    <col min="14329" max="14329" width="9.140625" customWidth="1"/>
    <col min="14570" max="14581" width="9.140625" customWidth="1"/>
    <col min="14585" max="14585" width="9.140625" customWidth="1"/>
    <col min="14826" max="14837" width="9.140625" customWidth="1"/>
    <col min="14841" max="14841" width="9.140625" customWidth="1"/>
    <col min="15082" max="15093" width="9.140625" customWidth="1"/>
    <col min="15097" max="15097" width="9.140625" customWidth="1"/>
    <col min="15338" max="15349" width="9.140625" customWidth="1"/>
    <col min="15353" max="15353" width="9.140625" customWidth="1"/>
    <col min="15594" max="15605" width="9.140625" customWidth="1"/>
    <col min="15609" max="15609" width="9.140625" customWidth="1"/>
    <col min="15850" max="15861" width="9.140625" customWidth="1"/>
    <col min="15865" max="15865" width="9.140625" customWidth="1"/>
    <col min="16106" max="16117" width="9.140625" customWidth="1"/>
    <col min="16121" max="16121" width="9.140625" customWidth="1"/>
  </cols>
  <sheetData>
    <row r="1" spans="1:21" ht="11.25" customHeigh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/>
      <c r="P1" s="32"/>
      <c r="Q1" s="32"/>
      <c r="R1" s="32"/>
      <c r="S1" s="32"/>
      <c r="T1" s="32"/>
      <c r="U1" s="32"/>
    </row>
    <row r="2" spans="1:21" ht="15.95" customHeight="1">
      <c r="A2" s="21"/>
      <c r="B2" s="33" t="s">
        <v>769</v>
      </c>
      <c r="C2" s="33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11.25" customHeight="1">
      <c r="A3" s="2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ht="11.25" customHeight="1">
      <c r="A4" s="2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1" ht="15.95" customHeight="1">
      <c r="A5" s="31"/>
      <c r="B5" s="34" t="s">
        <v>770</v>
      </c>
      <c r="C5" s="34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</row>
    <row r="6" spans="1:21" ht="15.95" customHeight="1">
      <c r="A6" s="31"/>
      <c r="B6" s="64" t="str">
        <f>Contents!B6</f>
        <v>Table 22. Extended measures of underutilisation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31"/>
      <c r="O6" s="31"/>
      <c r="P6" s="31"/>
      <c r="Q6" s="31"/>
      <c r="R6" s="31"/>
      <c r="S6" s="31"/>
      <c r="T6" s="31"/>
      <c r="U6" s="31"/>
    </row>
    <row r="7" spans="1:21" ht="15.95" customHeight="1">
      <c r="A7" s="31"/>
      <c r="B7" s="35" t="str">
        <f>Contents!B7</f>
        <v>Released at 11:30 am (Canberra time) Wed 7 Jul 2021</v>
      </c>
      <c r="C7" s="35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</row>
    <row r="8" spans="1:21" ht="15.75" customHeight="1">
      <c r="A8" s="65" t="str">
        <f>Contents!C11</f>
        <v>Table 22.1 - February 2021</v>
      </c>
      <c r="B8" s="65"/>
      <c r="C8" s="65"/>
      <c r="D8" s="65"/>
      <c r="E8" s="65"/>
      <c r="F8" s="65"/>
      <c r="G8" s="65"/>
      <c r="H8" s="65"/>
      <c r="I8" s="65"/>
      <c r="J8" s="36"/>
      <c r="K8" s="37"/>
      <c r="L8" s="38"/>
      <c r="M8" s="38"/>
      <c r="N8" s="38"/>
      <c r="O8" s="38"/>
      <c r="P8" s="38"/>
      <c r="Q8" s="38"/>
      <c r="R8" s="38"/>
      <c r="S8" s="38"/>
      <c r="T8" s="38"/>
      <c r="U8" s="38"/>
    </row>
    <row r="9" spans="1:21" ht="12.75" customHeight="1">
      <c r="A9" s="39"/>
      <c r="B9" s="39"/>
      <c r="C9" s="39"/>
      <c r="D9" s="66" t="s">
        <v>792</v>
      </c>
      <c r="E9" s="66"/>
      <c r="F9" s="66"/>
      <c r="G9" s="66"/>
      <c r="H9" s="66"/>
      <c r="I9" s="66"/>
      <c r="J9" s="66"/>
      <c r="K9" s="66"/>
      <c r="L9" s="66" t="s">
        <v>793</v>
      </c>
      <c r="M9" s="66" t="s">
        <v>794</v>
      </c>
      <c r="N9" s="68" t="s">
        <v>795</v>
      </c>
      <c r="O9" s="68"/>
      <c r="P9" s="68"/>
      <c r="Q9" s="68"/>
      <c r="R9" s="68"/>
      <c r="S9" s="68"/>
      <c r="T9" s="68"/>
      <c r="U9" s="67" t="s">
        <v>796</v>
      </c>
    </row>
    <row r="10" spans="1:21" ht="12.75" customHeight="1">
      <c r="A10" s="39"/>
      <c r="B10" s="39"/>
      <c r="C10" s="39"/>
      <c r="D10" s="67" t="s">
        <v>797</v>
      </c>
      <c r="E10" s="67" t="s">
        <v>798</v>
      </c>
      <c r="F10" s="67" t="s">
        <v>799</v>
      </c>
      <c r="G10" s="67" t="s">
        <v>800</v>
      </c>
      <c r="H10" s="67" t="s">
        <v>801</v>
      </c>
      <c r="I10" s="67" t="s">
        <v>802</v>
      </c>
      <c r="J10" s="67" t="s">
        <v>803</v>
      </c>
      <c r="K10" s="67" t="s">
        <v>804</v>
      </c>
      <c r="L10" s="67"/>
      <c r="M10" s="67"/>
      <c r="N10" s="67" t="s">
        <v>805</v>
      </c>
      <c r="O10" s="69"/>
      <c r="P10" s="69"/>
      <c r="Q10" s="67" t="s">
        <v>806</v>
      </c>
      <c r="R10" s="67" t="s">
        <v>807</v>
      </c>
      <c r="S10" s="67" t="s">
        <v>808</v>
      </c>
      <c r="T10" s="67" t="s">
        <v>809</v>
      </c>
      <c r="U10" s="67"/>
    </row>
    <row r="11" spans="1:21" ht="22.5" customHeight="1">
      <c r="A11" s="39"/>
      <c r="B11" s="40"/>
      <c r="C11" s="39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41" t="s">
        <v>810</v>
      </c>
      <c r="P11" s="41" t="s">
        <v>811</v>
      </c>
      <c r="Q11" s="67"/>
      <c r="R11" s="67"/>
      <c r="S11" s="67"/>
      <c r="T11" s="67"/>
      <c r="U11" s="67"/>
    </row>
    <row r="12" spans="1:21">
      <c r="A12" s="42" t="s">
        <v>812</v>
      </c>
      <c r="B12" s="43"/>
      <c r="C12" s="43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</row>
    <row r="13" spans="1:21">
      <c r="A13" s="45"/>
      <c r="B13" s="46" t="s">
        <v>813</v>
      </c>
      <c r="C13" s="47" t="s">
        <v>814</v>
      </c>
      <c r="D13" s="48">
        <f>A124840422X_Latest</f>
        <v>591.65800000000002</v>
      </c>
      <c r="E13" s="48">
        <f>A124840358T_Latest</f>
        <v>564.33699999999999</v>
      </c>
      <c r="F13" s="48">
        <f>A124840430X_Latest</f>
        <v>366.13499999999999</v>
      </c>
      <c r="G13" s="48">
        <f>A124840438T_Latest</f>
        <v>123.34</v>
      </c>
      <c r="H13" s="48">
        <f>A124840366T_Latest</f>
        <v>204.14599999999999</v>
      </c>
      <c r="I13" s="48">
        <f>A124840374T_Latest</f>
        <v>39.97</v>
      </c>
      <c r="J13" s="48">
        <f>A124840406X_Latest</f>
        <v>11.773999999999999</v>
      </c>
      <c r="K13" s="48">
        <f>A124840342X_Latest</f>
        <v>21.094000000000001</v>
      </c>
      <c r="L13" s="48">
        <f>A124840446T_Latest</f>
        <v>1922.4549999999999</v>
      </c>
      <c r="M13" s="48">
        <f>A124840414X_Latest</f>
        <v>1839.396</v>
      </c>
      <c r="N13" s="48">
        <f>A124840454T_Latest</f>
        <v>476.54</v>
      </c>
      <c r="O13" s="48">
        <f>A124840350X_Latest</f>
        <v>195.417</v>
      </c>
      <c r="P13" s="48">
        <f>A124840318X_Latest</f>
        <v>281.12299999999999</v>
      </c>
      <c r="Q13" s="48">
        <f>A124840326X_Latest</f>
        <v>444.06599999999997</v>
      </c>
      <c r="R13" s="48">
        <f>A124840382T_Latest</f>
        <v>359.911</v>
      </c>
      <c r="S13" s="48">
        <f>A124840334X_Latest</f>
        <v>327.06200000000001</v>
      </c>
      <c r="T13" s="48">
        <f>A124840390T_Latest</f>
        <v>231.81700000000001</v>
      </c>
      <c r="U13" s="48">
        <f>A124840398K_Latest</f>
        <v>83.058999999999997</v>
      </c>
    </row>
    <row r="14" spans="1:21">
      <c r="A14" s="49"/>
      <c r="B14" s="46" t="s">
        <v>815</v>
      </c>
      <c r="C14" s="47" t="s">
        <v>814</v>
      </c>
      <c r="D14" s="48">
        <f>A124839846F_Latest</f>
        <v>350.22500000000002</v>
      </c>
      <c r="E14" s="48">
        <f>A124839782F_Latest</f>
        <v>296.07400000000001</v>
      </c>
      <c r="F14" s="48">
        <f>A124839854F_Latest</f>
        <v>224.39099999999999</v>
      </c>
      <c r="G14" s="48">
        <f>A124839862F_Latest</f>
        <v>77.617999999999995</v>
      </c>
      <c r="H14" s="48">
        <f>A124839790F_Latest</f>
        <v>124.941</v>
      </c>
      <c r="I14" s="48">
        <f>A124839798X_Latest</f>
        <v>21.981999999999999</v>
      </c>
      <c r="J14" s="48">
        <f>A124839830L_Latest</f>
        <v>7.3410000000000002</v>
      </c>
      <c r="K14" s="48">
        <f>A124839766F_Latest</f>
        <v>14.231</v>
      </c>
      <c r="L14" s="48">
        <f>A124839870F_Latest</f>
        <v>1116.8030000000001</v>
      </c>
      <c r="M14" s="48">
        <f>A124839838F_Latest</f>
        <v>1058.9380000000001</v>
      </c>
      <c r="N14" s="48">
        <f>A124839878X_Latest</f>
        <v>353.71600000000001</v>
      </c>
      <c r="O14" s="48">
        <f>A124839774F_Latest</f>
        <v>171.333</v>
      </c>
      <c r="P14" s="48">
        <f>A124839742L_Latest</f>
        <v>182.38300000000001</v>
      </c>
      <c r="Q14" s="48">
        <f>A124839750L_Latest</f>
        <v>230.38900000000001</v>
      </c>
      <c r="R14" s="48">
        <f>A124839806L_Latest</f>
        <v>165.947</v>
      </c>
      <c r="S14" s="48">
        <f>A124839758F_Latest</f>
        <v>159.52199999999999</v>
      </c>
      <c r="T14" s="48">
        <f>A124839814L_Latest</f>
        <v>149.364</v>
      </c>
      <c r="U14" s="48">
        <f>A124839822L_Latest</f>
        <v>57.865000000000002</v>
      </c>
    </row>
    <row r="15" spans="1:21">
      <c r="A15" s="49"/>
      <c r="B15" s="46" t="s">
        <v>816</v>
      </c>
      <c r="C15" s="47" t="s">
        <v>814</v>
      </c>
      <c r="D15" s="48">
        <f>A124840566K_Latest</f>
        <v>941.88300000000004</v>
      </c>
      <c r="E15" s="48">
        <f>A124840502X_Latest</f>
        <v>860.41099999999994</v>
      </c>
      <c r="F15" s="48">
        <f>A124840574K_Latest</f>
        <v>590.52599999999995</v>
      </c>
      <c r="G15" s="48">
        <f>A124840582K_Latest</f>
        <v>200.959</v>
      </c>
      <c r="H15" s="48">
        <f>A124840510X_Latest</f>
        <v>329.08699999999999</v>
      </c>
      <c r="I15" s="48">
        <f>A124840518T_Latest</f>
        <v>61.951999999999998</v>
      </c>
      <c r="J15" s="48">
        <f>A124840550T_Latest</f>
        <v>19.114999999999998</v>
      </c>
      <c r="K15" s="48">
        <f>A124840486K_Latest</f>
        <v>35.325000000000003</v>
      </c>
      <c r="L15" s="48">
        <f>A124840590K_Latest</f>
        <v>3039.2579999999998</v>
      </c>
      <c r="M15" s="48">
        <f>A124840558K_Latest</f>
        <v>2898.3339999999998</v>
      </c>
      <c r="N15" s="48">
        <f>A124840598C_Latest</f>
        <v>830.25599999999997</v>
      </c>
      <c r="O15" s="48">
        <f>A124840494K_Latest</f>
        <v>366.75</v>
      </c>
      <c r="P15" s="48">
        <f>A124840462T_Latest</f>
        <v>463.50599999999997</v>
      </c>
      <c r="Q15" s="48">
        <f>A124840470T_Latest</f>
        <v>674.45600000000002</v>
      </c>
      <c r="R15" s="48">
        <f>A124840526T_Latest</f>
        <v>525.85799999999995</v>
      </c>
      <c r="S15" s="48">
        <f>A124840478K_Latest</f>
        <v>486.58300000000003</v>
      </c>
      <c r="T15" s="48">
        <f>A124840534T_Latest</f>
        <v>381.18099999999998</v>
      </c>
      <c r="U15" s="48">
        <f>A124840542T_Latest</f>
        <v>140.92400000000001</v>
      </c>
    </row>
    <row r="16" spans="1:21">
      <c r="A16" s="50"/>
      <c r="B16" s="46" t="s">
        <v>817</v>
      </c>
      <c r="C16" s="47" t="s">
        <v>814</v>
      </c>
      <c r="D16" s="48">
        <f>A124840710T_Latest</f>
        <v>4489.4920000000002</v>
      </c>
      <c r="E16" s="48">
        <f>A124840646K_Latest</f>
        <v>3747.4229999999998</v>
      </c>
      <c r="F16" s="48">
        <f>A124840718K_Latest</f>
        <v>2842.0770000000002</v>
      </c>
      <c r="G16" s="48">
        <f>A124840726K_Latest</f>
        <v>930.15599999999995</v>
      </c>
      <c r="H16" s="48">
        <f>A124840654K_Latest</f>
        <v>1493.8209999999999</v>
      </c>
      <c r="I16" s="48">
        <f>A124840662K_Latest</f>
        <v>284.15800000000002</v>
      </c>
      <c r="J16" s="48">
        <f>A124840694C_Latest</f>
        <v>123.95399999999999</v>
      </c>
      <c r="K16" s="48">
        <f>A124840630T_Latest</f>
        <v>250.821</v>
      </c>
      <c r="L16" s="48">
        <f>A124840734K_Latest</f>
        <v>14161.9</v>
      </c>
      <c r="M16" s="48">
        <f>A124840702T_Latest</f>
        <v>13446.938</v>
      </c>
      <c r="N16" s="48">
        <f>A124840742K_Latest</f>
        <v>2230.6779999999999</v>
      </c>
      <c r="O16" s="48">
        <f>A124840638K_Latest</f>
        <v>862.22900000000004</v>
      </c>
      <c r="P16" s="48">
        <f>A124840606T_Latest</f>
        <v>1368.45</v>
      </c>
      <c r="Q16" s="48">
        <f>A124840614T_Latest</f>
        <v>3277.203</v>
      </c>
      <c r="R16" s="48">
        <f>A124840670K_Latest</f>
        <v>3060.0630000000001</v>
      </c>
      <c r="S16" s="48">
        <f>A124840622T_Latest</f>
        <v>2791.9789999999998</v>
      </c>
      <c r="T16" s="48">
        <f>A124840678C_Latest</f>
        <v>2087.0149999999999</v>
      </c>
      <c r="U16" s="48">
        <f>A124840686C_Latest</f>
        <v>714.96199999999999</v>
      </c>
    </row>
    <row r="17" spans="1:21">
      <c r="A17" s="45"/>
      <c r="B17" s="46" t="s">
        <v>818</v>
      </c>
      <c r="C17" s="51" t="s">
        <v>819</v>
      </c>
      <c r="D17" s="48">
        <f>A124839991A_Latest</f>
        <v>13.179</v>
      </c>
      <c r="E17" s="48">
        <f>A124839927J_Latest</f>
        <v>15.058999999999999</v>
      </c>
      <c r="F17" s="48">
        <f>A124839999V_Latest</f>
        <v>12.882999999999999</v>
      </c>
      <c r="G17" s="48">
        <f>A124840007R_Latest</f>
        <v>13.26</v>
      </c>
      <c r="H17" s="48">
        <f>A124839935J_Latest</f>
        <v>13.666</v>
      </c>
      <c r="I17" s="48">
        <f>A124839943J_Latest</f>
        <v>14.066000000000001</v>
      </c>
      <c r="J17" s="48">
        <f>A124839975A_Latest</f>
        <v>9.4979999999999993</v>
      </c>
      <c r="K17" s="48">
        <f>A124839911R_Latest</f>
        <v>8.41</v>
      </c>
      <c r="L17" s="48">
        <f>A124840015R_Latest</f>
        <v>13.574999999999999</v>
      </c>
      <c r="M17" s="48">
        <f>A124839983A_Latest</f>
        <v>13.679</v>
      </c>
      <c r="N17" s="48">
        <f>A124840023R_Latest</f>
        <v>21.363</v>
      </c>
      <c r="O17" s="48">
        <f>A124839919J_Latest</f>
        <v>22.664000000000001</v>
      </c>
      <c r="P17" s="48">
        <f>A124839887A_Latest</f>
        <v>20.542999999999999</v>
      </c>
      <c r="Q17" s="48">
        <f>A124839895A_Latest</f>
        <v>13.55</v>
      </c>
      <c r="R17" s="48">
        <f>A124839951J_Latest</f>
        <v>11.762</v>
      </c>
      <c r="S17" s="48">
        <f>A124839903R_Latest</f>
        <v>11.714</v>
      </c>
      <c r="T17" s="48">
        <f>A124839959A_Latest</f>
        <v>11.108000000000001</v>
      </c>
      <c r="U17" s="48">
        <f>A124839967A_Latest</f>
        <v>11.617000000000001</v>
      </c>
    </row>
    <row r="18" spans="1:21">
      <c r="A18" s="45"/>
      <c r="B18" s="46" t="s">
        <v>820</v>
      </c>
      <c r="C18" s="51" t="s">
        <v>819</v>
      </c>
      <c r="D18" s="48">
        <f>A124840135J_Latest</f>
        <v>7.8010000000000002</v>
      </c>
      <c r="E18" s="48">
        <f>A124840071J_Latest</f>
        <v>7.9009999999999998</v>
      </c>
      <c r="F18" s="48">
        <f>A124840143J_Latest</f>
        <v>7.8949999999999996</v>
      </c>
      <c r="G18" s="48">
        <f>A124840151J_Latest</f>
        <v>8.3450000000000006</v>
      </c>
      <c r="H18" s="48">
        <f>A124840079A_Latest</f>
        <v>8.3640000000000008</v>
      </c>
      <c r="I18" s="48">
        <f>A124840087A_Latest</f>
        <v>7.7359999999999998</v>
      </c>
      <c r="J18" s="48">
        <f>A124840119J_Latest</f>
        <v>5.923</v>
      </c>
      <c r="K18" s="48">
        <f>A124840055J_Latest</f>
        <v>5.6740000000000004</v>
      </c>
      <c r="L18" s="48">
        <f>A124840159A_Latest</f>
        <v>7.8860000000000001</v>
      </c>
      <c r="M18" s="48">
        <f>A124840127J_Latest</f>
        <v>7.875</v>
      </c>
      <c r="N18" s="48">
        <f>A124840167A_Latest</f>
        <v>15.856999999999999</v>
      </c>
      <c r="O18" s="48">
        <f>A124840063J_Latest</f>
        <v>19.870999999999999</v>
      </c>
      <c r="P18" s="48">
        <f>A124840031R_Latest</f>
        <v>13.327999999999999</v>
      </c>
      <c r="Q18" s="48">
        <f>A124840039J_Latest</f>
        <v>7.03</v>
      </c>
      <c r="R18" s="48">
        <f>A124840095A_Latest</f>
        <v>5.423</v>
      </c>
      <c r="S18" s="48">
        <f>A124840047J_Latest</f>
        <v>5.7140000000000004</v>
      </c>
      <c r="T18" s="48">
        <f>A124840103R_Latest</f>
        <v>7.157</v>
      </c>
      <c r="U18" s="48">
        <f>A124840111R_Latest</f>
        <v>8.093</v>
      </c>
    </row>
    <row r="19" spans="1:21">
      <c r="A19" s="45"/>
      <c r="B19" s="46" t="s">
        <v>821</v>
      </c>
      <c r="C19" s="51" t="s">
        <v>819</v>
      </c>
      <c r="D19" s="48">
        <f>A124840279V_Latest</f>
        <v>20.98</v>
      </c>
      <c r="E19" s="48">
        <f>A124840215J_Latest</f>
        <v>22.96</v>
      </c>
      <c r="F19" s="48">
        <f>A124840287V_Latest</f>
        <v>20.777999999999999</v>
      </c>
      <c r="G19" s="48">
        <f>A124840295V_Latest</f>
        <v>21.605</v>
      </c>
      <c r="H19" s="48">
        <f>A124840223J_Latest</f>
        <v>22.03</v>
      </c>
      <c r="I19" s="48">
        <f>A124840231J_Latest</f>
        <v>21.802</v>
      </c>
      <c r="J19" s="48">
        <f>A124840263A_Latest</f>
        <v>15.420999999999999</v>
      </c>
      <c r="K19" s="48">
        <f>A124840199V_Latest</f>
        <v>14.084</v>
      </c>
      <c r="L19" s="48">
        <f>A124840303J_Latest</f>
        <v>21.460999999999999</v>
      </c>
      <c r="M19" s="48">
        <f>A124840271A_Latest</f>
        <v>21.553999999999998</v>
      </c>
      <c r="N19" s="48">
        <f>A124840311J_Latest</f>
        <v>37.22</v>
      </c>
      <c r="O19" s="48">
        <f>A124840207J_Latest</f>
        <v>42.534999999999997</v>
      </c>
      <c r="P19" s="48">
        <f>A124840175A_Latest</f>
        <v>33.871000000000002</v>
      </c>
      <c r="Q19" s="48">
        <f>A124840183A_Latest</f>
        <v>20.58</v>
      </c>
      <c r="R19" s="48">
        <f>A124840239A_Latest</f>
        <v>17.184999999999999</v>
      </c>
      <c r="S19" s="48">
        <f>A124840191A_Latest</f>
        <v>17.428000000000001</v>
      </c>
      <c r="T19" s="48">
        <f>A124840247A_Latest</f>
        <v>18.263999999999999</v>
      </c>
      <c r="U19" s="48">
        <f>A124840255A_Latest</f>
        <v>19.710999999999999</v>
      </c>
    </row>
    <row r="20" spans="1:21">
      <c r="A20" s="42" t="s">
        <v>822</v>
      </c>
      <c r="B20" s="43"/>
      <c r="C20" s="43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</row>
    <row r="21" spans="1:21">
      <c r="A21" s="45"/>
      <c r="B21" s="46" t="s">
        <v>813</v>
      </c>
      <c r="C21" s="47" t="s">
        <v>814</v>
      </c>
      <c r="D21" s="48">
        <f>A124839414A_Latest</f>
        <v>334.65800000000002</v>
      </c>
      <c r="E21" s="48">
        <f>A124839350A_Latest</f>
        <v>320.77999999999997</v>
      </c>
      <c r="F21" s="48">
        <f>A124839422A_Latest</f>
        <v>181.65199999999999</v>
      </c>
      <c r="G21" s="48">
        <f>A124839430A_Latest</f>
        <v>63.084000000000003</v>
      </c>
      <c r="H21" s="48">
        <f>A124839358V_Latest</f>
        <v>102.697</v>
      </c>
      <c r="I21" s="48">
        <f>A124839366V_Latest</f>
        <v>21.338999999999999</v>
      </c>
      <c r="J21" s="48">
        <f>A124839398L_Latest</f>
        <v>7.2160000000000002</v>
      </c>
      <c r="K21" s="48">
        <f>A124839334A_Latest</f>
        <v>11.741</v>
      </c>
      <c r="L21" s="48">
        <f>A124839438V_Latest</f>
        <v>1043.1679999999999</v>
      </c>
      <c r="M21" s="48">
        <f>A124839406A_Latest</f>
        <v>998.48800000000006</v>
      </c>
      <c r="N21" s="48">
        <f>A124839446V_Latest</f>
        <v>242.14500000000001</v>
      </c>
      <c r="O21" s="48">
        <f>A124839342A_Latest</f>
        <v>84.953999999999994</v>
      </c>
      <c r="P21" s="48">
        <f>A124839310J_Latest</f>
        <v>157.191</v>
      </c>
      <c r="Q21" s="48">
        <f>A124839318A_Latest</f>
        <v>267.36200000000002</v>
      </c>
      <c r="R21" s="48">
        <f>A124839374V_Latest</f>
        <v>190.86</v>
      </c>
      <c r="S21" s="48">
        <f>A124839326A_Latest</f>
        <v>172.32300000000001</v>
      </c>
      <c r="T21" s="48">
        <f>A124839382V_Latest</f>
        <v>125.797</v>
      </c>
      <c r="U21" s="48">
        <f>A124839390V_Latest</f>
        <v>44.68</v>
      </c>
    </row>
    <row r="22" spans="1:21">
      <c r="A22" s="49"/>
      <c r="B22" s="46" t="s">
        <v>815</v>
      </c>
      <c r="C22" s="47" t="s">
        <v>814</v>
      </c>
      <c r="D22" s="48">
        <f>A124838838L_Latest</f>
        <v>180.75299999999999</v>
      </c>
      <c r="E22" s="48">
        <f>A124838774L_Latest</f>
        <v>146.625</v>
      </c>
      <c r="F22" s="48">
        <f>A124838846L_Latest</f>
        <v>117.509</v>
      </c>
      <c r="G22" s="48">
        <f>A124838854L_Latest</f>
        <v>40.720999999999997</v>
      </c>
      <c r="H22" s="48">
        <f>A124838782L_Latest</f>
        <v>67.468999999999994</v>
      </c>
      <c r="I22" s="48">
        <f>A124838790L_Latest</f>
        <v>11.962999999999999</v>
      </c>
      <c r="J22" s="48">
        <f>A124838822V_Latest</f>
        <v>2.673</v>
      </c>
      <c r="K22" s="48">
        <f>A124838758L_Latest</f>
        <v>6.7679999999999998</v>
      </c>
      <c r="L22" s="48">
        <f>A124838862L_Latest</f>
        <v>574.48099999999999</v>
      </c>
      <c r="M22" s="48">
        <f>A124838830V_Latest</f>
        <v>543.25300000000004</v>
      </c>
      <c r="N22" s="48">
        <f>A124838870L_Latest</f>
        <v>202.98500000000001</v>
      </c>
      <c r="O22" s="48">
        <f>A124838766L_Latest</f>
        <v>102.42700000000001</v>
      </c>
      <c r="P22" s="48">
        <f>A124838734V_Latest</f>
        <v>100.559</v>
      </c>
      <c r="Q22" s="48">
        <f>A124838742V_Latest</f>
        <v>116.679</v>
      </c>
      <c r="R22" s="48">
        <f>A124838798F_Latest</f>
        <v>72.176000000000002</v>
      </c>
      <c r="S22" s="48">
        <f>A124838750V_Latest</f>
        <v>76.275000000000006</v>
      </c>
      <c r="T22" s="48">
        <f>A124838806V_Latest</f>
        <v>75.138000000000005</v>
      </c>
      <c r="U22" s="48">
        <f>A124838814V_Latest</f>
        <v>31.228000000000002</v>
      </c>
    </row>
    <row r="23" spans="1:21">
      <c r="A23" s="49"/>
      <c r="B23" s="46" t="s">
        <v>816</v>
      </c>
      <c r="C23" s="47" t="s">
        <v>814</v>
      </c>
      <c r="D23" s="48">
        <f>A124839558L_Latest</f>
        <v>515.41</v>
      </c>
      <c r="E23" s="48">
        <f>A124839494L_Latest</f>
        <v>467.40600000000001</v>
      </c>
      <c r="F23" s="48">
        <f>A124839566L_Latest</f>
        <v>299.161</v>
      </c>
      <c r="G23" s="48">
        <f>A124839574L_Latest</f>
        <v>103.804</v>
      </c>
      <c r="H23" s="48">
        <f>A124839502A_Latest</f>
        <v>170.166</v>
      </c>
      <c r="I23" s="48">
        <f>A124839510A_Latest</f>
        <v>33.302999999999997</v>
      </c>
      <c r="J23" s="48">
        <f>A124839542V_Latest</f>
        <v>9.8889999999999993</v>
      </c>
      <c r="K23" s="48">
        <f>A124839478L_Latest</f>
        <v>18.509</v>
      </c>
      <c r="L23" s="48">
        <f>A124839582L_Latest</f>
        <v>1617.6479999999999</v>
      </c>
      <c r="M23" s="48">
        <f>A124839550V_Latest</f>
        <v>1541.74</v>
      </c>
      <c r="N23" s="48">
        <f>A124839590L_Latest</f>
        <v>445.13</v>
      </c>
      <c r="O23" s="48">
        <f>A124839486L_Latest</f>
        <v>187.38</v>
      </c>
      <c r="P23" s="48">
        <f>A124839454V_Latest</f>
        <v>257.75</v>
      </c>
      <c r="Q23" s="48">
        <f>A124839462V_Latest</f>
        <v>384.041</v>
      </c>
      <c r="R23" s="48">
        <f>A124839518V_Latest</f>
        <v>263.036</v>
      </c>
      <c r="S23" s="48">
        <f>A124839470V_Latest</f>
        <v>248.59800000000001</v>
      </c>
      <c r="T23" s="48">
        <f>A124839526V_Latest</f>
        <v>200.935</v>
      </c>
      <c r="U23" s="48">
        <f>A124839534V_Latest</f>
        <v>75.908000000000001</v>
      </c>
    </row>
    <row r="24" spans="1:21">
      <c r="A24" s="50"/>
      <c r="B24" s="46" t="s">
        <v>817</v>
      </c>
      <c r="C24" s="47" t="s">
        <v>814</v>
      </c>
      <c r="D24" s="48">
        <f>A124839702V_Latest</f>
        <v>2352.7649999999999</v>
      </c>
      <c r="E24" s="48">
        <f>A124839638L_Latest</f>
        <v>1963.3710000000001</v>
      </c>
      <c r="F24" s="48">
        <f>A124839710V_Latest</f>
        <v>1463.8219999999999</v>
      </c>
      <c r="G24" s="48">
        <f>A124839718L_Latest</f>
        <v>485.721</v>
      </c>
      <c r="H24" s="48">
        <f>A124839646L_Latest</f>
        <v>798.96400000000006</v>
      </c>
      <c r="I24" s="48">
        <f>A124839654L_Latest</f>
        <v>148.761</v>
      </c>
      <c r="J24" s="48">
        <f>A124839686F_Latest</f>
        <v>64.123999999999995</v>
      </c>
      <c r="K24" s="48">
        <f>A124839622V_Latest</f>
        <v>125.77200000000001</v>
      </c>
      <c r="L24" s="48">
        <f>A124839726L_Latest</f>
        <v>7403.3010000000004</v>
      </c>
      <c r="M24" s="48">
        <f>A124839694F_Latest</f>
        <v>6973.366</v>
      </c>
      <c r="N24" s="48">
        <f>A124839734L_Latest</f>
        <v>1139.864</v>
      </c>
      <c r="O24" s="48">
        <f>A124839630V_Latest</f>
        <v>425.911</v>
      </c>
      <c r="P24" s="48">
        <f>A124839598F_Latest</f>
        <v>713.95299999999997</v>
      </c>
      <c r="Q24" s="48">
        <f>A124839606V_Latest</f>
        <v>1719.125</v>
      </c>
      <c r="R24" s="48">
        <f>A124839662L_Latest</f>
        <v>1594.6110000000001</v>
      </c>
      <c r="S24" s="48">
        <f>A124839614V_Latest</f>
        <v>1421.519</v>
      </c>
      <c r="T24" s="48">
        <f>A124839670L_Latest</f>
        <v>1098.2460000000001</v>
      </c>
      <c r="U24" s="48">
        <f>A124839678F_Latest</f>
        <v>429.93400000000003</v>
      </c>
    </row>
    <row r="25" spans="1:21">
      <c r="A25" s="45"/>
      <c r="B25" s="46" t="s">
        <v>818</v>
      </c>
      <c r="C25" s="51" t="s">
        <v>819</v>
      </c>
      <c r="D25" s="48">
        <f>A124838983J_Latest</f>
        <v>14.224</v>
      </c>
      <c r="E25" s="48">
        <f>A124838919R_Latest</f>
        <v>16.338000000000001</v>
      </c>
      <c r="F25" s="48">
        <f>A124838991J_Latest</f>
        <v>12.409000000000001</v>
      </c>
      <c r="G25" s="48">
        <f>A124838999A_Latest</f>
        <v>12.988</v>
      </c>
      <c r="H25" s="48">
        <f>A124838927R_Latest</f>
        <v>12.853999999999999</v>
      </c>
      <c r="I25" s="48">
        <f>A124838935R_Latest</f>
        <v>14.345000000000001</v>
      </c>
      <c r="J25" s="48">
        <f>A124838967J_Latest</f>
        <v>11.254</v>
      </c>
      <c r="K25" s="48">
        <f>A124838903W_Latest</f>
        <v>9.3350000000000009</v>
      </c>
      <c r="L25" s="48">
        <f>A124839007T_Latest</f>
        <v>14.090999999999999</v>
      </c>
      <c r="M25" s="48">
        <f>A124838975J_Latest</f>
        <v>14.319000000000001</v>
      </c>
      <c r="N25" s="48">
        <f>A124839015T_Latest</f>
        <v>21.242999999999999</v>
      </c>
      <c r="O25" s="48">
        <f>A124838911W_Latest</f>
        <v>19.946000000000002</v>
      </c>
      <c r="P25" s="48">
        <f>A124838879J_Latest</f>
        <v>22.016999999999999</v>
      </c>
      <c r="Q25" s="48">
        <f>A124838887J_Latest</f>
        <v>15.552</v>
      </c>
      <c r="R25" s="48">
        <f>A124838943R_Latest</f>
        <v>11.968999999999999</v>
      </c>
      <c r="S25" s="48">
        <f>A124838895J_Latest</f>
        <v>12.122</v>
      </c>
      <c r="T25" s="48">
        <f>A124838951R_Latest</f>
        <v>11.454000000000001</v>
      </c>
      <c r="U25" s="48">
        <f>A124838959J_Latest</f>
        <v>10.391999999999999</v>
      </c>
    </row>
    <row r="26" spans="1:21">
      <c r="A26" s="45"/>
      <c r="B26" s="46" t="s">
        <v>820</v>
      </c>
      <c r="C26" s="51" t="s">
        <v>819</v>
      </c>
      <c r="D26" s="48">
        <f>A124839127K_Latest</f>
        <v>7.6829999999999998</v>
      </c>
      <c r="E26" s="48">
        <f>A124839063K_Latest</f>
        <v>7.468</v>
      </c>
      <c r="F26" s="48">
        <f>A124839135K_Latest</f>
        <v>8.0280000000000005</v>
      </c>
      <c r="G26" s="48">
        <f>A124839143K_Latest</f>
        <v>8.3840000000000003</v>
      </c>
      <c r="H26" s="48">
        <f>A124839071K_Latest</f>
        <v>8.4450000000000003</v>
      </c>
      <c r="I26" s="48">
        <f>A124839079C_Latest</f>
        <v>8.0419999999999998</v>
      </c>
      <c r="J26" s="48">
        <f>A124839111T_Latest</f>
        <v>4.1689999999999996</v>
      </c>
      <c r="K26" s="48">
        <f>A124839047K_Latest</f>
        <v>5.3810000000000002</v>
      </c>
      <c r="L26" s="48">
        <f>A124839151K_Latest</f>
        <v>7.76</v>
      </c>
      <c r="M26" s="48">
        <f>A124839119K_Latest</f>
        <v>7.79</v>
      </c>
      <c r="N26" s="48">
        <f>A124839159C_Latest</f>
        <v>17.808</v>
      </c>
      <c r="O26" s="48">
        <f>A124839055K_Latest</f>
        <v>24.048999999999999</v>
      </c>
      <c r="P26" s="48">
        <f>A124839023T_Latest</f>
        <v>14.085000000000001</v>
      </c>
      <c r="Q26" s="48">
        <f>A124839031T_Latest</f>
        <v>6.7869999999999999</v>
      </c>
      <c r="R26" s="48">
        <f>A124839087C_Latest</f>
        <v>4.5259999999999998</v>
      </c>
      <c r="S26" s="48">
        <f>A124839039K_Latest</f>
        <v>5.3659999999999997</v>
      </c>
      <c r="T26" s="48">
        <f>A124839095C_Latest</f>
        <v>6.8419999999999996</v>
      </c>
      <c r="U26" s="48">
        <f>A124839103T_Latest</f>
        <v>7.2629999999999999</v>
      </c>
    </row>
    <row r="27" spans="1:21">
      <c r="A27" s="45"/>
      <c r="B27" s="46" t="s">
        <v>821</v>
      </c>
      <c r="C27" s="51" t="s">
        <v>819</v>
      </c>
      <c r="D27" s="48">
        <f>A124839271C_Latest</f>
        <v>21.907</v>
      </c>
      <c r="E27" s="48">
        <f>A124839207K_Latest</f>
        <v>23.806000000000001</v>
      </c>
      <c r="F27" s="48">
        <f>A124839279W_Latest</f>
        <v>20.437000000000001</v>
      </c>
      <c r="G27" s="48">
        <f>A124839287W_Latest</f>
        <v>21.370999999999999</v>
      </c>
      <c r="H27" s="48">
        <f>A124839215K_Latest</f>
        <v>21.297999999999998</v>
      </c>
      <c r="I27" s="48">
        <f>A124839223K_Latest</f>
        <v>22.387</v>
      </c>
      <c r="J27" s="48">
        <f>A124839255C_Latest</f>
        <v>15.422000000000001</v>
      </c>
      <c r="K27" s="48">
        <f>A124839191C_Latest</f>
        <v>14.715999999999999</v>
      </c>
      <c r="L27" s="48">
        <f>A124839295W_Latest</f>
        <v>21.85</v>
      </c>
      <c r="M27" s="48">
        <f>A124839263C_Latest</f>
        <v>22.109000000000002</v>
      </c>
      <c r="N27" s="48">
        <f>A124839303K_Latest</f>
        <v>39.051000000000002</v>
      </c>
      <c r="O27" s="48">
        <f>A124839199W_Latest</f>
        <v>43.994999999999997</v>
      </c>
      <c r="P27" s="48">
        <f>A124839167C_Latest</f>
        <v>36.101999999999997</v>
      </c>
      <c r="Q27" s="48">
        <f>A124839175C_Latest</f>
        <v>22.338999999999999</v>
      </c>
      <c r="R27" s="48">
        <f>A124839231K_Latest</f>
        <v>16.495000000000001</v>
      </c>
      <c r="S27" s="48">
        <f>A124839183C_Latest</f>
        <v>17.488</v>
      </c>
      <c r="T27" s="48">
        <f>A124839239C_Latest</f>
        <v>18.295999999999999</v>
      </c>
      <c r="U27" s="48">
        <f>A124839247C_Latest</f>
        <v>17.655999999999999</v>
      </c>
    </row>
    <row r="28" spans="1:21">
      <c r="A28" s="42" t="s">
        <v>823</v>
      </c>
      <c r="B28" s="43"/>
      <c r="C28" s="43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</row>
    <row r="29" spans="1:21">
      <c r="A29" s="45"/>
      <c r="B29" s="46" t="s">
        <v>813</v>
      </c>
      <c r="C29" s="47" t="s">
        <v>814</v>
      </c>
      <c r="D29" s="48">
        <f>A124838406J_Latest</f>
        <v>257.00099999999998</v>
      </c>
      <c r="E29" s="48">
        <f>A124838342J_Latest</f>
        <v>243.55699999999999</v>
      </c>
      <c r="F29" s="48">
        <f>A124838414J_Latest</f>
        <v>184.483</v>
      </c>
      <c r="G29" s="48">
        <f>A124838422J_Latest</f>
        <v>60.256999999999998</v>
      </c>
      <c r="H29" s="48">
        <f>A124838350J_Latest</f>
        <v>101.449</v>
      </c>
      <c r="I29" s="48">
        <f>A124838358A_Latest</f>
        <v>18.631</v>
      </c>
      <c r="J29" s="48">
        <f>A124838390A_Latest</f>
        <v>4.5570000000000004</v>
      </c>
      <c r="K29" s="48">
        <f>A124838326J_Latest</f>
        <v>9.3529999999999998</v>
      </c>
      <c r="L29" s="48">
        <f>A124838430J_Latest</f>
        <v>879.28700000000003</v>
      </c>
      <c r="M29" s="48">
        <f>A124838398V_Latest</f>
        <v>840.90899999999999</v>
      </c>
      <c r="N29" s="48">
        <f>A124838438A_Latest</f>
        <v>234.39500000000001</v>
      </c>
      <c r="O29" s="48">
        <f>A124838334J_Latest</f>
        <v>110.46299999999999</v>
      </c>
      <c r="P29" s="48">
        <f>A124838302R_Latest</f>
        <v>123.932</v>
      </c>
      <c r="Q29" s="48">
        <f>A124838310R_Latest</f>
        <v>176.70500000000001</v>
      </c>
      <c r="R29" s="48">
        <f>A124838366A_Latest</f>
        <v>169.05099999999999</v>
      </c>
      <c r="S29" s="48">
        <f>A124838318J_Latest</f>
        <v>154.738</v>
      </c>
      <c r="T29" s="48">
        <f>A124838374A_Latest</f>
        <v>106.02</v>
      </c>
      <c r="U29" s="48">
        <f>A124838382A_Latest</f>
        <v>38.378999999999998</v>
      </c>
    </row>
    <row r="30" spans="1:21">
      <c r="A30" s="49"/>
      <c r="B30" s="46" t="s">
        <v>815</v>
      </c>
      <c r="C30" s="47" t="s">
        <v>814</v>
      </c>
      <c r="D30" s="48">
        <f>A124837830A_Latest</f>
        <v>169.47200000000001</v>
      </c>
      <c r="E30" s="48">
        <f>A124837766V_Latest</f>
        <v>149.44900000000001</v>
      </c>
      <c r="F30" s="48">
        <f>A124837838V_Latest</f>
        <v>106.88200000000001</v>
      </c>
      <c r="G30" s="48">
        <f>A124837846V_Latest</f>
        <v>36.898000000000003</v>
      </c>
      <c r="H30" s="48">
        <f>A124837774V_Latest</f>
        <v>57.472000000000001</v>
      </c>
      <c r="I30" s="48">
        <f>A124837782V_Latest</f>
        <v>10.019</v>
      </c>
      <c r="J30" s="48">
        <f>A124837814A_Latest</f>
        <v>4.6680000000000001</v>
      </c>
      <c r="K30" s="48">
        <f>A124837750A_Latest</f>
        <v>7.4630000000000001</v>
      </c>
      <c r="L30" s="48">
        <f>A124837854V_Latest</f>
        <v>542.32299999999998</v>
      </c>
      <c r="M30" s="48">
        <f>A124837822A_Latest</f>
        <v>515.68499999999995</v>
      </c>
      <c r="N30" s="48">
        <f>A124837862V_Latest</f>
        <v>150.72999999999999</v>
      </c>
      <c r="O30" s="48">
        <f>A124837758V_Latest</f>
        <v>68.906000000000006</v>
      </c>
      <c r="P30" s="48">
        <f>A124837726A_Latest</f>
        <v>81.823999999999998</v>
      </c>
      <c r="Q30" s="48">
        <f>A124837734A_Latest</f>
        <v>113.71</v>
      </c>
      <c r="R30" s="48">
        <f>A124837790V_Latest</f>
        <v>93.771000000000001</v>
      </c>
      <c r="S30" s="48">
        <f>A124837742A_Latest</f>
        <v>83.247</v>
      </c>
      <c r="T30" s="48">
        <f>A124837798L_Latest</f>
        <v>74.227000000000004</v>
      </c>
      <c r="U30" s="48">
        <f>A124837806A_Latest</f>
        <v>26.637</v>
      </c>
    </row>
    <row r="31" spans="1:21">
      <c r="A31" s="49"/>
      <c r="B31" s="46" t="s">
        <v>816</v>
      </c>
      <c r="C31" s="47" t="s">
        <v>814</v>
      </c>
      <c r="D31" s="48">
        <f>A124838550A_Latest</f>
        <v>426.47300000000001</v>
      </c>
      <c r="E31" s="48">
        <f>A124838486V_Latest</f>
        <v>393.00599999999997</v>
      </c>
      <c r="F31" s="48">
        <f>A124838558V_Latest</f>
        <v>291.36500000000001</v>
      </c>
      <c r="G31" s="48">
        <f>A124838566V_Latest</f>
        <v>97.153999999999996</v>
      </c>
      <c r="H31" s="48">
        <f>A124838494V_Latest</f>
        <v>158.92099999999999</v>
      </c>
      <c r="I31" s="48">
        <f>A124838502J_Latest</f>
        <v>28.65</v>
      </c>
      <c r="J31" s="48">
        <f>A124838534A_Latest</f>
        <v>9.2249999999999996</v>
      </c>
      <c r="K31" s="48">
        <f>A124838470A_Latest</f>
        <v>16.815999999999999</v>
      </c>
      <c r="L31" s="48">
        <f>A124838574V_Latest</f>
        <v>1421.61</v>
      </c>
      <c r="M31" s="48">
        <f>A124838542A_Latest</f>
        <v>1356.5940000000001</v>
      </c>
      <c r="N31" s="48">
        <f>A124838582V_Latest</f>
        <v>385.12599999999998</v>
      </c>
      <c r="O31" s="48">
        <f>A124838478V_Latest</f>
        <v>179.369</v>
      </c>
      <c r="P31" s="48">
        <f>A124838446A_Latest</f>
        <v>205.756</v>
      </c>
      <c r="Q31" s="48">
        <f>A124838454A_Latest</f>
        <v>290.41500000000002</v>
      </c>
      <c r="R31" s="48">
        <f>A124838510J_Latest</f>
        <v>262.822</v>
      </c>
      <c r="S31" s="48">
        <f>A124838462A_Latest</f>
        <v>237.98500000000001</v>
      </c>
      <c r="T31" s="48">
        <f>A124838518A_Latest</f>
        <v>180.24600000000001</v>
      </c>
      <c r="U31" s="48">
        <f>A124838526A_Latest</f>
        <v>65.016000000000005</v>
      </c>
    </row>
    <row r="32" spans="1:21">
      <c r="A32" s="50"/>
      <c r="B32" s="46" t="s">
        <v>817</v>
      </c>
      <c r="C32" s="47" t="s">
        <v>814</v>
      </c>
      <c r="D32" s="48">
        <f>A124838694L_Latest</f>
        <v>2136.7269999999999</v>
      </c>
      <c r="E32" s="48">
        <f>A124838630A_Latest</f>
        <v>1784.0519999999999</v>
      </c>
      <c r="F32" s="48">
        <f>A124838702A_Latest</f>
        <v>1378.2550000000001</v>
      </c>
      <c r="G32" s="48">
        <f>A124838710A_Latest</f>
        <v>444.43599999999998</v>
      </c>
      <c r="H32" s="48">
        <f>A124838638V_Latest</f>
        <v>694.85599999999999</v>
      </c>
      <c r="I32" s="48">
        <f>A124838646V_Latest</f>
        <v>135.39699999999999</v>
      </c>
      <c r="J32" s="48">
        <f>A124838678L_Latest</f>
        <v>59.829000000000001</v>
      </c>
      <c r="K32" s="48">
        <f>A124838614A_Latest</f>
        <v>125.04900000000001</v>
      </c>
      <c r="L32" s="48">
        <f>A124838718V_Latest</f>
        <v>6758.6</v>
      </c>
      <c r="M32" s="48">
        <f>A124838686L_Latest</f>
        <v>6473.5720000000001</v>
      </c>
      <c r="N32" s="48">
        <f>A124838726V_Latest</f>
        <v>1090.8140000000001</v>
      </c>
      <c r="O32" s="48">
        <f>A124838622A_Latest</f>
        <v>436.31700000000001</v>
      </c>
      <c r="P32" s="48">
        <f>A124838590V_Latest</f>
        <v>654.49699999999996</v>
      </c>
      <c r="Q32" s="48">
        <f>A124838598L_Latest</f>
        <v>1558.078</v>
      </c>
      <c r="R32" s="48">
        <f>A124838654V_Latest</f>
        <v>1465.452</v>
      </c>
      <c r="S32" s="48">
        <f>A124838606A_Latest</f>
        <v>1370.46</v>
      </c>
      <c r="T32" s="48">
        <f>A124838662V_Latest</f>
        <v>988.76900000000001</v>
      </c>
      <c r="U32" s="48">
        <f>A124838670V_Latest</f>
        <v>285.02800000000002</v>
      </c>
    </row>
    <row r="33" spans="1:21">
      <c r="A33" s="45"/>
      <c r="B33" s="46" t="s">
        <v>818</v>
      </c>
      <c r="C33" s="51" t="s">
        <v>819</v>
      </c>
      <c r="D33" s="48">
        <f>A124837975R_Latest</f>
        <v>12.028</v>
      </c>
      <c r="E33" s="48">
        <f>A124837911C_Latest</f>
        <v>13.651999999999999</v>
      </c>
      <c r="F33" s="48">
        <f>A124837983R_Latest</f>
        <v>13.385</v>
      </c>
      <c r="G33" s="48">
        <f>A124837991R_Latest</f>
        <v>13.558</v>
      </c>
      <c r="H33" s="48">
        <f>A124837919W_Latest</f>
        <v>14.6</v>
      </c>
      <c r="I33" s="48">
        <f>A124837927W_Latest</f>
        <v>13.76</v>
      </c>
      <c r="J33" s="48">
        <f>A124837959R_Latest</f>
        <v>7.617</v>
      </c>
      <c r="K33" s="48">
        <f>A124837895R_Latest</f>
        <v>7.4790000000000001</v>
      </c>
      <c r="L33" s="48">
        <f>A124837999J_Latest</f>
        <v>13.01</v>
      </c>
      <c r="M33" s="48">
        <f>A124837967R_Latest</f>
        <v>12.99</v>
      </c>
      <c r="N33" s="48">
        <f>A124838007X_Latest</f>
        <v>21.488</v>
      </c>
      <c r="O33" s="48">
        <f>A124837903C_Latest</f>
        <v>25.317</v>
      </c>
      <c r="P33" s="48">
        <f>A124837871W_Latest</f>
        <v>18.934999999999999</v>
      </c>
      <c r="Q33" s="48">
        <f>A124837879R_Latest</f>
        <v>11.340999999999999</v>
      </c>
      <c r="R33" s="48">
        <f>A124837935W_Latest</f>
        <v>11.536</v>
      </c>
      <c r="S33" s="48">
        <f>A124837887R_Latest</f>
        <v>11.291</v>
      </c>
      <c r="T33" s="48">
        <f>A124837943W_Latest</f>
        <v>10.722</v>
      </c>
      <c r="U33" s="48">
        <f>A124837951W_Latest</f>
        <v>13.465</v>
      </c>
    </row>
    <row r="34" spans="1:21">
      <c r="A34" s="45"/>
      <c r="B34" s="46" t="s">
        <v>820</v>
      </c>
      <c r="C34" s="51" t="s">
        <v>819</v>
      </c>
      <c r="D34" s="48">
        <f>A124838119T_Latest</f>
        <v>7.931</v>
      </c>
      <c r="E34" s="48">
        <f>A124838055T_Latest</f>
        <v>8.3770000000000007</v>
      </c>
      <c r="F34" s="48">
        <f>A124838127T_Latest</f>
        <v>7.7549999999999999</v>
      </c>
      <c r="G34" s="48">
        <f>A124838135T_Latest</f>
        <v>8.3019999999999996</v>
      </c>
      <c r="H34" s="48">
        <f>A124838063T_Latest</f>
        <v>8.2710000000000008</v>
      </c>
      <c r="I34" s="48">
        <f>A124838071T_Latest</f>
        <v>7.4</v>
      </c>
      <c r="J34" s="48">
        <f>A124838103X_Latest</f>
        <v>7.8019999999999996</v>
      </c>
      <c r="K34" s="48">
        <f>A124838039T_Latest</f>
        <v>5.968</v>
      </c>
      <c r="L34" s="48">
        <f>A124838143T_Latest</f>
        <v>8.0239999999999991</v>
      </c>
      <c r="M34" s="48">
        <f>A124838111X_Latest</f>
        <v>7.9660000000000002</v>
      </c>
      <c r="N34" s="48">
        <f>A124838151T_Latest</f>
        <v>13.818</v>
      </c>
      <c r="O34" s="48">
        <f>A124838047T_Latest</f>
        <v>15.792999999999999</v>
      </c>
      <c r="P34" s="48">
        <f>A124838015X_Latest</f>
        <v>12.502000000000001</v>
      </c>
      <c r="Q34" s="48">
        <f>A124838023X_Latest</f>
        <v>7.298</v>
      </c>
      <c r="R34" s="48">
        <f>A124838079K_Latest</f>
        <v>6.399</v>
      </c>
      <c r="S34" s="48">
        <f>A124838031X_Latest</f>
        <v>6.0739999999999998</v>
      </c>
      <c r="T34" s="48">
        <f>A124838087K_Latest</f>
        <v>7.5069999999999997</v>
      </c>
      <c r="U34" s="48">
        <f>A124838095K_Latest</f>
        <v>9.3460000000000001</v>
      </c>
    </row>
    <row r="35" spans="1:21">
      <c r="A35" s="45"/>
      <c r="B35" s="46" t="s">
        <v>821</v>
      </c>
      <c r="C35" s="51" t="s">
        <v>819</v>
      </c>
      <c r="D35" s="48">
        <f>A124838263K_Latest</f>
        <v>19.959</v>
      </c>
      <c r="E35" s="48">
        <f>A124838199C_Latest</f>
        <v>22.029</v>
      </c>
      <c r="F35" s="48">
        <f>A124838271K_Latest</f>
        <v>21.14</v>
      </c>
      <c r="G35" s="48">
        <f>A124838279C_Latest</f>
        <v>21.86</v>
      </c>
      <c r="H35" s="48">
        <f>A124838207T_Latest</f>
        <v>22.870999999999999</v>
      </c>
      <c r="I35" s="48">
        <f>A124838215T_Latest</f>
        <v>21.16</v>
      </c>
      <c r="J35" s="48">
        <f>A124838247K_Latest</f>
        <v>15.419</v>
      </c>
      <c r="K35" s="48">
        <f>A124838183K_Latest</f>
        <v>13.446999999999999</v>
      </c>
      <c r="L35" s="48">
        <f>A124838287C_Latest</f>
        <v>21.033999999999999</v>
      </c>
      <c r="M35" s="48">
        <f>A124838255K_Latest</f>
        <v>20.956</v>
      </c>
      <c r="N35" s="48">
        <f>A124838295C_Latest</f>
        <v>35.305999999999997</v>
      </c>
      <c r="O35" s="48">
        <f>A124838191K_Latest</f>
        <v>41.11</v>
      </c>
      <c r="P35" s="48">
        <f>A124838159K_Latest</f>
        <v>31.437000000000001</v>
      </c>
      <c r="Q35" s="48">
        <f>A124838167K_Latest</f>
        <v>18.638999999999999</v>
      </c>
      <c r="R35" s="48">
        <f>A124838223T_Latest</f>
        <v>17.934999999999999</v>
      </c>
      <c r="S35" s="48">
        <f>A124838175K_Latest</f>
        <v>17.364999999999998</v>
      </c>
      <c r="T35" s="48">
        <f>A124838231T_Latest</f>
        <v>18.228999999999999</v>
      </c>
      <c r="U35" s="48">
        <f>A124838239K_Latest</f>
        <v>22.81</v>
      </c>
    </row>
    <row r="36" spans="1:21">
      <c r="A36" s="45"/>
      <c r="B36" s="53"/>
      <c r="C36" s="53"/>
      <c r="D36" s="54"/>
      <c r="E36" s="54"/>
      <c r="F36" s="54"/>
      <c r="G36" s="54"/>
      <c r="H36" s="54"/>
      <c r="I36" s="54"/>
      <c r="J36" s="55"/>
      <c r="K36" s="56"/>
      <c r="L36" s="56"/>
      <c r="M36" s="56"/>
      <c r="N36" s="45"/>
      <c r="O36" s="45"/>
      <c r="P36" s="45"/>
      <c r="Q36" s="45"/>
      <c r="R36" s="45"/>
      <c r="S36" s="45"/>
      <c r="T36" s="45"/>
      <c r="U36" s="45"/>
    </row>
    <row r="37" spans="1:21">
      <c r="A37" s="45"/>
      <c r="B37" s="45"/>
      <c r="C37" s="45"/>
      <c r="D37" s="45"/>
      <c r="E37" s="45"/>
      <c r="F37" s="45"/>
      <c r="G37" s="45"/>
      <c r="H37" s="45"/>
      <c r="I37" s="45"/>
      <c r="J37" s="57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</row>
    <row r="38" spans="1:21">
      <c r="A38" s="30" t="s">
        <v>824</v>
      </c>
      <c r="B38" s="45"/>
      <c r="C38" s="45"/>
      <c r="D38" s="45"/>
      <c r="E38" s="45"/>
      <c r="F38" s="45"/>
      <c r="G38" s="45"/>
      <c r="H38" s="45"/>
      <c r="I38" s="45"/>
      <c r="J38" s="57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</row>
  </sheetData>
  <mergeCells count="21">
    <mergeCell ref="T10:T11"/>
    <mergeCell ref="U9:U11"/>
    <mergeCell ref="D10:D11"/>
    <mergeCell ref="E10:E11"/>
    <mergeCell ref="F10:F11"/>
    <mergeCell ref="G10:G11"/>
    <mergeCell ref="H10:H11"/>
    <mergeCell ref="I10:I11"/>
    <mergeCell ref="J10:J11"/>
    <mergeCell ref="K10:K11"/>
    <mergeCell ref="N10:N11"/>
    <mergeCell ref="N9:T9"/>
    <mergeCell ref="O10:P10"/>
    <mergeCell ref="Q10:Q11"/>
    <mergeCell ref="R10:R11"/>
    <mergeCell ref="S10:S11"/>
    <mergeCell ref="B6:M6"/>
    <mergeCell ref="A8:I8"/>
    <mergeCell ref="D9:K9"/>
    <mergeCell ref="L9:L11"/>
    <mergeCell ref="M9:M11"/>
  </mergeCells>
  <hyperlinks>
    <hyperlink ref="A38" r:id="rId1" display="© Commonwealth of Australia 2015" xr:uid="{EAEA6547-DDF5-460F-85CB-F1BFE508EE58}"/>
  </hyperlinks>
  <pageMargins left="0.74803149606299213" right="0.74803149606299213" top="0.98425196850393704" bottom="0.98425196850393704" header="0.51181102362204722" footer="0.51181102362204722"/>
  <pageSetup paperSize="8" scale="52" fitToHeight="0" orientation="portrait" r:id="rId2"/>
  <headerFooter>
    <oddHeader>&amp;C&amp;"Calibri"&amp;10&amp;KFF0000OFFICIAL: Census and Statistics Act&amp;1#</oddHeader>
    <oddFooter>&amp;C&amp;1#&amp;"Calibri"&amp;10&amp;KFF0000OFFICIAL: Census and Statistics Act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2D07C-50F8-4781-8589-E1CD187DBDF0}">
  <sheetPr>
    <pageSetUpPr fitToPage="1"/>
  </sheetPr>
  <dimension ref="A1:U38"/>
  <sheetViews>
    <sheetView zoomScaleNormal="100" workbookViewId="0">
      <pane xSplit="3" ySplit="11" topLeftCell="D12" activePane="bottomRight" state="frozen"/>
      <selection activeCell="Z1" sqref="Z1"/>
      <selection pane="topRight" activeCell="Z1" sqref="Z1"/>
      <selection pane="bottomLeft" activeCell="Z1" sqref="Z1"/>
      <selection pane="bottomRight" activeCell="D1" sqref="D1"/>
    </sheetView>
  </sheetViews>
  <sheetFormatPr defaultRowHeight="15" customHeight="1"/>
  <cols>
    <col min="1" max="1" width="3" customWidth="1"/>
    <col min="2" max="2" width="29.5703125" customWidth="1"/>
    <col min="3" max="3" width="3.85546875" bestFit="1" customWidth="1"/>
    <col min="4" max="21" width="11.7109375" customWidth="1"/>
    <col min="234" max="245" width="9.140625" customWidth="1"/>
    <col min="249" max="249" width="9.140625" customWidth="1"/>
    <col min="490" max="501" width="9.140625" customWidth="1"/>
    <col min="505" max="505" width="9.140625" customWidth="1"/>
    <col min="746" max="757" width="9.140625" customWidth="1"/>
    <col min="761" max="761" width="9.140625" customWidth="1"/>
    <col min="1002" max="1013" width="9.140625" customWidth="1"/>
    <col min="1017" max="1017" width="9.140625" customWidth="1"/>
    <col min="1258" max="1269" width="9.140625" customWidth="1"/>
    <col min="1273" max="1273" width="9.140625" customWidth="1"/>
    <col min="1514" max="1525" width="9.140625" customWidth="1"/>
    <col min="1529" max="1529" width="9.140625" customWidth="1"/>
    <col min="1770" max="1781" width="9.140625" customWidth="1"/>
    <col min="1785" max="1785" width="9.140625" customWidth="1"/>
    <col min="2026" max="2037" width="9.140625" customWidth="1"/>
    <col min="2041" max="2041" width="9.140625" customWidth="1"/>
    <col min="2282" max="2293" width="9.140625" customWidth="1"/>
    <col min="2297" max="2297" width="9.140625" customWidth="1"/>
    <col min="2538" max="2549" width="9.140625" customWidth="1"/>
    <col min="2553" max="2553" width="9.140625" customWidth="1"/>
    <col min="2794" max="2805" width="9.140625" customWidth="1"/>
    <col min="2809" max="2809" width="9.140625" customWidth="1"/>
    <col min="3050" max="3061" width="9.140625" customWidth="1"/>
    <col min="3065" max="3065" width="9.140625" customWidth="1"/>
    <col min="3306" max="3317" width="9.140625" customWidth="1"/>
    <col min="3321" max="3321" width="9.140625" customWidth="1"/>
    <col min="3562" max="3573" width="9.140625" customWidth="1"/>
    <col min="3577" max="3577" width="9.140625" customWidth="1"/>
    <col min="3818" max="3829" width="9.140625" customWidth="1"/>
    <col min="3833" max="3833" width="9.140625" customWidth="1"/>
    <col min="4074" max="4085" width="9.140625" customWidth="1"/>
    <col min="4089" max="4089" width="9.140625" customWidth="1"/>
    <col min="4330" max="4341" width="9.140625" customWidth="1"/>
    <col min="4345" max="4345" width="9.140625" customWidth="1"/>
    <col min="4586" max="4597" width="9.140625" customWidth="1"/>
    <col min="4601" max="4601" width="9.140625" customWidth="1"/>
    <col min="4842" max="4853" width="9.140625" customWidth="1"/>
    <col min="4857" max="4857" width="9.140625" customWidth="1"/>
    <col min="5098" max="5109" width="9.140625" customWidth="1"/>
    <col min="5113" max="5113" width="9.140625" customWidth="1"/>
    <col min="5354" max="5365" width="9.140625" customWidth="1"/>
    <col min="5369" max="5369" width="9.140625" customWidth="1"/>
    <col min="5610" max="5621" width="9.140625" customWidth="1"/>
    <col min="5625" max="5625" width="9.140625" customWidth="1"/>
    <col min="5866" max="5877" width="9.140625" customWidth="1"/>
    <col min="5881" max="5881" width="9.140625" customWidth="1"/>
    <col min="6122" max="6133" width="9.140625" customWidth="1"/>
    <col min="6137" max="6137" width="9.140625" customWidth="1"/>
    <col min="6378" max="6389" width="9.140625" customWidth="1"/>
    <col min="6393" max="6393" width="9.140625" customWidth="1"/>
    <col min="6634" max="6645" width="9.140625" customWidth="1"/>
    <col min="6649" max="6649" width="9.140625" customWidth="1"/>
    <col min="6890" max="6901" width="9.140625" customWidth="1"/>
    <col min="6905" max="6905" width="9.140625" customWidth="1"/>
    <col min="7146" max="7157" width="9.140625" customWidth="1"/>
    <col min="7161" max="7161" width="9.140625" customWidth="1"/>
    <col min="7402" max="7413" width="9.140625" customWidth="1"/>
    <col min="7417" max="7417" width="9.140625" customWidth="1"/>
    <col min="7658" max="7669" width="9.140625" customWidth="1"/>
    <col min="7673" max="7673" width="9.140625" customWidth="1"/>
    <col min="7914" max="7925" width="9.140625" customWidth="1"/>
    <col min="7929" max="7929" width="9.140625" customWidth="1"/>
    <col min="8170" max="8181" width="9.140625" customWidth="1"/>
    <col min="8185" max="8185" width="9.140625" customWidth="1"/>
    <col min="8426" max="8437" width="9.140625" customWidth="1"/>
    <col min="8441" max="8441" width="9.140625" customWidth="1"/>
    <col min="8682" max="8693" width="9.140625" customWidth="1"/>
    <col min="8697" max="8697" width="9.140625" customWidth="1"/>
    <col min="8938" max="8949" width="9.140625" customWidth="1"/>
    <col min="8953" max="8953" width="9.140625" customWidth="1"/>
    <col min="9194" max="9205" width="9.140625" customWidth="1"/>
    <col min="9209" max="9209" width="9.140625" customWidth="1"/>
    <col min="9450" max="9461" width="9.140625" customWidth="1"/>
    <col min="9465" max="9465" width="9.140625" customWidth="1"/>
    <col min="9706" max="9717" width="9.140625" customWidth="1"/>
    <col min="9721" max="9721" width="9.140625" customWidth="1"/>
    <col min="9962" max="9973" width="9.140625" customWidth="1"/>
    <col min="9977" max="9977" width="9.140625" customWidth="1"/>
    <col min="10218" max="10229" width="9.140625" customWidth="1"/>
    <col min="10233" max="10233" width="9.140625" customWidth="1"/>
    <col min="10474" max="10485" width="9.140625" customWidth="1"/>
    <col min="10489" max="10489" width="9.140625" customWidth="1"/>
    <col min="10730" max="10741" width="9.140625" customWidth="1"/>
    <col min="10745" max="10745" width="9.140625" customWidth="1"/>
    <col min="10986" max="10997" width="9.140625" customWidth="1"/>
    <col min="11001" max="11001" width="9.140625" customWidth="1"/>
    <col min="11242" max="11253" width="9.140625" customWidth="1"/>
    <col min="11257" max="11257" width="9.140625" customWidth="1"/>
    <col min="11498" max="11509" width="9.140625" customWidth="1"/>
    <col min="11513" max="11513" width="9.140625" customWidth="1"/>
    <col min="11754" max="11765" width="9.140625" customWidth="1"/>
    <col min="11769" max="11769" width="9.140625" customWidth="1"/>
    <col min="12010" max="12021" width="9.140625" customWidth="1"/>
    <col min="12025" max="12025" width="9.140625" customWidth="1"/>
    <col min="12266" max="12277" width="9.140625" customWidth="1"/>
    <col min="12281" max="12281" width="9.140625" customWidth="1"/>
    <col min="12522" max="12533" width="9.140625" customWidth="1"/>
    <col min="12537" max="12537" width="9.140625" customWidth="1"/>
    <col min="12778" max="12789" width="9.140625" customWidth="1"/>
    <col min="12793" max="12793" width="9.140625" customWidth="1"/>
    <col min="13034" max="13045" width="9.140625" customWidth="1"/>
    <col min="13049" max="13049" width="9.140625" customWidth="1"/>
    <col min="13290" max="13301" width="9.140625" customWidth="1"/>
    <col min="13305" max="13305" width="9.140625" customWidth="1"/>
    <col min="13546" max="13557" width="9.140625" customWidth="1"/>
    <col min="13561" max="13561" width="9.140625" customWidth="1"/>
    <col min="13802" max="13813" width="9.140625" customWidth="1"/>
    <col min="13817" max="13817" width="9.140625" customWidth="1"/>
    <col min="14058" max="14069" width="9.140625" customWidth="1"/>
    <col min="14073" max="14073" width="9.140625" customWidth="1"/>
    <col min="14314" max="14325" width="9.140625" customWidth="1"/>
    <col min="14329" max="14329" width="9.140625" customWidth="1"/>
    <col min="14570" max="14581" width="9.140625" customWidth="1"/>
    <col min="14585" max="14585" width="9.140625" customWidth="1"/>
    <col min="14826" max="14837" width="9.140625" customWidth="1"/>
    <col min="14841" max="14841" width="9.140625" customWidth="1"/>
    <col min="15082" max="15093" width="9.140625" customWidth="1"/>
    <col min="15097" max="15097" width="9.140625" customWidth="1"/>
    <col min="15338" max="15349" width="9.140625" customWidth="1"/>
    <col min="15353" max="15353" width="9.140625" customWidth="1"/>
    <col min="15594" max="15605" width="9.140625" customWidth="1"/>
    <col min="15609" max="15609" width="9.140625" customWidth="1"/>
    <col min="15850" max="15861" width="9.140625" customWidth="1"/>
    <col min="15865" max="15865" width="9.140625" customWidth="1"/>
    <col min="16106" max="16117" width="9.140625" customWidth="1"/>
    <col min="16121" max="16121" width="9.140625" customWidth="1"/>
  </cols>
  <sheetData>
    <row r="1" spans="1:21" ht="11.25" customHeigh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/>
      <c r="P1" s="32"/>
      <c r="Q1" s="32"/>
      <c r="R1" s="32"/>
      <c r="S1" s="32"/>
      <c r="T1" s="32"/>
      <c r="U1" s="32"/>
    </row>
    <row r="2" spans="1:21" ht="15.95" customHeight="1">
      <c r="A2" s="21"/>
      <c r="B2" s="33" t="s">
        <v>769</v>
      </c>
      <c r="C2" s="33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11.25" customHeight="1">
      <c r="A3" s="2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ht="11.25" customHeight="1">
      <c r="A4" s="2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1" ht="15.95" customHeight="1">
      <c r="A5" s="31"/>
      <c r="B5" s="34" t="s">
        <v>770</v>
      </c>
      <c r="C5" s="34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</row>
    <row r="6" spans="1:21" ht="15.95" customHeight="1">
      <c r="A6" s="31"/>
      <c r="B6" s="64" t="str">
        <f>Contents!B6</f>
        <v>Table 22. Extended measures of underutilisation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31"/>
      <c r="O6" s="31"/>
      <c r="P6" s="31"/>
      <c r="Q6" s="31"/>
      <c r="R6" s="31"/>
      <c r="S6" s="31"/>
      <c r="T6" s="31"/>
      <c r="U6" s="31"/>
    </row>
    <row r="7" spans="1:21" ht="15.95" customHeight="1">
      <c r="A7" s="31"/>
      <c r="B7" s="35" t="str">
        <f>Contents!B7</f>
        <v>Released at 11:30 am (Canberra time) Wed 7 Jul 2021</v>
      </c>
      <c r="C7" s="35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</row>
    <row r="8" spans="1:21" ht="15.75" customHeight="1">
      <c r="A8" s="65" t="str">
        <f>Contents!C12</f>
        <v>Table 22.2 - Time Series IDs</v>
      </c>
      <c r="B8" s="65"/>
      <c r="C8" s="65"/>
      <c r="D8" s="65"/>
      <c r="E8" s="65"/>
      <c r="F8" s="65"/>
      <c r="G8" s="65"/>
      <c r="H8" s="65"/>
      <c r="I8" s="65"/>
      <c r="J8" s="36"/>
      <c r="K8" s="37"/>
      <c r="L8" s="38"/>
      <c r="M8" s="38"/>
      <c r="N8" s="38"/>
      <c r="O8" s="38"/>
      <c r="P8" s="38"/>
      <c r="Q8" s="38"/>
      <c r="R8" s="38"/>
      <c r="S8" s="38"/>
      <c r="T8" s="38"/>
      <c r="U8" s="38"/>
    </row>
    <row r="9" spans="1:21" ht="12.75" customHeight="1">
      <c r="A9" s="39"/>
      <c r="B9" s="39"/>
      <c r="C9" s="39"/>
      <c r="D9" s="66" t="s">
        <v>792</v>
      </c>
      <c r="E9" s="66"/>
      <c r="F9" s="66"/>
      <c r="G9" s="66"/>
      <c r="H9" s="66"/>
      <c r="I9" s="66"/>
      <c r="J9" s="66"/>
      <c r="K9" s="66"/>
      <c r="L9" s="66" t="s">
        <v>793</v>
      </c>
      <c r="M9" s="66" t="s">
        <v>794</v>
      </c>
      <c r="N9" s="68" t="s">
        <v>795</v>
      </c>
      <c r="O9" s="68"/>
      <c r="P9" s="68"/>
      <c r="Q9" s="68"/>
      <c r="R9" s="68"/>
      <c r="S9" s="68"/>
      <c r="T9" s="68"/>
      <c r="U9" s="67" t="s">
        <v>796</v>
      </c>
    </row>
    <row r="10" spans="1:21" ht="12.75" customHeight="1">
      <c r="A10" s="39"/>
      <c r="B10" s="39"/>
      <c r="C10" s="39"/>
      <c r="D10" s="67" t="s">
        <v>797</v>
      </c>
      <c r="E10" s="67" t="s">
        <v>798</v>
      </c>
      <c r="F10" s="67" t="s">
        <v>799</v>
      </c>
      <c r="G10" s="67" t="s">
        <v>800</v>
      </c>
      <c r="H10" s="67" t="s">
        <v>801</v>
      </c>
      <c r="I10" s="67" t="s">
        <v>802</v>
      </c>
      <c r="J10" s="67" t="s">
        <v>803</v>
      </c>
      <c r="K10" s="67" t="s">
        <v>804</v>
      </c>
      <c r="L10" s="67"/>
      <c r="M10" s="67"/>
      <c r="N10" s="67" t="s">
        <v>805</v>
      </c>
      <c r="O10" s="69"/>
      <c r="P10" s="69"/>
      <c r="Q10" s="67" t="s">
        <v>806</v>
      </c>
      <c r="R10" s="67" t="s">
        <v>807</v>
      </c>
      <c r="S10" s="67" t="s">
        <v>808</v>
      </c>
      <c r="T10" s="67" t="s">
        <v>809</v>
      </c>
      <c r="U10" s="67"/>
    </row>
    <row r="11" spans="1:21" ht="22.5" customHeight="1">
      <c r="A11" s="39"/>
      <c r="B11" s="39"/>
      <c r="C11" s="39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41" t="s">
        <v>810</v>
      </c>
      <c r="P11" s="41" t="s">
        <v>811</v>
      </c>
      <c r="Q11" s="67"/>
      <c r="R11" s="67"/>
      <c r="S11" s="67"/>
      <c r="T11" s="67"/>
      <c r="U11" s="67"/>
    </row>
    <row r="12" spans="1:21">
      <c r="A12" s="42" t="s">
        <v>812</v>
      </c>
      <c r="B12" s="43"/>
      <c r="C12" s="43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</row>
    <row r="13" spans="1:21">
      <c r="A13" s="45"/>
      <c r="B13" s="46" t="s">
        <v>813</v>
      </c>
      <c r="C13" s="47" t="s">
        <v>814</v>
      </c>
      <c r="D13" s="19" t="s">
        <v>473</v>
      </c>
      <c r="E13" s="19" t="s">
        <v>494</v>
      </c>
      <c r="F13" s="19" t="s">
        <v>643</v>
      </c>
      <c r="G13" s="19" t="s">
        <v>664</v>
      </c>
      <c r="H13" s="19" t="s">
        <v>685</v>
      </c>
      <c r="I13" s="19" t="s">
        <v>706</v>
      </c>
      <c r="J13" s="19" t="s">
        <v>727</v>
      </c>
      <c r="K13" s="19" t="s">
        <v>748</v>
      </c>
      <c r="L13" s="19" t="s">
        <v>262</v>
      </c>
      <c r="M13" s="19" t="s">
        <v>284</v>
      </c>
      <c r="N13" s="19" t="s">
        <v>305</v>
      </c>
      <c r="O13" s="19" t="s">
        <v>326</v>
      </c>
      <c r="P13" s="19" t="s">
        <v>347</v>
      </c>
      <c r="Q13" s="19" t="s">
        <v>368</v>
      </c>
      <c r="R13" s="19" t="s">
        <v>389</v>
      </c>
      <c r="S13" s="19" t="s">
        <v>410</v>
      </c>
      <c r="T13" s="19" t="s">
        <v>431</v>
      </c>
      <c r="U13" s="19" t="s">
        <v>452</v>
      </c>
    </row>
    <row r="14" spans="1:21">
      <c r="A14" s="49"/>
      <c r="B14" s="46" t="s">
        <v>815</v>
      </c>
      <c r="C14" s="47" t="s">
        <v>814</v>
      </c>
      <c r="D14" s="19" t="s">
        <v>474</v>
      </c>
      <c r="E14" s="19" t="s">
        <v>495</v>
      </c>
      <c r="F14" s="19" t="s">
        <v>644</v>
      </c>
      <c r="G14" s="19" t="s">
        <v>665</v>
      </c>
      <c r="H14" s="19" t="s">
        <v>686</v>
      </c>
      <c r="I14" s="19" t="s">
        <v>707</v>
      </c>
      <c r="J14" s="19" t="s">
        <v>728</v>
      </c>
      <c r="K14" s="19" t="s">
        <v>749</v>
      </c>
      <c r="L14" s="19" t="s">
        <v>263</v>
      </c>
      <c r="M14" s="19" t="s">
        <v>285</v>
      </c>
      <c r="N14" s="19" t="s">
        <v>306</v>
      </c>
      <c r="O14" s="19" t="s">
        <v>327</v>
      </c>
      <c r="P14" s="19" t="s">
        <v>348</v>
      </c>
      <c r="Q14" s="19" t="s">
        <v>369</v>
      </c>
      <c r="R14" s="19" t="s">
        <v>390</v>
      </c>
      <c r="S14" s="19" t="s">
        <v>411</v>
      </c>
      <c r="T14" s="19" t="s">
        <v>432</v>
      </c>
      <c r="U14" s="19" t="s">
        <v>453</v>
      </c>
    </row>
    <row r="15" spans="1:21">
      <c r="A15" s="49"/>
      <c r="B15" s="46" t="s">
        <v>816</v>
      </c>
      <c r="C15" s="47" t="s">
        <v>814</v>
      </c>
      <c r="D15" s="19" t="s">
        <v>475</v>
      </c>
      <c r="E15" s="19" t="s">
        <v>496</v>
      </c>
      <c r="F15" s="19" t="s">
        <v>645</v>
      </c>
      <c r="G15" s="19" t="s">
        <v>666</v>
      </c>
      <c r="H15" s="19" t="s">
        <v>687</v>
      </c>
      <c r="I15" s="19" t="s">
        <v>708</v>
      </c>
      <c r="J15" s="19" t="s">
        <v>729</v>
      </c>
      <c r="K15" s="19" t="s">
        <v>750</v>
      </c>
      <c r="L15" s="19" t="s">
        <v>264</v>
      </c>
      <c r="M15" s="19" t="s">
        <v>286</v>
      </c>
      <c r="N15" s="19" t="s">
        <v>307</v>
      </c>
      <c r="O15" s="19" t="s">
        <v>328</v>
      </c>
      <c r="P15" s="19" t="s">
        <v>349</v>
      </c>
      <c r="Q15" s="19" t="s">
        <v>370</v>
      </c>
      <c r="R15" s="19" t="s">
        <v>391</v>
      </c>
      <c r="S15" s="19" t="s">
        <v>412</v>
      </c>
      <c r="T15" s="19" t="s">
        <v>433</v>
      </c>
      <c r="U15" s="19" t="s">
        <v>454</v>
      </c>
    </row>
    <row r="16" spans="1:21">
      <c r="A16" s="50"/>
      <c r="B16" s="46" t="s">
        <v>817</v>
      </c>
      <c r="C16" s="47" t="s">
        <v>814</v>
      </c>
      <c r="D16" s="19" t="s">
        <v>476</v>
      </c>
      <c r="E16" s="19" t="s">
        <v>497</v>
      </c>
      <c r="F16" s="19" t="s">
        <v>646</v>
      </c>
      <c r="G16" s="19" t="s">
        <v>667</v>
      </c>
      <c r="H16" s="19" t="s">
        <v>688</v>
      </c>
      <c r="I16" s="19" t="s">
        <v>709</v>
      </c>
      <c r="J16" s="19" t="s">
        <v>730</v>
      </c>
      <c r="K16" s="19" t="s">
        <v>751</v>
      </c>
      <c r="L16" s="19" t="s">
        <v>265</v>
      </c>
      <c r="M16" s="19" t="s">
        <v>287</v>
      </c>
      <c r="N16" s="19" t="s">
        <v>308</v>
      </c>
      <c r="O16" s="19" t="s">
        <v>329</v>
      </c>
      <c r="P16" s="19" t="s">
        <v>350</v>
      </c>
      <c r="Q16" s="19" t="s">
        <v>371</v>
      </c>
      <c r="R16" s="19" t="s">
        <v>392</v>
      </c>
      <c r="S16" s="19" t="s">
        <v>413</v>
      </c>
      <c r="T16" s="19" t="s">
        <v>434</v>
      </c>
      <c r="U16" s="19" t="s">
        <v>455</v>
      </c>
    </row>
    <row r="17" spans="1:21">
      <c r="A17" s="45"/>
      <c r="B17" s="46" t="s">
        <v>818</v>
      </c>
      <c r="C17" s="51" t="s">
        <v>819</v>
      </c>
      <c r="D17" s="19" t="s">
        <v>477</v>
      </c>
      <c r="E17" s="19" t="s">
        <v>498</v>
      </c>
      <c r="F17" s="19" t="s">
        <v>647</v>
      </c>
      <c r="G17" s="19" t="s">
        <v>668</v>
      </c>
      <c r="H17" s="19" t="s">
        <v>689</v>
      </c>
      <c r="I17" s="19" t="s">
        <v>710</v>
      </c>
      <c r="J17" s="19" t="s">
        <v>731</v>
      </c>
      <c r="K17" s="19" t="s">
        <v>752</v>
      </c>
      <c r="L17" s="19" t="s">
        <v>267</v>
      </c>
      <c r="M17" s="19" t="s">
        <v>288</v>
      </c>
      <c r="N17" s="19" t="s">
        <v>309</v>
      </c>
      <c r="O17" s="19" t="s">
        <v>330</v>
      </c>
      <c r="P17" s="19" t="s">
        <v>351</v>
      </c>
      <c r="Q17" s="19" t="s">
        <v>372</v>
      </c>
      <c r="R17" s="19" t="s">
        <v>393</v>
      </c>
      <c r="S17" s="19" t="s">
        <v>414</v>
      </c>
      <c r="T17" s="19" t="s">
        <v>435</v>
      </c>
      <c r="U17" s="19" t="s">
        <v>456</v>
      </c>
    </row>
    <row r="18" spans="1:21">
      <c r="A18" s="45"/>
      <c r="B18" s="46" t="s">
        <v>820</v>
      </c>
      <c r="C18" s="51" t="s">
        <v>819</v>
      </c>
      <c r="D18" s="19" t="s">
        <v>478</v>
      </c>
      <c r="E18" s="19" t="s">
        <v>499</v>
      </c>
      <c r="F18" s="19" t="s">
        <v>648</v>
      </c>
      <c r="G18" s="19" t="s">
        <v>669</v>
      </c>
      <c r="H18" s="19" t="s">
        <v>690</v>
      </c>
      <c r="I18" s="19" t="s">
        <v>711</v>
      </c>
      <c r="J18" s="19" t="s">
        <v>732</v>
      </c>
      <c r="K18" s="19" t="s">
        <v>753</v>
      </c>
      <c r="L18" s="19" t="s">
        <v>268</v>
      </c>
      <c r="M18" s="19" t="s">
        <v>289</v>
      </c>
      <c r="N18" s="19" t="s">
        <v>310</v>
      </c>
      <c r="O18" s="19" t="s">
        <v>331</v>
      </c>
      <c r="P18" s="19" t="s">
        <v>352</v>
      </c>
      <c r="Q18" s="19" t="s">
        <v>373</v>
      </c>
      <c r="R18" s="19" t="s">
        <v>394</v>
      </c>
      <c r="S18" s="19" t="s">
        <v>415</v>
      </c>
      <c r="T18" s="19" t="s">
        <v>436</v>
      </c>
      <c r="U18" s="19" t="s">
        <v>457</v>
      </c>
    </row>
    <row r="19" spans="1:21">
      <c r="A19" s="45"/>
      <c r="B19" s="46" t="s">
        <v>821</v>
      </c>
      <c r="C19" s="51" t="s">
        <v>819</v>
      </c>
      <c r="D19" s="19" t="s">
        <v>479</v>
      </c>
      <c r="E19" s="19" t="s">
        <v>500</v>
      </c>
      <c r="F19" s="19" t="s">
        <v>649</v>
      </c>
      <c r="G19" s="19" t="s">
        <v>670</v>
      </c>
      <c r="H19" s="19" t="s">
        <v>691</v>
      </c>
      <c r="I19" s="19" t="s">
        <v>712</v>
      </c>
      <c r="J19" s="19" t="s">
        <v>733</v>
      </c>
      <c r="K19" s="19" t="s">
        <v>754</v>
      </c>
      <c r="L19" s="19" t="s">
        <v>269</v>
      </c>
      <c r="M19" s="19" t="s">
        <v>290</v>
      </c>
      <c r="N19" s="19" t="s">
        <v>311</v>
      </c>
      <c r="O19" s="19" t="s">
        <v>332</v>
      </c>
      <c r="P19" s="19" t="s">
        <v>353</v>
      </c>
      <c r="Q19" s="19" t="s">
        <v>374</v>
      </c>
      <c r="R19" s="19" t="s">
        <v>395</v>
      </c>
      <c r="S19" s="19" t="s">
        <v>416</v>
      </c>
      <c r="T19" s="19" t="s">
        <v>437</v>
      </c>
      <c r="U19" s="19" t="s">
        <v>458</v>
      </c>
    </row>
    <row r="20" spans="1:21">
      <c r="A20" s="42" t="s">
        <v>822</v>
      </c>
      <c r="B20" s="43"/>
      <c r="C20" s="43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</row>
    <row r="21" spans="1:21">
      <c r="A21" s="45"/>
      <c r="B21" s="46" t="s">
        <v>813</v>
      </c>
      <c r="C21" s="47" t="s">
        <v>814</v>
      </c>
      <c r="D21" s="19" t="s">
        <v>480</v>
      </c>
      <c r="E21" s="19" t="s">
        <v>501</v>
      </c>
      <c r="F21" s="19" t="s">
        <v>650</v>
      </c>
      <c r="G21" s="19" t="s">
        <v>671</v>
      </c>
      <c r="H21" s="19" t="s">
        <v>692</v>
      </c>
      <c r="I21" s="19" t="s">
        <v>713</v>
      </c>
      <c r="J21" s="19" t="s">
        <v>734</v>
      </c>
      <c r="K21" s="19" t="s">
        <v>755</v>
      </c>
      <c r="L21" s="19" t="s">
        <v>270</v>
      </c>
      <c r="M21" s="19" t="s">
        <v>291</v>
      </c>
      <c r="N21" s="19" t="s">
        <v>312</v>
      </c>
      <c r="O21" s="19" t="s">
        <v>333</v>
      </c>
      <c r="P21" s="19" t="s">
        <v>354</v>
      </c>
      <c r="Q21" s="19" t="s">
        <v>375</v>
      </c>
      <c r="R21" s="19" t="s">
        <v>396</v>
      </c>
      <c r="S21" s="19" t="s">
        <v>417</v>
      </c>
      <c r="T21" s="19" t="s">
        <v>438</v>
      </c>
      <c r="U21" s="19" t="s">
        <v>459</v>
      </c>
    </row>
    <row r="22" spans="1:21">
      <c r="A22" s="49"/>
      <c r="B22" s="46" t="s">
        <v>815</v>
      </c>
      <c r="C22" s="47" t="s">
        <v>814</v>
      </c>
      <c r="D22" s="19" t="s">
        <v>481</v>
      </c>
      <c r="E22" s="19" t="s">
        <v>502</v>
      </c>
      <c r="F22" s="19" t="s">
        <v>651</v>
      </c>
      <c r="G22" s="19" t="s">
        <v>672</v>
      </c>
      <c r="H22" s="19" t="s">
        <v>693</v>
      </c>
      <c r="I22" s="19" t="s">
        <v>714</v>
      </c>
      <c r="J22" s="19" t="s">
        <v>735</v>
      </c>
      <c r="K22" s="19" t="s">
        <v>756</v>
      </c>
      <c r="L22" s="19" t="s">
        <v>271</v>
      </c>
      <c r="M22" s="19" t="s">
        <v>292</v>
      </c>
      <c r="N22" s="19" t="s">
        <v>313</v>
      </c>
      <c r="O22" s="19" t="s">
        <v>334</v>
      </c>
      <c r="P22" s="19" t="s">
        <v>355</v>
      </c>
      <c r="Q22" s="19" t="s">
        <v>376</v>
      </c>
      <c r="R22" s="19" t="s">
        <v>397</v>
      </c>
      <c r="S22" s="19" t="s">
        <v>418</v>
      </c>
      <c r="T22" s="19" t="s">
        <v>439</v>
      </c>
      <c r="U22" s="19" t="s">
        <v>460</v>
      </c>
    </row>
    <row r="23" spans="1:21">
      <c r="A23" s="49"/>
      <c r="B23" s="46" t="s">
        <v>816</v>
      </c>
      <c r="C23" s="47" t="s">
        <v>814</v>
      </c>
      <c r="D23" s="19" t="s">
        <v>482</v>
      </c>
      <c r="E23" s="19" t="s">
        <v>503</v>
      </c>
      <c r="F23" s="19" t="s">
        <v>652</v>
      </c>
      <c r="G23" s="19" t="s">
        <v>673</v>
      </c>
      <c r="H23" s="19" t="s">
        <v>694</v>
      </c>
      <c r="I23" s="19" t="s">
        <v>715</v>
      </c>
      <c r="J23" s="19" t="s">
        <v>736</v>
      </c>
      <c r="K23" s="19" t="s">
        <v>757</v>
      </c>
      <c r="L23" s="19" t="s">
        <v>272</v>
      </c>
      <c r="M23" s="19" t="s">
        <v>293</v>
      </c>
      <c r="N23" s="19" t="s">
        <v>314</v>
      </c>
      <c r="O23" s="19" t="s">
        <v>335</v>
      </c>
      <c r="P23" s="19" t="s">
        <v>356</v>
      </c>
      <c r="Q23" s="19" t="s">
        <v>377</v>
      </c>
      <c r="R23" s="19" t="s">
        <v>398</v>
      </c>
      <c r="S23" s="19" t="s">
        <v>419</v>
      </c>
      <c r="T23" s="19" t="s">
        <v>440</v>
      </c>
      <c r="U23" s="19" t="s">
        <v>461</v>
      </c>
    </row>
    <row r="24" spans="1:21">
      <c r="A24" s="50"/>
      <c r="B24" s="46" t="s">
        <v>817</v>
      </c>
      <c r="C24" s="47" t="s">
        <v>814</v>
      </c>
      <c r="D24" s="19" t="s">
        <v>483</v>
      </c>
      <c r="E24" s="19" t="s">
        <v>504</v>
      </c>
      <c r="F24" s="19" t="s">
        <v>653</v>
      </c>
      <c r="G24" s="19" t="s">
        <v>674</v>
      </c>
      <c r="H24" s="19" t="s">
        <v>695</v>
      </c>
      <c r="I24" s="19" t="s">
        <v>716</v>
      </c>
      <c r="J24" s="19" t="s">
        <v>737</v>
      </c>
      <c r="K24" s="19" t="s">
        <v>758</v>
      </c>
      <c r="L24" s="19" t="s">
        <v>273</v>
      </c>
      <c r="M24" s="19" t="s">
        <v>294</v>
      </c>
      <c r="N24" s="19" t="s">
        <v>315</v>
      </c>
      <c r="O24" s="19" t="s">
        <v>336</v>
      </c>
      <c r="P24" s="19" t="s">
        <v>357</v>
      </c>
      <c r="Q24" s="19" t="s">
        <v>378</v>
      </c>
      <c r="R24" s="19" t="s">
        <v>399</v>
      </c>
      <c r="S24" s="19" t="s">
        <v>420</v>
      </c>
      <c r="T24" s="19" t="s">
        <v>441</v>
      </c>
      <c r="U24" s="19" t="s">
        <v>462</v>
      </c>
    </row>
    <row r="25" spans="1:21">
      <c r="A25" s="45"/>
      <c r="B25" s="46" t="s">
        <v>818</v>
      </c>
      <c r="C25" s="51" t="s">
        <v>819</v>
      </c>
      <c r="D25" s="19" t="s">
        <v>484</v>
      </c>
      <c r="E25" s="19" t="s">
        <v>505</v>
      </c>
      <c r="F25" s="19" t="s">
        <v>654</v>
      </c>
      <c r="G25" s="19" t="s">
        <v>675</v>
      </c>
      <c r="H25" s="19" t="s">
        <v>696</v>
      </c>
      <c r="I25" s="19" t="s">
        <v>717</v>
      </c>
      <c r="J25" s="19" t="s">
        <v>738</v>
      </c>
      <c r="K25" s="19" t="s">
        <v>759</v>
      </c>
      <c r="L25" s="19" t="s">
        <v>274</v>
      </c>
      <c r="M25" s="19" t="s">
        <v>295</v>
      </c>
      <c r="N25" s="19" t="s">
        <v>316</v>
      </c>
      <c r="O25" s="19" t="s">
        <v>337</v>
      </c>
      <c r="P25" s="19" t="s">
        <v>358</v>
      </c>
      <c r="Q25" s="19" t="s">
        <v>379</v>
      </c>
      <c r="R25" s="19" t="s">
        <v>400</v>
      </c>
      <c r="S25" s="19" t="s">
        <v>421</v>
      </c>
      <c r="T25" s="19" t="s">
        <v>442</v>
      </c>
      <c r="U25" s="19" t="s">
        <v>463</v>
      </c>
    </row>
    <row r="26" spans="1:21">
      <c r="A26" s="45"/>
      <c r="B26" s="46" t="s">
        <v>820</v>
      </c>
      <c r="C26" s="51" t="s">
        <v>819</v>
      </c>
      <c r="D26" s="19" t="s">
        <v>485</v>
      </c>
      <c r="E26" s="19" t="s">
        <v>506</v>
      </c>
      <c r="F26" s="19" t="s">
        <v>655</v>
      </c>
      <c r="G26" s="19" t="s">
        <v>676</v>
      </c>
      <c r="H26" s="19" t="s">
        <v>697</v>
      </c>
      <c r="I26" s="19" t="s">
        <v>718</v>
      </c>
      <c r="J26" s="19" t="s">
        <v>739</v>
      </c>
      <c r="K26" s="19" t="s">
        <v>760</v>
      </c>
      <c r="L26" s="19" t="s">
        <v>275</v>
      </c>
      <c r="M26" s="19" t="s">
        <v>296</v>
      </c>
      <c r="N26" s="19" t="s">
        <v>317</v>
      </c>
      <c r="O26" s="19" t="s">
        <v>338</v>
      </c>
      <c r="P26" s="19" t="s">
        <v>359</v>
      </c>
      <c r="Q26" s="19" t="s">
        <v>380</v>
      </c>
      <c r="R26" s="19" t="s">
        <v>401</v>
      </c>
      <c r="S26" s="19" t="s">
        <v>422</v>
      </c>
      <c r="T26" s="19" t="s">
        <v>443</v>
      </c>
      <c r="U26" s="19" t="s">
        <v>464</v>
      </c>
    </row>
    <row r="27" spans="1:21">
      <c r="A27" s="45"/>
      <c r="B27" s="46" t="s">
        <v>821</v>
      </c>
      <c r="C27" s="51" t="s">
        <v>819</v>
      </c>
      <c r="D27" s="19" t="s">
        <v>486</v>
      </c>
      <c r="E27" s="19" t="s">
        <v>507</v>
      </c>
      <c r="F27" s="19" t="s">
        <v>656</v>
      </c>
      <c r="G27" s="19" t="s">
        <v>677</v>
      </c>
      <c r="H27" s="19" t="s">
        <v>698</v>
      </c>
      <c r="I27" s="19" t="s">
        <v>719</v>
      </c>
      <c r="J27" s="19" t="s">
        <v>740</v>
      </c>
      <c r="K27" s="19" t="s">
        <v>761</v>
      </c>
      <c r="L27" s="19" t="s">
        <v>276</v>
      </c>
      <c r="M27" s="19" t="s">
        <v>297</v>
      </c>
      <c r="N27" s="19" t="s">
        <v>318</v>
      </c>
      <c r="O27" s="19" t="s">
        <v>339</v>
      </c>
      <c r="P27" s="19" t="s">
        <v>360</v>
      </c>
      <c r="Q27" s="19" t="s">
        <v>381</v>
      </c>
      <c r="R27" s="19" t="s">
        <v>402</v>
      </c>
      <c r="S27" s="19" t="s">
        <v>423</v>
      </c>
      <c r="T27" s="19" t="s">
        <v>444</v>
      </c>
      <c r="U27" s="19" t="s">
        <v>465</v>
      </c>
    </row>
    <row r="28" spans="1:21">
      <c r="A28" s="42" t="s">
        <v>823</v>
      </c>
      <c r="B28" s="43"/>
      <c r="C28" s="43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</row>
    <row r="29" spans="1:21">
      <c r="A29" s="45"/>
      <c r="B29" s="46" t="s">
        <v>813</v>
      </c>
      <c r="C29" s="47" t="s">
        <v>814</v>
      </c>
      <c r="D29" s="19" t="s">
        <v>487</v>
      </c>
      <c r="E29" s="19" t="s">
        <v>508</v>
      </c>
      <c r="F29" s="19" t="s">
        <v>657</v>
      </c>
      <c r="G29" s="19" t="s">
        <v>678</v>
      </c>
      <c r="H29" s="19" t="s">
        <v>699</v>
      </c>
      <c r="I29" s="19" t="s">
        <v>720</v>
      </c>
      <c r="J29" s="19" t="s">
        <v>741</v>
      </c>
      <c r="K29" s="19" t="s">
        <v>762</v>
      </c>
      <c r="L29" s="19" t="s">
        <v>277</v>
      </c>
      <c r="M29" s="19" t="s">
        <v>298</v>
      </c>
      <c r="N29" s="19" t="s">
        <v>319</v>
      </c>
      <c r="O29" s="19" t="s">
        <v>340</v>
      </c>
      <c r="P29" s="19" t="s">
        <v>361</v>
      </c>
      <c r="Q29" s="19" t="s">
        <v>382</v>
      </c>
      <c r="R29" s="19" t="s">
        <v>403</v>
      </c>
      <c r="S29" s="19" t="s">
        <v>424</v>
      </c>
      <c r="T29" s="19" t="s">
        <v>445</v>
      </c>
      <c r="U29" s="19" t="s">
        <v>466</v>
      </c>
    </row>
    <row r="30" spans="1:21">
      <c r="A30" s="49"/>
      <c r="B30" s="46" t="s">
        <v>815</v>
      </c>
      <c r="C30" s="47" t="s">
        <v>814</v>
      </c>
      <c r="D30" s="19" t="s">
        <v>488</v>
      </c>
      <c r="E30" s="19" t="s">
        <v>509</v>
      </c>
      <c r="F30" s="19" t="s">
        <v>658</v>
      </c>
      <c r="G30" s="19" t="s">
        <v>679</v>
      </c>
      <c r="H30" s="19" t="s">
        <v>700</v>
      </c>
      <c r="I30" s="19" t="s">
        <v>721</v>
      </c>
      <c r="J30" s="19" t="s">
        <v>742</v>
      </c>
      <c r="K30" s="19" t="s">
        <v>763</v>
      </c>
      <c r="L30" s="19" t="s">
        <v>278</v>
      </c>
      <c r="M30" s="19" t="s">
        <v>299</v>
      </c>
      <c r="N30" s="19" t="s">
        <v>320</v>
      </c>
      <c r="O30" s="19" t="s">
        <v>341</v>
      </c>
      <c r="P30" s="19" t="s">
        <v>362</v>
      </c>
      <c r="Q30" s="19" t="s">
        <v>383</v>
      </c>
      <c r="R30" s="19" t="s">
        <v>404</v>
      </c>
      <c r="S30" s="19" t="s">
        <v>425</v>
      </c>
      <c r="T30" s="19" t="s">
        <v>446</v>
      </c>
      <c r="U30" s="19" t="s">
        <v>467</v>
      </c>
    </row>
    <row r="31" spans="1:21">
      <c r="A31" s="49"/>
      <c r="B31" s="46" t="s">
        <v>816</v>
      </c>
      <c r="C31" s="47" t="s">
        <v>814</v>
      </c>
      <c r="D31" s="19" t="s">
        <v>489</v>
      </c>
      <c r="E31" s="19" t="s">
        <v>510</v>
      </c>
      <c r="F31" s="19" t="s">
        <v>659</v>
      </c>
      <c r="G31" s="19" t="s">
        <v>680</v>
      </c>
      <c r="H31" s="19" t="s">
        <v>701</v>
      </c>
      <c r="I31" s="19" t="s">
        <v>722</v>
      </c>
      <c r="J31" s="19" t="s">
        <v>743</v>
      </c>
      <c r="K31" s="19" t="s">
        <v>764</v>
      </c>
      <c r="L31" s="19" t="s">
        <v>279</v>
      </c>
      <c r="M31" s="19" t="s">
        <v>300</v>
      </c>
      <c r="N31" s="19" t="s">
        <v>321</v>
      </c>
      <c r="O31" s="19" t="s">
        <v>342</v>
      </c>
      <c r="P31" s="19" t="s">
        <v>363</v>
      </c>
      <c r="Q31" s="19" t="s">
        <v>384</v>
      </c>
      <c r="R31" s="19" t="s">
        <v>405</v>
      </c>
      <c r="S31" s="19" t="s">
        <v>426</v>
      </c>
      <c r="T31" s="19" t="s">
        <v>447</v>
      </c>
      <c r="U31" s="19" t="s">
        <v>468</v>
      </c>
    </row>
    <row r="32" spans="1:21">
      <c r="A32" s="50"/>
      <c r="B32" s="46" t="s">
        <v>817</v>
      </c>
      <c r="C32" s="47" t="s">
        <v>814</v>
      </c>
      <c r="D32" s="19" t="s">
        <v>490</v>
      </c>
      <c r="E32" s="19" t="s">
        <v>511</v>
      </c>
      <c r="F32" s="19" t="s">
        <v>660</v>
      </c>
      <c r="G32" s="19" t="s">
        <v>681</v>
      </c>
      <c r="H32" s="19" t="s">
        <v>702</v>
      </c>
      <c r="I32" s="19" t="s">
        <v>723</v>
      </c>
      <c r="J32" s="19" t="s">
        <v>744</v>
      </c>
      <c r="K32" s="19" t="s">
        <v>765</v>
      </c>
      <c r="L32" s="19" t="s">
        <v>280</v>
      </c>
      <c r="M32" s="19" t="s">
        <v>301</v>
      </c>
      <c r="N32" s="19" t="s">
        <v>322</v>
      </c>
      <c r="O32" s="19" t="s">
        <v>343</v>
      </c>
      <c r="P32" s="19" t="s">
        <v>364</v>
      </c>
      <c r="Q32" s="19" t="s">
        <v>385</v>
      </c>
      <c r="R32" s="19" t="s">
        <v>406</v>
      </c>
      <c r="S32" s="19" t="s">
        <v>427</v>
      </c>
      <c r="T32" s="19" t="s">
        <v>448</v>
      </c>
      <c r="U32" s="19" t="s">
        <v>469</v>
      </c>
    </row>
    <row r="33" spans="1:21">
      <c r="A33" s="45"/>
      <c r="B33" s="46" t="s">
        <v>818</v>
      </c>
      <c r="C33" s="51" t="s">
        <v>819</v>
      </c>
      <c r="D33" s="19" t="s">
        <v>491</v>
      </c>
      <c r="E33" s="19" t="s">
        <v>512</v>
      </c>
      <c r="F33" s="19" t="s">
        <v>661</v>
      </c>
      <c r="G33" s="19" t="s">
        <v>682</v>
      </c>
      <c r="H33" s="19" t="s">
        <v>703</v>
      </c>
      <c r="I33" s="19" t="s">
        <v>724</v>
      </c>
      <c r="J33" s="19" t="s">
        <v>745</v>
      </c>
      <c r="K33" s="19" t="s">
        <v>766</v>
      </c>
      <c r="L33" s="19" t="s">
        <v>281</v>
      </c>
      <c r="M33" s="19" t="s">
        <v>302</v>
      </c>
      <c r="N33" s="19" t="s">
        <v>323</v>
      </c>
      <c r="O33" s="19" t="s">
        <v>344</v>
      </c>
      <c r="P33" s="19" t="s">
        <v>365</v>
      </c>
      <c r="Q33" s="19" t="s">
        <v>386</v>
      </c>
      <c r="R33" s="19" t="s">
        <v>407</v>
      </c>
      <c r="S33" s="19" t="s">
        <v>428</v>
      </c>
      <c r="T33" s="19" t="s">
        <v>449</v>
      </c>
      <c r="U33" s="19" t="s">
        <v>470</v>
      </c>
    </row>
    <row r="34" spans="1:21">
      <c r="A34" s="45"/>
      <c r="B34" s="46" t="s">
        <v>820</v>
      </c>
      <c r="C34" s="51" t="s">
        <v>819</v>
      </c>
      <c r="D34" s="19" t="s">
        <v>492</v>
      </c>
      <c r="E34" s="19" t="s">
        <v>641</v>
      </c>
      <c r="F34" s="19" t="s">
        <v>662</v>
      </c>
      <c r="G34" s="19" t="s">
        <v>683</v>
      </c>
      <c r="H34" s="19" t="s">
        <v>704</v>
      </c>
      <c r="I34" s="19" t="s">
        <v>725</v>
      </c>
      <c r="J34" s="19" t="s">
        <v>746</v>
      </c>
      <c r="K34" s="19" t="s">
        <v>767</v>
      </c>
      <c r="L34" s="19" t="s">
        <v>282</v>
      </c>
      <c r="M34" s="19" t="s">
        <v>303</v>
      </c>
      <c r="N34" s="19" t="s">
        <v>324</v>
      </c>
      <c r="O34" s="19" t="s">
        <v>345</v>
      </c>
      <c r="P34" s="19" t="s">
        <v>366</v>
      </c>
      <c r="Q34" s="19" t="s">
        <v>387</v>
      </c>
      <c r="R34" s="19" t="s">
        <v>408</v>
      </c>
      <c r="S34" s="19" t="s">
        <v>429</v>
      </c>
      <c r="T34" s="19" t="s">
        <v>450</v>
      </c>
      <c r="U34" s="19" t="s">
        <v>471</v>
      </c>
    </row>
    <row r="35" spans="1:21">
      <c r="A35" s="45"/>
      <c r="B35" s="46" t="s">
        <v>821</v>
      </c>
      <c r="C35" s="51" t="s">
        <v>819</v>
      </c>
      <c r="D35" s="19" t="s">
        <v>493</v>
      </c>
      <c r="E35" s="19" t="s">
        <v>642</v>
      </c>
      <c r="F35" s="19" t="s">
        <v>663</v>
      </c>
      <c r="G35" s="19" t="s">
        <v>684</v>
      </c>
      <c r="H35" s="19" t="s">
        <v>705</v>
      </c>
      <c r="I35" s="19" t="s">
        <v>726</v>
      </c>
      <c r="J35" s="19" t="s">
        <v>747</v>
      </c>
      <c r="K35" s="19" t="s">
        <v>768</v>
      </c>
      <c r="L35" s="19" t="s">
        <v>283</v>
      </c>
      <c r="M35" s="19" t="s">
        <v>304</v>
      </c>
      <c r="N35" s="19" t="s">
        <v>325</v>
      </c>
      <c r="O35" s="19" t="s">
        <v>346</v>
      </c>
      <c r="P35" s="19" t="s">
        <v>367</v>
      </c>
      <c r="Q35" s="19" t="s">
        <v>388</v>
      </c>
      <c r="R35" s="19" t="s">
        <v>409</v>
      </c>
      <c r="S35" s="19" t="s">
        <v>430</v>
      </c>
      <c r="T35" s="19" t="s">
        <v>451</v>
      </c>
      <c r="U35" s="19" t="s">
        <v>472</v>
      </c>
    </row>
    <row r="36" spans="1:21">
      <c r="A36" s="45"/>
      <c r="B36" s="53"/>
      <c r="C36" s="53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</row>
    <row r="37" spans="1:21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</row>
    <row r="38" spans="1:21">
      <c r="A38" s="30" t="s">
        <v>824</v>
      </c>
      <c r="B38" s="45"/>
      <c r="C38" s="45"/>
      <c r="D38" s="45"/>
      <c r="E38" s="45"/>
      <c r="F38" s="45"/>
      <c r="G38" s="45"/>
      <c r="H38" s="45"/>
      <c r="I38" s="45"/>
      <c r="J38" s="45"/>
      <c r="K38" s="56"/>
      <c r="L38" s="45"/>
      <c r="M38" s="45"/>
      <c r="N38" s="45"/>
      <c r="O38" s="45"/>
      <c r="P38" s="45"/>
      <c r="Q38" s="45"/>
      <c r="R38" s="45"/>
      <c r="S38" s="45"/>
      <c r="T38" s="45"/>
      <c r="U38" s="45"/>
    </row>
  </sheetData>
  <mergeCells count="21">
    <mergeCell ref="T10:T11"/>
    <mergeCell ref="U9:U11"/>
    <mergeCell ref="D10:D11"/>
    <mergeCell ref="E10:E11"/>
    <mergeCell ref="F10:F11"/>
    <mergeCell ref="G10:G11"/>
    <mergeCell ref="H10:H11"/>
    <mergeCell ref="I10:I11"/>
    <mergeCell ref="J10:J11"/>
    <mergeCell ref="K10:K11"/>
    <mergeCell ref="N10:N11"/>
    <mergeCell ref="N9:T9"/>
    <mergeCell ref="O10:P10"/>
    <mergeCell ref="Q10:Q11"/>
    <mergeCell ref="R10:R11"/>
    <mergeCell ref="S10:S11"/>
    <mergeCell ref="B6:M6"/>
    <mergeCell ref="A8:I8"/>
    <mergeCell ref="D9:K9"/>
    <mergeCell ref="L9:L11"/>
    <mergeCell ref="M9:M11"/>
  </mergeCells>
  <hyperlinks>
    <hyperlink ref="A38" r:id="rId1" display="© Commonwealth of Australia 2015" xr:uid="{19A22CF5-6DEF-4072-B910-29037B716149}"/>
    <hyperlink ref="L13" location="A124840446T" display="A124840446T" xr:uid="{90BB106E-B1BE-4BC9-9A13-617DCAF3EDC7}"/>
    <hyperlink ref="L14" location="A124839870F" display="A124839870F" xr:uid="{3983C9D9-164D-460F-AADF-DDC0CE56EFBE}"/>
    <hyperlink ref="L15" location="A124840590K" display="A124840590K" xr:uid="{EA696F2D-8507-46AA-9B5E-EF16198A0D64}"/>
    <hyperlink ref="L16" location="A124840734K" display="A124840734K" xr:uid="{F2864A79-B73E-4290-A198-5BCCF482EA5D}"/>
    <hyperlink ref="L17" location="A124840015R" display="A124840015R" xr:uid="{34472AC2-E43F-4A23-ACA2-6C51F1682E52}"/>
    <hyperlink ref="L18" location="A124840159A" display="A124840159A" xr:uid="{5B40378C-F425-4AA8-90E2-5DE54B88C591}"/>
    <hyperlink ref="L19" location="A124840303J" display="A124840303J" xr:uid="{7FC57816-4F71-46C9-AFA3-D1F5BA126DFB}"/>
    <hyperlink ref="L21" location="A124839438V" display="A124839438V" xr:uid="{CF858B4C-039E-49BA-9C1A-40999F9C7211}"/>
    <hyperlink ref="L22" location="A124838862L" display="A124838862L" xr:uid="{76672869-A3AD-495A-A04E-50B76E50F4A6}"/>
    <hyperlink ref="L23" location="A124839582L" display="A124839582L" xr:uid="{33B5321E-AFE5-4897-B017-2631177AE577}"/>
    <hyperlink ref="L24" location="A124839726L" display="A124839726L" xr:uid="{C72BB306-9457-4E90-BE65-3611DB605E4A}"/>
    <hyperlink ref="L25" location="A124839007T" display="A124839007T" xr:uid="{4A20AAA5-D87C-4470-A975-CD12AA5E71DF}"/>
    <hyperlink ref="L26" location="A124839151K" display="A124839151K" xr:uid="{F018698E-B919-4BE4-AFAE-3FE36C9AD6DF}"/>
    <hyperlink ref="L27" location="A124839295W" display="A124839295W" xr:uid="{3E0769DD-5F54-404F-90DA-4098B0F3B0D0}"/>
    <hyperlink ref="L29" location="A124838430J" display="A124838430J" xr:uid="{C3247791-3BF2-4CCB-B505-8454E4749C19}"/>
    <hyperlink ref="L30" location="A124837854V" display="A124837854V" xr:uid="{57625175-3FC2-4009-AD5D-0E6FE77CC357}"/>
    <hyperlink ref="L31" location="A124838574V" display="A124838574V" xr:uid="{5A4F3E4F-5B71-43D3-87A6-3499557144FF}"/>
    <hyperlink ref="L32" location="A124838718V" display="A124838718V" xr:uid="{00CF6EDA-29AD-497A-ABFB-A4A11D3F03BF}"/>
    <hyperlink ref="L33" location="A124837999J" display="A124837999J" xr:uid="{4E55FC1B-BFD9-4D6F-AEB1-B03AA051D917}"/>
    <hyperlink ref="L34" location="A124838143T" display="A124838143T" xr:uid="{90BA6762-DFC9-4333-81EE-0EE1570650B9}"/>
    <hyperlink ref="L35" location="A124838287C" display="A124838287C" xr:uid="{A99C5F51-1920-4907-9FBD-810ACED79A94}"/>
    <hyperlink ref="M13" location="A124840414X" display="A124840414X" xr:uid="{C436AC01-4A85-4274-AB5B-54DAABE59A37}"/>
    <hyperlink ref="M14" location="A124839838F" display="A124839838F" xr:uid="{D0714913-376B-409F-AB40-82987D10038D}"/>
    <hyperlink ref="M15" location="A124840558K" display="A124840558K" xr:uid="{246251BA-74C7-4867-9402-FA1C6AEA58E5}"/>
    <hyperlink ref="M16" location="A124840702T" display="A124840702T" xr:uid="{F1D832E7-6384-4C2B-9A08-31DED436964C}"/>
    <hyperlink ref="M17" location="A124839983A" display="A124839983A" xr:uid="{9EFE50AA-A7B9-49C4-BA26-E5DD8B2A6510}"/>
    <hyperlink ref="M18" location="A124840127J" display="A124840127J" xr:uid="{8D756E73-C0AA-4164-8158-BD24627C161B}"/>
    <hyperlink ref="M19" location="A124840271A" display="A124840271A" xr:uid="{A434F904-234A-4158-8E29-3B5934299EAE}"/>
    <hyperlink ref="M21" location="A124839406A" display="A124839406A" xr:uid="{36EFF55D-D199-469C-A10B-C4030A02410B}"/>
    <hyperlink ref="M22" location="A124838830V" display="A124838830V" xr:uid="{299E5FA7-3B3A-4F6A-AABC-FF32744C1EFB}"/>
    <hyperlink ref="M23" location="A124839550V" display="A124839550V" xr:uid="{A0D52138-3641-4FEA-AA57-7F6ADC5F4583}"/>
    <hyperlink ref="M24" location="A124839694F" display="A124839694F" xr:uid="{1544F3F4-7DFF-422D-B3A0-B789E27FEBB1}"/>
    <hyperlink ref="M25" location="A124838975J" display="A124838975J" xr:uid="{F74938F2-DF72-49A8-B4A9-89523A7D4592}"/>
    <hyperlink ref="M26" location="A124839119K" display="A124839119K" xr:uid="{F6E84726-5FF0-4131-BDFB-D2F82C6352DC}"/>
    <hyperlink ref="M27" location="A124839263C" display="A124839263C" xr:uid="{2ECDE5E5-9E93-4E05-9480-00CF77419F80}"/>
    <hyperlink ref="M29" location="A124838398V" display="A124838398V" xr:uid="{86D4FE47-5561-48EF-9324-88DBAFF17FF2}"/>
    <hyperlink ref="M30" location="A124837822A" display="A124837822A" xr:uid="{90496614-A27F-4C36-8AEB-A0709707E7BF}"/>
    <hyperlink ref="M31" location="A124838542A" display="A124838542A" xr:uid="{1E196D4A-5F36-4ED3-A075-02E6C4DA9EA5}"/>
    <hyperlink ref="M32" location="A124838686L" display="A124838686L" xr:uid="{9643504A-CBDD-4A13-9AB3-742878DA49AA}"/>
    <hyperlink ref="M33" location="A124837967R" display="A124837967R" xr:uid="{1DDC6AAB-150A-4AC6-9897-24C605A6AA18}"/>
    <hyperlink ref="M34" location="A124838111X" display="A124838111X" xr:uid="{BA7F8508-8F56-49A4-84E2-A3A48E865937}"/>
    <hyperlink ref="M35" location="A124838255K" display="A124838255K" xr:uid="{3A6B797C-A9FD-4B2B-AB53-013C20E606E0}"/>
    <hyperlink ref="N13" location="A124840454T" display="A124840454T" xr:uid="{2977C298-81BA-4E7E-982F-7647A685790E}"/>
    <hyperlink ref="N14" location="A124839878X" display="A124839878X" xr:uid="{A88FB3D7-8CCB-45D2-BE46-DB7C7AF22F65}"/>
    <hyperlink ref="N15" location="A124840598C" display="A124840598C" xr:uid="{BE235287-0BC6-43F6-B97A-A3335A8815BD}"/>
    <hyperlink ref="N16" location="A124840742K" display="A124840742K" xr:uid="{D3047A96-FEC8-467C-BF92-B0D509B98AE1}"/>
    <hyperlink ref="N17" location="A124840023R" display="A124840023R" xr:uid="{F38EC51D-66AE-452A-8B87-FE424F24000F}"/>
    <hyperlink ref="N18" location="A124840167A" display="A124840167A" xr:uid="{5CCE6DE6-E09D-42EF-9EC4-73D0D2E31D01}"/>
    <hyperlink ref="N19" location="A124840311J" display="A124840311J" xr:uid="{4FE11637-CDD0-4890-A324-6343DE4CCEE4}"/>
    <hyperlink ref="N21" location="A124839446V" display="A124839446V" xr:uid="{A42C3C16-90BA-4220-9D2A-2651E75E73B5}"/>
    <hyperlink ref="N22" location="A124838870L" display="A124838870L" xr:uid="{F3107F66-63AF-429E-9379-E57AB1198AEA}"/>
    <hyperlink ref="N23" location="A124839590L" display="A124839590L" xr:uid="{07345158-5575-436B-A1C6-E70DC15B67BC}"/>
    <hyperlink ref="N24" location="A124839734L" display="A124839734L" xr:uid="{53329014-1BBA-4486-98CC-90026CC2EDDE}"/>
    <hyperlink ref="N25" location="A124839015T" display="A124839015T" xr:uid="{FBB041F0-F0C9-4C75-84DD-F143B4D6DC4A}"/>
    <hyperlink ref="N26" location="A124839159C" display="A124839159C" xr:uid="{28A47804-298C-42A4-814B-7AEDEC054BD6}"/>
    <hyperlink ref="N27" location="A124839303K" display="A124839303K" xr:uid="{9D6397FE-31CE-4C34-AA51-67499F59D896}"/>
    <hyperlink ref="N29" location="A124838438A" display="A124838438A" xr:uid="{4DFE2EE6-13DE-4BA6-A410-56E1234BD570}"/>
    <hyperlink ref="N30" location="A124837862V" display="A124837862V" xr:uid="{1591C7FF-5CF7-41CC-BC9B-C72FB5AA058C}"/>
    <hyperlink ref="N31" location="A124838582V" display="A124838582V" xr:uid="{B0B675A4-9953-4E05-A49B-4DAB205A53D5}"/>
    <hyperlink ref="N32" location="A124838726V" display="A124838726V" xr:uid="{4B3A9E60-9CCF-477D-9204-AE841CF0074C}"/>
    <hyperlink ref="N33" location="A124838007X" display="A124838007X" xr:uid="{824B1E93-9E88-4FCB-B486-8C36BEB723F0}"/>
    <hyperlink ref="N34" location="A124838151T" display="A124838151T" xr:uid="{EF950150-EFE7-4BCA-933A-7E9A678A4C49}"/>
    <hyperlink ref="N35" location="A124838295C" display="A124838295C" xr:uid="{A043E107-7B63-475F-964E-EC603C725EF6}"/>
    <hyperlink ref="O13" location="A124840350X" display="A124840350X" xr:uid="{5FF248F3-3AEF-433C-9179-E1CB4935E86D}"/>
    <hyperlink ref="O14" location="A124839774F" display="A124839774F" xr:uid="{0D73B0EE-9990-4AB4-B659-8877E323A722}"/>
    <hyperlink ref="O15" location="A124840494K" display="A124840494K" xr:uid="{C9E0BDFC-146A-4342-BE74-9EEDDF48361F}"/>
    <hyperlink ref="O16" location="A124840638K" display="A124840638K" xr:uid="{7E21E4C9-8768-47AA-94BF-416216A7A98C}"/>
    <hyperlink ref="O17" location="A124839919J" display="A124839919J" xr:uid="{C56D9DF6-5E6A-49D7-ABC6-29F1E1EFB079}"/>
    <hyperlink ref="O18" location="A124840063J" display="A124840063J" xr:uid="{66549AFB-465C-4765-99E3-0F00B5AE6F4D}"/>
    <hyperlink ref="O19" location="A124840207J" display="A124840207J" xr:uid="{7FE29F7B-EEC6-4DE5-BDCC-5B7F9F9145B0}"/>
    <hyperlink ref="O21" location="A124839342A" display="A124839342A" xr:uid="{C104412B-E22C-4115-AAA5-571E0D6E8F5A}"/>
    <hyperlink ref="O22" location="A124838766L" display="A124838766L" xr:uid="{3A5F393D-4E9F-4B06-AA13-489346ED2570}"/>
    <hyperlink ref="O23" location="A124839486L" display="A124839486L" xr:uid="{C2DF9FFF-9B1F-4D99-870F-73D6708AB568}"/>
    <hyperlink ref="O24" location="A124839630V" display="A124839630V" xr:uid="{0187643E-40D7-451A-8770-AFC64A997158}"/>
    <hyperlink ref="O25" location="A124838911W" display="A124838911W" xr:uid="{168FE6DA-CDB6-438B-82B6-4DCA31D7367E}"/>
    <hyperlink ref="O26" location="A124839055K" display="A124839055K" xr:uid="{61ADBE86-83B1-48DF-A0A9-D4151FE407A7}"/>
    <hyperlink ref="O27" location="A124839199W" display="A124839199W" xr:uid="{174ABBB9-F5A2-4B84-BD21-99247404703E}"/>
    <hyperlink ref="O29" location="A124838334J" display="A124838334J" xr:uid="{B5FD756A-9BCF-4C9D-A001-4EDF0F63E6B6}"/>
    <hyperlink ref="O30" location="A124837758V" display="A124837758V" xr:uid="{3F3CC3B1-1CD1-48AA-A21F-89617D8515D2}"/>
    <hyperlink ref="O31" location="A124838478V" display="A124838478V" xr:uid="{3A4358CB-383D-4B6F-B70A-3505B6471F9C}"/>
    <hyperlink ref="O32" location="A124838622A" display="A124838622A" xr:uid="{41D592E3-B9F5-4C79-86D3-81A34EF1190E}"/>
    <hyperlink ref="O33" location="A124837903C" display="A124837903C" xr:uid="{7386F630-6E0A-40FD-98EF-FB4976A7B9C9}"/>
    <hyperlink ref="O34" location="A124838047T" display="A124838047T" xr:uid="{D6B0C7FE-79C0-4970-806A-9D47D19E36F3}"/>
    <hyperlink ref="O35" location="A124838191K" display="A124838191K" xr:uid="{3C92BBEE-0817-4BF6-857A-D9177E906A68}"/>
    <hyperlink ref="P13" location="A124840318X" display="A124840318X" xr:uid="{7A50A5A0-588D-411B-8559-ABEC5EF2C2F7}"/>
    <hyperlink ref="P14" location="A124839742L" display="A124839742L" xr:uid="{4213DB2B-EFF1-42F1-BAB7-04288D953168}"/>
    <hyperlink ref="P15" location="A124840462T" display="A124840462T" xr:uid="{6807053B-EDF3-4A2D-9728-2F2EDAB023AC}"/>
    <hyperlink ref="P16" location="A124840606T" display="A124840606T" xr:uid="{81CEB5A5-53E6-4FA3-A5AF-807D3FE999D1}"/>
    <hyperlink ref="P17" location="A124839887A" display="A124839887A" xr:uid="{4ADD1401-3E91-47EE-B5DE-882265276E68}"/>
    <hyperlink ref="P18" location="A124840031R" display="A124840031R" xr:uid="{060C3830-0678-4F26-B3A9-C3A097D8B240}"/>
    <hyperlink ref="P19" location="A124840175A" display="A124840175A" xr:uid="{2BFC8D82-247F-44F7-8FC4-96BD7F84DC46}"/>
    <hyperlink ref="P21" location="A124839310J" display="A124839310J" xr:uid="{B4ED77DC-D9EC-4EBB-B30D-CCA644DB6BE8}"/>
    <hyperlink ref="P22" location="A124838734V" display="A124838734V" xr:uid="{BF25AA37-9721-4FA3-8B0D-91458407B614}"/>
    <hyperlink ref="P23" location="A124839454V" display="A124839454V" xr:uid="{F93F7FBB-E522-4B8D-BF53-B2FFB0227032}"/>
    <hyperlink ref="P24" location="A124839598F" display="A124839598F" xr:uid="{33EB1A26-C433-45EE-B8E1-A8F56B45CA35}"/>
    <hyperlink ref="P25" location="A124838879J" display="A124838879J" xr:uid="{CADA99EC-19DC-485E-B7E3-324D07ACF7B6}"/>
    <hyperlink ref="P26" location="A124839023T" display="A124839023T" xr:uid="{742DF134-5699-489D-A0EB-C73FF7CF4D23}"/>
    <hyperlink ref="P27" location="A124839167C" display="A124839167C" xr:uid="{21440D80-7CE3-48A6-8F48-93548934AAB0}"/>
    <hyperlink ref="P29" location="A124838302R" display="A124838302R" xr:uid="{B4BE0CEF-F2DC-407D-9424-E18FDBB5E65B}"/>
    <hyperlink ref="P30" location="A124837726A" display="A124837726A" xr:uid="{2EE547CB-10D1-4B9E-848A-AC2866960DBB}"/>
    <hyperlink ref="P31" location="A124838446A" display="A124838446A" xr:uid="{5B2F7C40-FB08-4349-ABC4-B32914C0C88F}"/>
    <hyperlink ref="P32" location="A124838590V" display="A124838590V" xr:uid="{CC3BDE2C-E618-4F13-B40B-677A920723B3}"/>
    <hyperlink ref="P33" location="A124837871W" display="A124837871W" xr:uid="{2AB4A45C-C208-41DF-AFA8-2F579E13BC09}"/>
    <hyperlink ref="P34" location="A124838015X" display="A124838015X" xr:uid="{7B88F70A-5202-4561-8666-D8DB20171AD6}"/>
    <hyperlink ref="P35" location="A124838159K" display="A124838159K" xr:uid="{E9BF9ACC-CF66-4DE6-9F1F-11960D9A6D91}"/>
    <hyperlink ref="Q13" location="A124840326X" display="A124840326X" xr:uid="{C526ED3E-1F46-4063-A9D9-045DCB691BE8}"/>
    <hyperlink ref="Q14" location="A124839750L" display="A124839750L" xr:uid="{F94DFE7A-4978-413A-94EB-EABE955D2CA2}"/>
    <hyperlink ref="Q15" location="A124840470T" display="A124840470T" xr:uid="{6726314B-E223-4B1D-B08B-2E7461A2F35F}"/>
    <hyperlink ref="Q16" location="A124840614T" display="A124840614T" xr:uid="{B0172055-E878-49CF-839E-6D33DC8143AD}"/>
    <hyperlink ref="Q17" location="A124839895A" display="A124839895A" xr:uid="{2AA211EF-DF44-43DD-8A71-8F4589C9F153}"/>
    <hyperlink ref="Q18" location="A124840039J" display="A124840039J" xr:uid="{59CB68EA-C767-473D-B5B4-83DB77962552}"/>
    <hyperlink ref="Q19" location="A124840183A" display="A124840183A" xr:uid="{C11121D6-F659-47DA-855C-0B6A78DB3137}"/>
    <hyperlink ref="Q21" location="A124839318A" display="A124839318A" xr:uid="{D99E8F54-063E-41B0-A0A9-82E8A0A9950B}"/>
    <hyperlink ref="Q22" location="A124838742V" display="A124838742V" xr:uid="{8C5E759D-F914-472E-8B1F-D0B2BED97EA7}"/>
    <hyperlink ref="Q23" location="A124839462V" display="A124839462V" xr:uid="{62BF3C20-F4E5-4B3C-B2A4-DAE0E355B33F}"/>
    <hyperlink ref="Q24" location="A124839606V" display="A124839606V" xr:uid="{7E2A163B-6062-412B-A766-17287A43C705}"/>
    <hyperlink ref="Q25" location="A124838887J" display="A124838887J" xr:uid="{DBB0D07F-DCA4-48D5-ADE0-DAE9291DA1EC}"/>
    <hyperlink ref="Q26" location="A124839031T" display="A124839031T" xr:uid="{EBF233E6-BC0B-455F-B77B-4C07AB80E3C6}"/>
    <hyperlink ref="Q27" location="A124839175C" display="A124839175C" xr:uid="{73FF2FD8-190E-4BA0-8C8F-1AF539D72BAA}"/>
    <hyperlink ref="Q29" location="A124838310R" display="A124838310R" xr:uid="{B2632E9F-47B0-45C9-A8AF-E5CFF28F5392}"/>
    <hyperlink ref="Q30" location="A124837734A" display="A124837734A" xr:uid="{8577B631-621E-49B8-B945-DF72F96D8A09}"/>
    <hyperlink ref="Q31" location="A124838454A" display="A124838454A" xr:uid="{CCB12CCE-A840-4625-9B01-6A1479C0ED48}"/>
    <hyperlink ref="Q32" location="A124838598L" display="A124838598L" xr:uid="{3D0CBD34-FD47-4B52-86E9-146C2C8D2B00}"/>
    <hyperlink ref="Q33" location="A124837879R" display="A124837879R" xr:uid="{DFCEBDA3-1ECF-420A-BBA4-A94A7903BED0}"/>
    <hyperlink ref="Q34" location="A124838023X" display="A124838023X" xr:uid="{1EFB4970-178F-4EA5-B891-C70EF983A886}"/>
    <hyperlink ref="Q35" location="A124838167K" display="A124838167K" xr:uid="{DE1AFE4A-26AD-49FB-BE1E-463417ACF7EF}"/>
    <hyperlink ref="R13" location="A124840382T" display="A124840382T" xr:uid="{FD01B939-6C8D-4408-AFBA-E1C58F2109AC}"/>
    <hyperlink ref="R14" location="A124839806L" display="A124839806L" xr:uid="{851C2DDE-2BC7-4E85-B160-5BC2F3D84B4E}"/>
    <hyperlink ref="R15" location="A124840526T" display="A124840526T" xr:uid="{0109B294-79C6-49D0-932F-DEAD97A6D6E7}"/>
    <hyperlink ref="R16" location="A124840670K" display="A124840670K" xr:uid="{CD057D09-8A1B-40EF-8E17-3E2863BE6D2F}"/>
    <hyperlink ref="R17" location="A124839951J" display="A124839951J" xr:uid="{73CF7C27-F6C2-4C5A-898C-A2BBC819716F}"/>
    <hyperlink ref="R18" location="A124840095A" display="A124840095A" xr:uid="{740453EA-0556-4BF4-A8AF-F82614555269}"/>
    <hyperlink ref="R19" location="A124840239A" display="A124840239A" xr:uid="{A6B29DC8-0825-4CDB-99EC-C14E6A6FA11D}"/>
    <hyperlink ref="R21" location="A124839374V" display="A124839374V" xr:uid="{B82081C9-DC60-4D8C-B4A9-DCE5962B4170}"/>
    <hyperlink ref="R22" location="A124838798F" display="A124838798F" xr:uid="{7D1E630E-BF57-4788-AA5E-481F7B09A69B}"/>
    <hyperlink ref="R23" location="A124839518V" display="A124839518V" xr:uid="{0F0134F6-8E03-4FA0-9184-16398C12F079}"/>
    <hyperlink ref="R24" location="A124839662L" display="A124839662L" xr:uid="{5C14236D-7D00-41C9-A23F-CD983D3DCE82}"/>
    <hyperlink ref="R25" location="A124838943R" display="A124838943R" xr:uid="{07D38E9C-C202-4EC2-B06E-F65E8AB5EB86}"/>
    <hyperlink ref="R26" location="A124839087C" display="A124839087C" xr:uid="{E2D0ECC0-3245-4807-B3DF-EE498E51C8A3}"/>
    <hyperlink ref="R27" location="A124839231K" display="A124839231K" xr:uid="{28DB290E-4A7F-4717-A0CF-826A3BC61D0F}"/>
    <hyperlink ref="R29" location="A124838366A" display="A124838366A" xr:uid="{56102C0B-BC38-44F1-89C0-0AED2914A9E1}"/>
    <hyperlink ref="R30" location="A124837790V" display="A124837790V" xr:uid="{D2FE874D-B1DD-4156-ADAE-6D27E5F9E5BB}"/>
    <hyperlink ref="R31" location="A124838510J" display="A124838510J" xr:uid="{5D9F9861-0466-44E1-B026-815B13777954}"/>
    <hyperlink ref="R32" location="A124838654V" display="A124838654V" xr:uid="{A15AFDB7-EB8A-4A18-B796-961B2EF16CB8}"/>
    <hyperlink ref="R33" location="A124837935W" display="A124837935W" xr:uid="{EB7EAAE1-408C-4129-994F-E97DED07784D}"/>
    <hyperlink ref="R34" location="A124838079K" display="A124838079K" xr:uid="{92F6D0D5-0089-4890-B2E4-5778326C8332}"/>
    <hyperlink ref="R35" location="A124838223T" display="A124838223T" xr:uid="{50620CE9-A649-4430-8663-0A4DD7B0587D}"/>
    <hyperlink ref="S13" location="A124840334X" display="A124840334X" xr:uid="{A537B023-A3E5-49B4-A876-E71147EEE2E4}"/>
    <hyperlink ref="S14" location="A124839758F" display="A124839758F" xr:uid="{F14FA225-7051-4433-9E07-CAD6D3A63C02}"/>
    <hyperlink ref="S15" location="A124840478K" display="A124840478K" xr:uid="{D432DF4F-BC9D-4FFD-BAC6-93D887895937}"/>
    <hyperlink ref="S16" location="A124840622T" display="A124840622T" xr:uid="{64118EDC-FAB1-4548-A194-1BC28CE22F84}"/>
    <hyperlink ref="S17" location="A124839903R" display="A124839903R" xr:uid="{ECE67A64-9674-43AA-9117-CE02C7689F07}"/>
    <hyperlink ref="S18" location="A124840047J" display="A124840047J" xr:uid="{50A3B080-6673-4660-883A-E6086E396E01}"/>
    <hyperlink ref="S19" location="A124840191A" display="A124840191A" xr:uid="{D6C50D19-F1F9-49D3-A09A-37E164F74893}"/>
    <hyperlink ref="S21" location="A124839326A" display="A124839326A" xr:uid="{28BBAD5D-E983-4F00-84B8-3BD3DE9525EA}"/>
    <hyperlink ref="S22" location="A124838750V" display="A124838750V" xr:uid="{2701EE9B-F62C-4E0E-A5C9-3529B2039FD1}"/>
    <hyperlink ref="S23" location="A124839470V" display="A124839470V" xr:uid="{EACE2176-E81A-4E70-BCFA-F531FD1217B9}"/>
    <hyperlink ref="S24" location="A124839614V" display="A124839614V" xr:uid="{E5E6EBF5-D900-4654-825F-8A1EBB27862C}"/>
    <hyperlink ref="S25" location="A124838895J" display="A124838895J" xr:uid="{D650B200-34D9-483F-B5C8-150129FCE9FE}"/>
    <hyperlink ref="S26" location="A124839039K" display="A124839039K" xr:uid="{07368501-0043-4244-838F-0F729D9BA767}"/>
    <hyperlink ref="S27" location="A124839183C" display="A124839183C" xr:uid="{065B8543-FDDC-43F0-8426-FB7DD043E6CB}"/>
    <hyperlink ref="S29" location="A124838318J" display="A124838318J" xr:uid="{BAF7FB38-B030-437E-817B-74BF3F954A94}"/>
    <hyperlink ref="S30" location="A124837742A" display="A124837742A" xr:uid="{8034AF07-2C43-48BD-8A89-1099038D55DA}"/>
    <hyperlink ref="S31" location="A124838462A" display="A124838462A" xr:uid="{EB0FA4A6-302A-4E3E-BD61-34F4D5EDD900}"/>
    <hyperlink ref="S32" location="A124838606A" display="A124838606A" xr:uid="{9F2B847B-C9E2-4E94-83EF-0DF880DBFCD8}"/>
    <hyperlink ref="S33" location="A124837887R" display="A124837887R" xr:uid="{074CBC80-5517-47F5-9A8B-EB29DDE3E28B}"/>
    <hyperlink ref="S34" location="A124838031X" display="A124838031X" xr:uid="{09B9F186-E031-4489-B8CF-36946B70FB23}"/>
    <hyperlink ref="S35" location="A124838175K" display="A124838175K" xr:uid="{A114723A-E8C4-40EC-8875-F7F6EA1152B0}"/>
    <hyperlink ref="T13" location="A124840390T" display="A124840390T" xr:uid="{22313A26-9171-4C63-B0B1-44D01CA4E015}"/>
    <hyperlink ref="T14" location="A124839814L" display="A124839814L" xr:uid="{5D82C822-A822-4116-BF2E-5BA63E05CB8C}"/>
    <hyperlink ref="T15" location="A124840534T" display="A124840534T" xr:uid="{B406D4CE-C349-48A9-BF5F-A6FC2E4D53C5}"/>
    <hyperlink ref="T16" location="A124840678C" display="A124840678C" xr:uid="{B131943E-AFAE-4AEA-B7F4-BD5D77D27EF4}"/>
    <hyperlink ref="T17" location="A124839959A" display="A124839959A" xr:uid="{1C857161-1F0B-452B-82F1-851AEA628019}"/>
    <hyperlink ref="T18" location="A124840103R" display="A124840103R" xr:uid="{77B6304A-4DB2-43B4-BF55-C05CEE17E7F1}"/>
    <hyperlink ref="T19" location="A124840247A" display="A124840247A" xr:uid="{E72A45DF-B679-45DE-B82C-61F04D9B2C56}"/>
    <hyperlink ref="T21" location="A124839382V" display="A124839382V" xr:uid="{C97E45E9-22C3-4EA6-8E42-90B1C5CE9C49}"/>
    <hyperlink ref="T22" location="A124838806V" display="A124838806V" xr:uid="{8E420AC1-1343-403F-A933-17288DEF833D}"/>
    <hyperlink ref="T23" location="A124839526V" display="A124839526V" xr:uid="{6B6698EC-0F8E-4E8B-8C3B-97028F0DF3B5}"/>
    <hyperlink ref="T24" location="A124839670L" display="A124839670L" xr:uid="{C1BE32D0-34DD-4D3E-BB0C-2EF7795D3557}"/>
    <hyperlink ref="T25" location="A124838951R" display="A124838951R" xr:uid="{BDF69BAC-64E7-47E9-98F1-590A4F4A1274}"/>
    <hyperlink ref="T26" location="A124839095C" display="A124839095C" xr:uid="{0F560808-5DA8-48C4-83A5-469A7DD95C2C}"/>
    <hyperlink ref="T27" location="A124839239C" display="A124839239C" xr:uid="{6577D8B4-6BE6-426F-AC88-3C85B2A9859D}"/>
    <hyperlink ref="T29" location="A124838374A" display="A124838374A" xr:uid="{2A43FDDA-527B-422C-BC1D-37267B48E126}"/>
    <hyperlink ref="T30" location="A124837798L" display="A124837798L" xr:uid="{33165B5E-9313-4868-BF46-F74881D88A91}"/>
    <hyperlink ref="T31" location="A124838518A" display="A124838518A" xr:uid="{258C8FB5-5D07-4554-953F-B72D922C2ABB}"/>
    <hyperlink ref="T32" location="A124838662V" display="A124838662V" xr:uid="{1A31FC87-346C-45AE-BB0C-D661AFCDAC80}"/>
    <hyperlink ref="T33" location="A124837943W" display="A124837943W" xr:uid="{50EC3FA4-D1A8-4FDF-830D-D517F86E0701}"/>
    <hyperlink ref="T34" location="A124838087K" display="A124838087K" xr:uid="{E769620F-6818-4D40-969B-85D78A89112C}"/>
    <hyperlink ref="T35" location="A124838231T" display="A124838231T" xr:uid="{B96E05F4-4936-4938-AEE8-CD646D7525BF}"/>
    <hyperlink ref="U13" location="A124840398K" display="A124840398K" xr:uid="{BB9B930C-CC04-47C1-984C-439964B9B78E}"/>
    <hyperlink ref="U14" location="A124839822L" display="A124839822L" xr:uid="{7135A120-4CA1-41A2-A477-4806F66A149A}"/>
    <hyperlink ref="U15" location="A124840542T" display="A124840542T" xr:uid="{5389B078-066F-403B-9DD6-12F93ED7AA94}"/>
    <hyperlink ref="U16" location="A124840686C" display="A124840686C" xr:uid="{9372EED7-8F32-4AAF-83D0-214266FF5DAD}"/>
    <hyperlink ref="U17" location="A124839967A" display="A124839967A" xr:uid="{8C2A737A-BB52-439F-AA1C-3EBEBAFB9397}"/>
    <hyperlink ref="U18" location="A124840111R" display="A124840111R" xr:uid="{E5B53F52-8E16-4EC7-8E62-FF47075B4A2C}"/>
    <hyperlink ref="U19" location="A124840255A" display="A124840255A" xr:uid="{96845BBB-CC31-49AD-AA55-D46A8DCD8E91}"/>
    <hyperlink ref="U21" location="A124839390V" display="A124839390V" xr:uid="{885EE596-9BC8-47D4-B473-87D3E83190BD}"/>
    <hyperlink ref="U22" location="A124838814V" display="A124838814V" xr:uid="{2CF1811D-4419-4BE5-A1CE-5CCD346F3B83}"/>
    <hyperlink ref="U23" location="A124839534V" display="A124839534V" xr:uid="{C28CB03E-C178-4522-B060-BC646D43FB7B}"/>
    <hyperlink ref="U24" location="A124839678F" display="A124839678F" xr:uid="{E7497859-DCD3-4AA4-8362-8F7F02C7321E}"/>
    <hyperlink ref="U25" location="A124838959J" display="A124838959J" xr:uid="{DB8E9DEE-54FE-4CA1-8F59-8D09A3C85FD7}"/>
    <hyperlink ref="U26" location="A124839103T" display="A124839103T" xr:uid="{3642939D-7407-480F-A975-BF5B195999D2}"/>
    <hyperlink ref="U27" location="A124839247C" display="A124839247C" xr:uid="{FAE6646D-7BA3-4425-BBFA-D641F24FEB22}"/>
    <hyperlink ref="U29" location="A124838382A" display="A124838382A" xr:uid="{61393BE0-7BA7-43F6-8AAB-2597DF2A224B}"/>
    <hyperlink ref="U30" location="A124837806A" display="A124837806A" xr:uid="{135BEB36-2B55-42C7-B3BA-4D76CC3F77D9}"/>
    <hyperlink ref="U31" location="A124838526A" display="A124838526A" xr:uid="{F5E12B9B-317C-4E74-BC41-CE149EC9F0C4}"/>
    <hyperlink ref="U32" location="A124838670V" display="A124838670V" xr:uid="{951EC31C-BE30-4EF3-B963-F47125E3A012}"/>
    <hyperlink ref="U33" location="A124837951W" display="A124837951W" xr:uid="{998D70B1-A063-450A-9666-FD235B71F8C0}"/>
    <hyperlink ref="U34" location="A124838095K" display="A124838095K" xr:uid="{8167D3D3-620D-4C2F-A7B5-37E8D79026F9}"/>
    <hyperlink ref="U35" location="A124838239K" display="A124838239K" xr:uid="{1FB81098-4FAA-42E7-9AE8-14DEF6574AC5}"/>
    <hyperlink ref="D13" location="A124840422X" display="A124840422X" xr:uid="{64294F81-660F-422A-BFD0-6094E4CB1E8C}"/>
    <hyperlink ref="D14" location="A124839846F" display="A124839846F" xr:uid="{7536B47F-365C-4207-B028-B34AEE36F52B}"/>
    <hyperlink ref="D15" location="A124840566K" display="A124840566K" xr:uid="{A0D5591D-C982-4762-B24E-D9C66BAB349E}"/>
    <hyperlink ref="D16" location="A124840710T" display="A124840710T" xr:uid="{2F57F38F-86AB-47EE-A551-ECF5CB80C499}"/>
    <hyperlink ref="D17" location="A124839991A" display="A124839991A" xr:uid="{29F1A0DA-F353-4FEC-BA62-08F0F76304C8}"/>
    <hyperlink ref="D18" location="A124840135J" display="A124840135J" xr:uid="{E98EB648-8BAC-4CCD-AA32-BA9BA97BA44C}"/>
    <hyperlink ref="D19" location="A124840279V" display="A124840279V" xr:uid="{0257193B-023C-4649-9935-73622FC58BC5}"/>
    <hyperlink ref="D21" location="A124839414A" display="A124839414A" xr:uid="{A4717CF2-E40B-4742-967B-85818C4CCE4F}"/>
    <hyperlink ref="D22" location="A124838838L" display="A124838838L" xr:uid="{C8C71921-66D8-445F-97EA-D2A729B506EA}"/>
    <hyperlink ref="D23" location="A124839558L" display="A124839558L" xr:uid="{264C69AA-F921-4522-B135-69613EECB5C5}"/>
    <hyperlink ref="D24" location="A124839702V" display="A124839702V" xr:uid="{439D9A31-E688-45D7-B229-49C6FC819638}"/>
    <hyperlink ref="D25" location="A124838983J" display="A124838983J" xr:uid="{92D8BA2E-4FF5-4BE6-83FB-8152414619AE}"/>
    <hyperlink ref="D26" location="A124839127K" display="A124839127K" xr:uid="{2E63E86C-83CD-4E05-AF52-484599AA4E2D}"/>
    <hyperlink ref="D27" location="A124839271C" display="A124839271C" xr:uid="{EEAFA626-69C1-4DD3-AB7E-A10398EC112D}"/>
    <hyperlink ref="D29" location="A124838406J" display="A124838406J" xr:uid="{7D1FE3D7-AA42-4493-85B2-46192A66A13E}"/>
    <hyperlink ref="D30" location="A124837830A" display="A124837830A" xr:uid="{09802916-6055-4E14-A31F-E3D28FE58E13}"/>
    <hyperlink ref="D31" location="A124838550A" display="A124838550A" xr:uid="{77CEAE86-2427-4F8C-905C-906EEA073BE5}"/>
    <hyperlink ref="D32" location="A124838694L" display="A124838694L" xr:uid="{426B6088-59B2-4936-8C25-5F975736B76E}"/>
    <hyperlink ref="D33" location="A124837975R" display="A124837975R" xr:uid="{9D143AB5-EBA2-4447-9E17-3335DFBDBB71}"/>
    <hyperlink ref="D34" location="A124838119T" display="A124838119T" xr:uid="{130AD7C3-F177-42A7-BCA4-37E6DF1E10A2}"/>
    <hyperlink ref="D35" location="A124838263K" display="A124838263K" xr:uid="{06B27954-E0F4-4787-B26F-B4F12210BB15}"/>
    <hyperlink ref="E13" location="A124840358T" display="A124840358T" xr:uid="{B39924A1-BC8C-426E-9E07-CA2D22C76751}"/>
    <hyperlink ref="E14" location="A124839782F" display="A124839782F" xr:uid="{F35C12D5-2575-4DCB-9BEF-5626BD61A253}"/>
    <hyperlink ref="E15" location="A124840502X" display="A124840502X" xr:uid="{93BE9082-39F0-41F9-9625-929D877A424E}"/>
    <hyperlink ref="E16" location="A124840646K" display="A124840646K" xr:uid="{A2332908-4F44-4914-A857-97BE7769AD15}"/>
    <hyperlink ref="E17" location="A124839927J" display="A124839927J" xr:uid="{693979D4-DF24-4822-A631-32972527446A}"/>
    <hyperlink ref="E18" location="A124840071J" display="A124840071J" xr:uid="{3606DC55-405C-444F-A3F8-CC9FE9D53ABB}"/>
    <hyperlink ref="E19" location="A124840215J" display="A124840215J" xr:uid="{B2B17214-35ED-4E38-ADF1-CB462FA66E80}"/>
    <hyperlink ref="E21" location="A124839350A" display="A124839350A" xr:uid="{5A754938-D712-4AD8-B11D-51D3C113A099}"/>
    <hyperlink ref="E22" location="A124838774L" display="A124838774L" xr:uid="{69EBC47F-B273-4D6B-BCEE-608691ED7468}"/>
    <hyperlink ref="E23" location="A124839494L" display="A124839494L" xr:uid="{1BF5A71C-0C76-49C2-9A5A-EB16A9F330A7}"/>
    <hyperlink ref="E24" location="A124839638L" display="A124839638L" xr:uid="{D1BC19C9-FD5A-410C-8501-9EE9D2B299C9}"/>
    <hyperlink ref="E25" location="A124838919R" display="A124838919R" xr:uid="{7BD6D205-BE63-4BB6-9870-B6A659B219FE}"/>
    <hyperlink ref="E26" location="A124839063K" display="A124839063K" xr:uid="{D2373405-EF6F-4C74-B46B-3AAAD266FAC9}"/>
    <hyperlink ref="E27" location="A124839207K" display="A124839207K" xr:uid="{75B12FB0-9D26-4823-BD39-29EC2BA43FDE}"/>
    <hyperlink ref="E29" location="A124838342J" display="A124838342J" xr:uid="{99D7D475-971A-46F9-80B0-FE1D001444AB}"/>
    <hyperlink ref="E30" location="A124837766V" display="A124837766V" xr:uid="{D4D2D218-5B86-4115-B3C3-47780C66E770}"/>
    <hyperlink ref="E31" location="A124838486V" display="A124838486V" xr:uid="{2B362CB3-5D97-4681-AE8B-25D56003B36D}"/>
    <hyperlink ref="E32" location="A124838630A" display="A124838630A" xr:uid="{739794D3-8255-4876-9307-46BADF6F99F1}"/>
    <hyperlink ref="E33" location="A124837911C" display="A124837911C" xr:uid="{4C7EF6FF-9115-4D04-B656-D63BFCA52BAE}"/>
    <hyperlink ref="E34" location="A124838055T" display="A124838055T" xr:uid="{B79231F2-9B06-49DC-81EF-CA15E62BB7E8}"/>
    <hyperlink ref="E35" location="A124838199C" display="A124838199C" xr:uid="{63DF4BDD-3306-4999-A251-A2774E900B3E}"/>
    <hyperlink ref="F13" location="A124840430X" display="A124840430X" xr:uid="{2E4C25DD-C5D4-490A-94C1-8B1E4D352519}"/>
    <hyperlink ref="F14" location="A124839854F" display="A124839854F" xr:uid="{353D8C60-7FFF-4B16-9A4F-20667F892535}"/>
    <hyperlink ref="F15" location="A124840574K" display="A124840574K" xr:uid="{E147CC9F-D9A1-456B-B520-6DDFD2540B0C}"/>
    <hyperlink ref="F16" location="A124840718K" display="A124840718K" xr:uid="{88892745-B087-455C-AA42-BD6403F31AAE}"/>
    <hyperlink ref="F17" location="A124839999V" display="A124839999V" xr:uid="{598339C8-1BCE-480F-9EE9-886D8E4A3658}"/>
    <hyperlink ref="F18" location="A124840143J" display="A124840143J" xr:uid="{EA924440-7EBA-4500-82BD-883CAC068CA4}"/>
    <hyperlink ref="F19" location="A124840287V" display="A124840287V" xr:uid="{7F38A410-4433-4359-82D5-7D3121C203CF}"/>
    <hyperlink ref="F21" location="A124839422A" display="A124839422A" xr:uid="{C7DB8076-EA6B-4A19-AD93-1CA72F8999B6}"/>
    <hyperlink ref="F22" location="A124838846L" display="A124838846L" xr:uid="{739F76EB-5575-4BB6-B23B-F5C4C766696D}"/>
    <hyperlink ref="F23" location="A124839566L" display="A124839566L" xr:uid="{B793B6AC-F355-4797-BBE4-AB42C423E352}"/>
    <hyperlink ref="F24" location="A124839710V" display="A124839710V" xr:uid="{7407497A-DFE8-4153-9959-774FE2F6188F}"/>
    <hyperlink ref="F25" location="A124838991J" display="A124838991J" xr:uid="{9CABEB33-62BF-4301-B496-0BDAE17FC1BD}"/>
    <hyperlink ref="F26" location="A124839135K" display="A124839135K" xr:uid="{D1283D2A-EF69-4D33-B397-E888FAB53D24}"/>
    <hyperlink ref="F27" location="A124839279W" display="A124839279W" xr:uid="{1F5092EF-7DA1-4A4F-96FC-E22CF3F0CB39}"/>
    <hyperlink ref="F29" location="A124838414J" display="A124838414J" xr:uid="{615252BE-C1C5-4C1B-9BA7-BC3E5F7C68F6}"/>
    <hyperlink ref="F30" location="A124837838V" display="A124837838V" xr:uid="{8453139B-60A6-45E2-B1A1-E4C8C8997817}"/>
    <hyperlink ref="F31" location="A124838558V" display="A124838558V" xr:uid="{B53027E7-073C-42CA-8034-31320779FB33}"/>
    <hyperlink ref="F32" location="A124838702A" display="A124838702A" xr:uid="{36E7B21B-6B29-476A-97DA-84A275F72BF5}"/>
    <hyperlink ref="F33" location="A124837983R" display="A124837983R" xr:uid="{CB83D7FA-39F6-4EBF-8018-99954E519F8E}"/>
    <hyperlink ref="F34" location="A124838127T" display="A124838127T" xr:uid="{4E3A7E3C-3106-48F6-8DAE-62CF86EE3091}"/>
    <hyperlink ref="F35" location="A124838271K" display="A124838271K" xr:uid="{3FBF304E-BAF0-4D38-AAF7-D144A33227BD}"/>
    <hyperlink ref="G13" location="A124840438T" display="A124840438T" xr:uid="{787DF343-10A7-48CC-BA4C-43441DF502C2}"/>
    <hyperlink ref="G14" location="A124839862F" display="A124839862F" xr:uid="{6CAC9564-FB12-4D79-9258-8D32EF723CEB}"/>
    <hyperlink ref="G15" location="A124840582K" display="A124840582K" xr:uid="{B10925E2-8B4C-4DD7-9774-4862446F3BC2}"/>
    <hyperlink ref="G16" location="A124840726K" display="A124840726K" xr:uid="{AF02FE16-F4B2-491C-B823-251359776C34}"/>
    <hyperlink ref="G17" location="A124840007R" display="A124840007R" xr:uid="{83481005-E314-4D1A-9688-FB1F7B3FD71E}"/>
    <hyperlink ref="G18" location="A124840151J" display="A124840151J" xr:uid="{41B348F5-A805-4EFE-859F-0CEF9BE1CB6F}"/>
    <hyperlink ref="G19" location="A124840295V" display="A124840295V" xr:uid="{E1C338CF-4D26-4C5B-A21A-6BD2E62B78ED}"/>
    <hyperlink ref="G21" location="A124839430A" display="A124839430A" xr:uid="{616D66D3-B73A-4C02-AFA8-EAE53E757198}"/>
    <hyperlink ref="G22" location="A124838854L" display="A124838854L" xr:uid="{08FA1983-970B-49C2-AE45-54CAECE2E4BD}"/>
    <hyperlink ref="G23" location="A124839574L" display="A124839574L" xr:uid="{5E0ACABC-7664-4A1A-BB76-E2118FE67E29}"/>
    <hyperlink ref="G24" location="A124839718L" display="A124839718L" xr:uid="{845D1390-FFBD-4F6E-95B6-984A0937440F}"/>
    <hyperlink ref="G25" location="A124838999A" display="A124838999A" xr:uid="{35F651DB-1028-4EB4-A85C-D4DEFBB75803}"/>
    <hyperlink ref="G26" location="A124839143K" display="A124839143K" xr:uid="{97CD67CF-5AE2-48AF-979B-EF83F8D34BA0}"/>
    <hyperlink ref="G27" location="A124839287W" display="A124839287W" xr:uid="{DAEE3159-1ABA-42F3-8014-B1F5A51584A0}"/>
    <hyperlink ref="G29" location="A124838422J" display="A124838422J" xr:uid="{177FD4E1-9C4F-486E-9430-3B12128E661D}"/>
    <hyperlink ref="G30" location="A124837846V" display="A124837846V" xr:uid="{35626571-EB15-48E6-9E3B-0CF0F97A066A}"/>
    <hyperlink ref="G31" location="A124838566V" display="A124838566V" xr:uid="{49FFF40A-D285-4950-B504-DFB05B73DFB6}"/>
    <hyperlink ref="G32" location="A124838710A" display="A124838710A" xr:uid="{F8C10505-36D2-48DC-BFD9-8CA1FC1E0AF5}"/>
    <hyperlink ref="G33" location="A124837991R" display="A124837991R" xr:uid="{7DE612C6-312C-4255-97F1-6532A72B9429}"/>
    <hyperlink ref="G34" location="A124838135T" display="A124838135T" xr:uid="{77A06817-E483-4E2B-9027-7D87DE3A43F6}"/>
    <hyperlink ref="G35" location="A124838279C" display="A124838279C" xr:uid="{249F65D8-B746-4A0F-B751-354BA3A72093}"/>
    <hyperlink ref="H13" location="A124840366T" display="A124840366T" xr:uid="{B5DAA245-021C-48E1-9FD4-B4B2D54FC084}"/>
    <hyperlink ref="H14" location="A124839790F" display="A124839790F" xr:uid="{4E02CD3F-5BD3-42BD-8ACB-413ABEF44C21}"/>
    <hyperlink ref="H15" location="A124840510X" display="A124840510X" xr:uid="{F6B18ABB-06B4-4481-BFC9-56BDC6CB1F40}"/>
    <hyperlink ref="H16" location="A124840654K" display="A124840654K" xr:uid="{5067965E-0A79-4459-9E71-87D9EBA911E1}"/>
    <hyperlink ref="H17" location="A124839935J" display="A124839935J" xr:uid="{1E783635-35E5-4917-8174-28FE379D837B}"/>
    <hyperlink ref="H18" location="A124840079A" display="A124840079A" xr:uid="{25B51F45-3A99-448B-94FF-C350BAEDB798}"/>
    <hyperlink ref="H19" location="A124840223J" display="A124840223J" xr:uid="{050F2D25-B33F-40E2-ADBD-E39EA1976A2B}"/>
    <hyperlink ref="H21" location="A124839358V" display="A124839358V" xr:uid="{C64DB5B8-4D98-4AA9-844F-A947D8CDB951}"/>
    <hyperlink ref="H22" location="A124838782L" display="A124838782L" xr:uid="{4CB78598-0C00-4743-B199-C6F801D8E7A9}"/>
    <hyperlink ref="H23" location="A124839502A" display="A124839502A" xr:uid="{6C5B2015-3092-47D7-9DB6-A79632111E49}"/>
    <hyperlink ref="H24" location="A124839646L" display="A124839646L" xr:uid="{31A0F15B-6F3D-441D-9E8C-08D96EE1B792}"/>
    <hyperlink ref="H25" location="A124838927R" display="A124838927R" xr:uid="{2821CF7D-A9EE-4EDF-9C8C-DEBA6BF2740A}"/>
    <hyperlink ref="H26" location="A124839071K" display="A124839071K" xr:uid="{92E3E725-5802-4DB0-B103-AD0BAAD3819D}"/>
    <hyperlink ref="H27" location="A124839215K" display="A124839215K" xr:uid="{3AA51A59-2C94-43A2-A1E1-471E0931A5F1}"/>
    <hyperlink ref="H29" location="A124838350J" display="A124838350J" xr:uid="{19968E61-6B66-4EFE-A736-559FD959A700}"/>
    <hyperlink ref="H30" location="A124837774V" display="A124837774V" xr:uid="{7D19942E-C23E-4A1B-9D53-C151DBC476DF}"/>
    <hyperlink ref="H31" location="A124838494V" display="A124838494V" xr:uid="{B7DEC93F-ADA1-4FC6-B880-FFA59C9DD15B}"/>
    <hyperlink ref="H32" location="A124838638V" display="A124838638V" xr:uid="{0D28F315-61D8-42C2-A454-C45549D7778D}"/>
    <hyperlink ref="H33" location="A124837919W" display="A124837919W" xr:uid="{BACBFC81-B5FC-437B-A79F-CC0DC2D763E6}"/>
    <hyperlink ref="H34" location="A124838063T" display="A124838063T" xr:uid="{1F993874-0082-4ED0-B0CB-81221C34DAE4}"/>
    <hyperlink ref="H35" location="A124838207T" display="A124838207T" xr:uid="{47C1C07F-8205-41E2-8FA9-DD9836CEB706}"/>
    <hyperlink ref="I13" location="A124840374T" display="A124840374T" xr:uid="{23B21C4B-AEF7-455D-9104-4C30E8F8CD0F}"/>
    <hyperlink ref="I14" location="A124839798X" display="A124839798X" xr:uid="{8545C816-A660-4939-A3E7-69307498B3E4}"/>
    <hyperlink ref="I15" location="A124840518T" display="A124840518T" xr:uid="{7ED4A3DD-308E-44C3-B300-ACF79783B8DB}"/>
    <hyperlink ref="I16" location="A124840662K" display="A124840662K" xr:uid="{852C7C3D-6771-41C6-B01D-348C9D8410D1}"/>
    <hyperlink ref="I17" location="A124839943J" display="A124839943J" xr:uid="{A3F4A61F-AE25-4C4D-AD86-612D25BC609A}"/>
    <hyperlink ref="I18" location="A124840087A" display="A124840087A" xr:uid="{2EE1ECFC-BE4D-42C4-ABA5-AD8EB625F8C2}"/>
    <hyperlink ref="I19" location="A124840231J" display="A124840231J" xr:uid="{381B66E4-FF09-4838-939E-0E8A87C52AA3}"/>
    <hyperlink ref="I21" location="A124839366V" display="A124839366V" xr:uid="{4C245895-9B64-4282-B153-E5BD1B4CC1EA}"/>
    <hyperlink ref="I22" location="A124838790L" display="A124838790L" xr:uid="{7391A6A8-B0A0-45D6-A656-98D9C3A51ABA}"/>
    <hyperlink ref="I23" location="A124839510A" display="A124839510A" xr:uid="{AA7252DD-7EC6-407A-90A5-56027DE71EA4}"/>
    <hyperlink ref="I24" location="A124839654L" display="A124839654L" xr:uid="{D452F575-E899-4CBC-8C76-89471FE68D45}"/>
    <hyperlink ref="I25" location="A124838935R" display="A124838935R" xr:uid="{204CED44-448F-46F8-9A78-5C883C1470C9}"/>
    <hyperlink ref="I26" location="A124839079C" display="A124839079C" xr:uid="{5E7F3AF7-C64B-4576-8257-08826DDE6761}"/>
    <hyperlink ref="I27" location="A124839223K" display="A124839223K" xr:uid="{848DE48A-C1F6-4DF2-BADD-F8A85856629D}"/>
    <hyperlink ref="I29" location="A124838358A" display="A124838358A" xr:uid="{6C9DC111-E41B-4F5B-9353-5C44EE6FCA8E}"/>
    <hyperlink ref="I30" location="A124837782V" display="A124837782V" xr:uid="{743CB1E6-BBF7-4BF0-A252-D912932A8932}"/>
    <hyperlink ref="I31" location="A124838502J" display="A124838502J" xr:uid="{5682B127-B2DE-4C74-B19A-1CEB8A3CB41A}"/>
    <hyperlink ref="I32" location="A124838646V" display="A124838646V" xr:uid="{FA484D9E-071A-425E-AC22-94D10CFA68D9}"/>
    <hyperlink ref="I33" location="A124837927W" display="A124837927W" xr:uid="{15E95EF7-614B-4645-BD3A-4665A7DF910A}"/>
    <hyperlink ref="I34" location="A124838071T" display="A124838071T" xr:uid="{E9A66EAB-2FF6-4CA3-8F19-6DC282AAA24C}"/>
    <hyperlink ref="I35" location="A124838215T" display="A124838215T" xr:uid="{52A944D2-9DF5-458E-8A53-EDF7F3F91CF5}"/>
    <hyperlink ref="J13" location="A124840406X" display="A124840406X" xr:uid="{C7F398AC-B3E6-4CAC-BD9D-9FF25E6CE9A0}"/>
    <hyperlink ref="J14" location="A124839830L" display="A124839830L" xr:uid="{BA96F548-34C8-4B7F-B80A-D71F5E104623}"/>
    <hyperlink ref="J15" location="A124840550T" display="A124840550T" xr:uid="{523A6EBD-C725-4A37-9183-41481199B565}"/>
    <hyperlink ref="J16" location="A124840694C" display="A124840694C" xr:uid="{73290214-B21D-4A99-8172-DFB646CA64F0}"/>
    <hyperlink ref="J17" location="A124839975A" display="A124839975A" xr:uid="{9DCE5D81-FC91-4DFF-953C-B9FF72FDB7C3}"/>
    <hyperlink ref="J18" location="A124840119J" display="A124840119J" xr:uid="{641976F8-332B-4C61-A0E0-52EF48644CCA}"/>
    <hyperlink ref="J19" location="A124840263A" display="A124840263A" xr:uid="{D674DEAF-EEFF-407E-8F5E-6A441BC9B4B0}"/>
    <hyperlink ref="J21" location="A124839398L" display="A124839398L" xr:uid="{74334640-3D87-4DD5-AD25-9D9E2123E2D5}"/>
    <hyperlink ref="J22" location="A124838822V" display="A124838822V" xr:uid="{76EAA770-E1F2-4374-99E3-9F713DE8A38C}"/>
    <hyperlink ref="J23" location="A124839542V" display="A124839542V" xr:uid="{4A442FE8-A2A7-47E1-810A-237ABDAF87DF}"/>
    <hyperlink ref="J24" location="A124839686F" display="A124839686F" xr:uid="{26C9094B-4F99-4D92-93D9-3BDE45C7177D}"/>
    <hyperlink ref="J25" location="A124838967J" display="A124838967J" xr:uid="{2456263E-B3BF-4A23-BE14-AA87CBEE32B4}"/>
    <hyperlink ref="J26" location="A124839111T" display="A124839111T" xr:uid="{BBCDCE7B-A3AF-41BD-8117-068122E9CD7A}"/>
    <hyperlink ref="J27" location="A124839255C" display="A124839255C" xr:uid="{9443AB8F-7A9E-45B8-990C-7A93C48E76D2}"/>
    <hyperlink ref="J29" location="A124838390A" display="A124838390A" xr:uid="{F4D312E1-BF64-462E-99BA-0EE377C231CF}"/>
    <hyperlink ref="J30" location="A124837814A" display="A124837814A" xr:uid="{D8B6C56E-CCEE-44E5-B6BA-B61ADE187CED}"/>
    <hyperlink ref="J31" location="A124838534A" display="A124838534A" xr:uid="{7A28E030-B8C7-4EF9-A418-16D70309D24D}"/>
    <hyperlink ref="J32" location="A124838678L" display="A124838678L" xr:uid="{D267FED3-6CCE-4F3D-B252-1156DB593F40}"/>
    <hyperlink ref="J33" location="A124837959R" display="A124837959R" xr:uid="{D3AC7051-926C-40BB-9E33-0ECF7B38ACEE}"/>
    <hyperlink ref="J34" location="A124838103X" display="A124838103X" xr:uid="{32A63AF6-98D0-461D-8B65-A932B0D98E37}"/>
    <hyperlink ref="J35" location="A124838247K" display="A124838247K" xr:uid="{BBBB9175-FD53-420B-9B7E-A57275EDE1D0}"/>
    <hyperlink ref="K13" location="A124840342X" display="A124840342X" xr:uid="{184C4B61-87F8-4C1B-BAC3-F968726A9CE6}"/>
    <hyperlink ref="K14" location="A124839766F" display="A124839766F" xr:uid="{02631E08-2B19-4C35-B8DA-057F2A747334}"/>
    <hyperlink ref="K15" location="A124840486K" display="A124840486K" xr:uid="{2D46A508-393A-471F-B105-1FD6A09A6313}"/>
    <hyperlink ref="K16" location="A124840630T" display="A124840630T" xr:uid="{28FC3587-565F-4BC3-973C-DFC6E8AF3E7D}"/>
    <hyperlink ref="K17" location="A124839911R" display="A124839911R" xr:uid="{5A602093-C500-421C-8B7C-4BD48002A11A}"/>
    <hyperlink ref="K18" location="A124840055J" display="A124840055J" xr:uid="{A44D1B29-B136-48F2-887E-92468C649B18}"/>
    <hyperlink ref="K19" location="A124840199V" display="A124840199V" xr:uid="{5B695D44-CCD7-4613-B08D-A6643DCDA17F}"/>
    <hyperlink ref="K21" location="A124839334A" display="A124839334A" xr:uid="{E0C73F05-D802-4B43-AED2-B70D11D724FC}"/>
    <hyperlink ref="K22" location="A124838758L" display="A124838758L" xr:uid="{8411DA8B-78A3-4867-8F7A-EF022EA8B5EC}"/>
    <hyperlink ref="K23" location="A124839478L" display="A124839478L" xr:uid="{FCBE560B-A0C0-4F06-B29C-A84076A426E0}"/>
    <hyperlink ref="K24" location="A124839622V" display="A124839622V" xr:uid="{B45A5B9A-C633-4AF7-A838-C1BFA7CBBEE0}"/>
    <hyperlink ref="K25" location="A124838903W" display="A124838903W" xr:uid="{BD982AA8-F684-4E51-8FA2-7CB613A8B5EE}"/>
    <hyperlink ref="K26" location="A124839047K" display="A124839047K" xr:uid="{8645871B-50D9-4375-AE35-BA5A82C4359F}"/>
    <hyperlink ref="K27" location="A124839191C" display="A124839191C" xr:uid="{3C2218BC-DE30-4EE0-BB57-DCAEF359F5C3}"/>
    <hyperlink ref="K29" location="A124838326J" display="A124838326J" xr:uid="{8219F821-FA6A-4509-8879-9B54909D1C0C}"/>
    <hyperlink ref="K30" location="A124837750A" display="A124837750A" xr:uid="{B23D7F12-D284-496D-BCF1-D441C247A22F}"/>
    <hyperlink ref="K31" location="A124838470A" display="A124838470A" xr:uid="{EA332E64-27D4-4005-A139-DE819F7BE674}"/>
    <hyperlink ref="K32" location="A124838614A" display="A124838614A" xr:uid="{13D53AB4-2506-417D-83D5-E89826367B9D}"/>
    <hyperlink ref="K33" location="A124837895R" display="A124837895R" xr:uid="{F5DD278C-D499-465C-A06E-86D7CA56AC7C}"/>
    <hyperlink ref="K34" location="A124838039T" display="A124838039T" xr:uid="{5CC44CC6-A8BF-4834-896C-DAAF74C566C9}"/>
    <hyperlink ref="K35" location="A124838183K" display="A124838183K" xr:uid="{BA03EA07-C610-4570-8118-B44C17A462BB}"/>
  </hyperlinks>
  <pageMargins left="0.74803149606299213" right="0.74803149606299213" top="0.98425196850393704" bottom="0.98425196850393704" header="0.51181102362204722" footer="0.51181102362204722"/>
  <pageSetup paperSize="8" scale="30" fitToHeight="0" orientation="portrait" r:id="rId2"/>
  <headerFooter>
    <oddHeader>&amp;C&amp;"Calibri"&amp;10&amp;KFF0000OFFICIAL: Census and Statistics Act&amp;1#</oddHeader>
    <oddFooter>&amp;C&amp;1#&amp;"Calibri"&amp;10&amp;KFF0000OFFICIAL: Census and Statistics Act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391"/>
  <sheetViews>
    <sheetView showGridLines="0" workbookViewId="0">
      <pane ySplit="11" topLeftCell="A12" activePane="bottomLeft" state="frozen"/>
      <selection pane="bottomLeft"/>
    </sheetView>
  </sheetViews>
  <sheetFormatPr defaultColWidth="7.7109375" defaultRowHeight="11.25"/>
  <cols>
    <col min="1" max="1" width="17.85546875" style="11" customWidth="1"/>
    <col min="2" max="2" width="19.140625" style="11" customWidth="1"/>
    <col min="3" max="3" width="30.7109375" style="11" customWidth="1"/>
    <col min="4" max="4" width="7.7109375" style="11"/>
    <col min="5" max="5" width="11" style="11" bestFit="1" customWidth="1"/>
    <col min="6" max="11" width="7.7109375" style="11"/>
    <col min="12" max="12" width="9.7109375" style="11" customWidth="1"/>
    <col min="13" max="25" width="7.7109375" style="11"/>
    <col min="26" max="26" width="7.7109375" style="11" customWidth="1"/>
    <col min="27" max="16384" width="7.7109375" style="11"/>
  </cols>
  <sheetData>
    <row r="2" spans="1:13" ht="12.75">
      <c r="B2" s="13" t="s">
        <v>769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3" ht="15.75">
      <c r="B5" s="14" t="s">
        <v>770</v>
      </c>
    </row>
    <row r="6" spans="1:13" ht="15.75" customHeight="1">
      <c r="B6" s="60" t="s">
        <v>771</v>
      </c>
      <c r="C6" s="60"/>
      <c r="D6" s="60"/>
      <c r="E6" s="60"/>
      <c r="F6" s="60"/>
      <c r="G6" s="60"/>
      <c r="H6" s="60"/>
      <c r="I6" s="60"/>
      <c r="J6" s="60"/>
      <c r="K6" s="60"/>
      <c r="L6" s="60"/>
    </row>
    <row r="8" spans="1:13" ht="15">
      <c r="D8" s="16" t="s">
        <v>773</v>
      </c>
    </row>
    <row r="9" spans="1:13" s="17" customFormat="1"/>
    <row r="10" spans="1:13" ht="22.5" customHeight="1">
      <c r="A10" s="18" t="s">
        <v>774</v>
      </c>
      <c r="B10" s="18"/>
      <c r="C10" s="18"/>
      <c r="D10" s="18" t="s">
        <v>251</v>
      </c>
      <c r="E10" s="18" t="s">
        <v>258</v>
      </c>
      <c r="F10" s="18" t="s">
        <v>255</v>
      </c>
      <c r="G10" s="18" t="s">
        <v>256</v>
      </c>
      <c r="H10" s="18" t="s">
        <v>775</v>
      </c>
      <c r="I10" s="18" t="s">
        <v>250</v>
      </c>
      <c r="J10" s="18" t="s">
        <v>252</v>
      </c>
      <c r="K10" s="18" t="s">
        <v>776</v>
      </c>
      <c r="L10" s="18" t="s">
        <v>254</v>
      </c>
    </row>
    <row r="12" spans="1:13">
      <c r="A12" s="11" t="s">
        <v>0</v>
      </c>
      <c r="D12" s="11" t="s">
        <v>260</v>
      </c>
      <c r="E12" s="19" t="s">
        <v>262</v>
      </c>
      <c r="F12" s="10">
        <v>42036</v>
      </c>
      <c r="G12" s="10">
        <v>44228</v>
      </c>
      <c r="H12" s="11">
        <v>7</v>
      </c>
      <c r="I12" s="20" t="s">
        <v>259</v>
      </c>
      <c r="J12" s="11" t="s">
        <v>261</v>
      </c>
      <c r="K12" s="11" t="s">
        <v>778</v>
      </c>
      <c r="L12" s="11">
        <v>2</v>
      </c>
    </row>
    <row r="13" spans="1:13">
      <c r="A13" s="11" t="s">
        <v>1</v>
      </c>
      <c r="D13" s="11" t="s">
        <v>260</v>
      </c>
      <c r="E13" s="19" t="s">
        <v>263</v>
      </c>
      <c r="F13" s="10">
        <v>42036</v>
      </c>
      <c r="G13" s="10">
        <v>44228</v>
      </c>
      <c r="H13" s="11">
        <v>7</v>
      </c>
      <c r="I13" s="20" t="s">
        <v>259</v>
      </c>
      <c r="J13" s="11" t="s">
        <v>261</v>
      </c>
      <c r="K13" s="11" t="s">
        <v>778</v>
      </c>
      <c r="L13" s="11">
        <v>2</v>
      </c>
    </row>
    <row r="14" spans="1:13">
      <c r="A14" s="11" t="s">
        <v>2</v>
      </c>
      <c r="D14" s="11" t="s">
        <v>260</v>
      </c>
      <c r="E14" s="19" t="s">
        <v>264</v>
      </c>
      <c r="F14" s="10">
        <v>42036</v>
      </c>
      <c r="G14" s="10">
        <v>44228</v>
      </c>
      <c r="H14" s="11">
        <v>7</v>
      </c>
      <c r="I14" s="20" t="s">
        <v>259</v>
      </c>
      <c r="J14" s="11" t="s">
        <v>261</v>
      </c>
      <c r="K14" s="11" t="s">
        <v>778</v>
      </c>
      <c r="L14" s="11">
        <v>2</v>
      </c>
    </row>
    <row r="15" spans="1:13">
      <c r="A15" s="11" t="s">
        <v>3</v>
      </c>
      <c r="D15" s="11" t="s">
        <v>260</v>
      </c>
      <c r="E15" s="19" t="s">
        <v>265</v>
      </c>
      <c r="F15" s="10">
        <v>42036</v>
      </c>
      <c r="G15" s="10">
        <v>44228</v>
      </c>
      <c r="H15" s="11">
        <v>7</v>
      </c>
      <c r="I15" s="20" t="s">
        <v>259</v>
      </c>
      <c r="J15" s="11" t="s">
        <v>261</v>
      </c>
      <c r="K15" s="11" t="s">
        <v>778</v>
      </c>
      <c r="L15" s="11">
        <v>2</v>
      </c>
    </row>
    <row r="16" spans="1:13">
      <c r="A16" s="11" t="s">
        <v>4</v>
      </c>
      <c r="D16" s="11" t="s">
        <v>260</v>
      </c>
      <c r="E16" s="19" t="s">
        <v>267</v>
      </c>
      <c r="F16" s="10">
        <v>42036</v>
      </c>
      <c r="G16" s="10">
        <v>44228</v>
      </c>
      <c r="H16" s="11">
        <v>7</v>
      </c>
      <c r="I16" s="11" t="s">
        <v>266</v>
      </c>
      <c r="J16" s="11" t="s">
        <v>261</v>
      </c>
      <c r="K16" s="11" t="s">
        <v>778</v>
      </c>
      <c r="L16" s="11">
        <v>2</v>
      </c>
    </row>
    <row r="17" spans="1:12">
      <c r="A17" s="11" t="s">
        <v>5</v>
      </c>
      <c r="D17" s="11" t="s">
        <v>260</v>
      </c>
      <c r="E17" s="19" t="s">
        <v>268</v>
      </c>
      <c r="F17" s="10">
        <v>42036</v>
      </c>
      <c r="G17" s="10">
        <v>44228</v>
      </c>
      <c r="H17" s="11">
        <v>7</v>
      </c>
      <c r="I17" s="11" t="s">
        <v>266</v>
      </c>
      <c r="J17" s="11" t="s">
        <v>261</v>
      </c>
      <c r="K17" s="11" t="s">
        <v>778</v>
      </c>
      <c r="L17" s="11">
        <v>2</v>
      </c>
    </row>
    <row r="18" spans="1:12">
      <c r="A18" s="11" t="s">
        <v>6</v>
      </c>
      <c r="D18" s="11" t="s">
        <v>260</v>
      </c>
      <c r="E18" s="19" t="s">
        <v>269</v>
      </c>
      <c r="F18" s="10">
        <v>42036</v>
      </c>
      <c r="G18" s="10">
        <v>44228</v>
      </c>
      <c r="H18" s="11">
        <v>7</v>
      </c>
      <c r="I18" s="11" t="s">
        <v>266</v>
      </c>
      <c r="J18" s="11" t="s">
        <v>261</v>
      </c>
      <c r="K18" s="11" t="s">
        <v>778</v>
      </c>
      <c r="L18" s="11">
        <v>2</v>
      </c>
    </row>
    <row r="19" spans="1:12">
      <c r="A19" s="11" t="s">
        <v>7</v>
      </c>
      <c r="D19" s="11" t="s">
        <v>260</v>
      </c>
      <c r="E19" s="19" t="s">
        <v>270</v>
      </c>
      <c r="F19" s="10">
        <v>42036</v>
      </c>
      <c r="G19" s="10">
        <v>44228</v>
      </c>
      <c r="H19" s="11">
        <v>7</v>
      </c>
      <c r="I19" s="20" t="s">
        <v>259</v>
      </c>
      <c r="J19" s="11" t="s">
        <v>261</v>
      </c>
      <c r="K19" s="11" t="s">
        <v>778</v>
      </c>
      <c r="L19" s="11">
        <v>2</v>
      </c>
    </row>
    <row r="20" spans="1:12">
      <c r="A20" s="11" t="s">
        <v>8</v>
      </c>
      <c r="D20" s="11" t="s">
        <v>260</v>
      </c>
      <c r="E20" s="19" t="s">
        <v>271</v>
      </c>
      <c r="F20" s="10">
        <v>42036</v>
      </c>
      <c r="G20" s="10">
        <v>44228</v>
      </c>
      <c r="H20" s="11">
        <v>7</v>
      </c>
      <c r="I20" s="20" t="s">
        <v>259</v>
      </c>
      <c r="J20" s="11" t="s">
        <v>261</v>
      </c>
      <c r="K20" s="11" t="s">
        <v>778</v>
      </c>
      <c r="L20" s="11">
        <v>2</v>
      </c>
    </row>
    <row r="21" spans="1:12">
      <c r="A21" s="11" t="s">
        <v>9</v>
      </c>
      <c r="D21" s="11" t="s">
        <v>260</v>
      </c>
      <c r="E21" s="19" t="s">
        <v>272</v>
      </c>
      <c r="F21" s="10">
        <v>42036</v>
      </c>
      <c r="G21" s="10">
        <v>44228</v>
      </c>
      <c r="H21" s="11">
        <v>7</v>
      </c>
      <c r="I21" s="20" t="s">
        <v>259</v>
      </c>
      <c r="J21" s="11" t="s">
        <v>261</v>
      </c>
      <c r="K21" s="11" t="s">
        <v>778</v>
      </c>
      <c r="L21" s="11">
        <v>2</v>
      </c>
    </row>
    <row r="22" spans="1:12">
      <c r="A22" s="11" t="s">
        <v>10</v>
      </c>
      <c r="D22" s="11" t="s">
        <v>260</v>
      </c>
      <c r="E22" s="19" t="s">
        <v>273</v>
      </c>
      <c r="F22" s="10">
        <v>42036</v>
      </c>
      <c r="G22" s="10">
        <v>44228</v>
      </c>
      <c r="H22" s="11">
        <v>7</v>
      </c>
      <c r="I22" s="20" t="s">
        <v>259</v>
      </c>
      <c r="J22" s="11" t="s">
        <v>261</v>
      </c>
      <c r="K22" s="11" t="s">
        <v>778</v>
      </c>
      <c r="L22" s="11">
        <v>2</v>
      </c>
    </row>
    <row r="23" spans="1:12">
      <c r="A23" s="11" t="s">
        <v>11</v>
      </c>
      <c r="D23" s="11" t="s">
        <v>260</v>
      </c>
      <c r="E23" s="19" t="s">
        <v>274</v>
      </c>
      <c r="F23" s="10">
        <v>42036</v>
      </c>
      <c r="G23" s="10">
        <v>44228</v>
      </c>
      <c r="H23" s="11">
        <v>7</v>
      </c>
      <c r="I23" s="11" t="s">
        <v>266</v>
      </c>
      <c r="J23" s="11" t="s">
        <v>261</v>
      </c>
      <c r="K23" s="11" t="s">
        <v>778</v>
      </c>
      <c r="L23" s="11">
        <v>2</v>
      </c>
    </row>
    <row r="24" spans="1:12">
      <c r="A24" s="11" t="s">
        <v>12</v>
      </c>
      <c r="D24" s="11" t="s">
        <v>260</v>
      </c>
      <c r="E24" s="19" t="s">
        <v>275</v>
      </c>
      <c r="F24" s="10">
        <v>42036</v>
      </c>
      <c r="G24" s="10">
        <v>44228</v>
      </c>
      <c r="H24" s="11">
        <v>7</v>
      </c>
      <c r="I24" s="11" t="s">
        <v>266</v>
      </c>
      <c r="J24" s="11" t="s">
        <v>261</v>
      </c>
      <c r="K24" s="11" t="s">
        <v>778</v>
      </c>
      <c r="L24" s="11">
        <v>2</v>
      </c>
    </row>
    <row r="25" spans="1:12">
      <c r="A25" s="11" t="s">
        <v>13</v>
      </c>
      <c r="D25" s="11" t="s">
        <v>260</v>
      </c>
      <c r="E25" s="19" t="s">
        <v>276</v>
      </c>
      <c r="F25" s="10">
        <v>42036</v>
      </c>
      <c r="G25" s="10">
        <v>44228</v>
      </c>
      <c r="H25" s="11">
        <v>7</v>
      </c>
      <c r="I25" s="11" t="s">
        <v>266</v>
      </c>
      <c r="J25" s="11" t="s">
        <v>261</v>
      </c>
      <c r="K25" s="11" t="s">
        <v>778</v>
      </c>
      <c r="L25" s="11">
        <v>2</v>
      </c>
    </row>
    <row r="26" spans="1:12">
      <c r="A26" s="11" t="s">
        <v>14</v>
      </c>
      <c r="D26" s="11" t="s">
        <v>260</v>
      </c>
      <c r="E26" s="19" t="s">
        <v>277</v>
      </c>
      <c r="F26" s="10">
        <v>42036</v>
      </c>
      <c r="G26" s="10">
        <v>44228</v>
      </c>
      <c r="H26" s="11">
        <v>7</v>
      </c>
      <c r="I26" s="20" t="s">
        <v>259</v>
      </c>
      <c r="J26" s="11" t="s">
        <v>261</v>
      </c>
      <c r="K26" s="11" t="s">
        <v>778</v>
      </c>
      <c r="L26" s="11">
        <v>2</v>
      </c>
    </row>
    <row r="27" spans="1:12">
      <c r="A27" s="11" t="s">
        <v>15</v>
      </c>
      <c r="D27" s="11" t="s">
        <v>260</v>
      </c>
      <c r="E27" s="19" t="s">
        <v>278</v>
      </c>
      <c r="F27" s="10">
        <v>42036</v>
      </c>
      <c r="G27" s="10">
        <v>44228</v>
      </c>
      <c r="H27" s="11">
        <v>7</v>
      </c>
      <c r="I27" s="20" t="s">
        <v>259</v>
      </c>
      <c r="J27" s="11" t="s">
        <v>261</v>
      </c>
      <c r="K27" s="11" t="s">
        <v>778</v>
      </c>
      <c r="L27" s="11">
        <v>2</v>
      </c>
    </row>
    <row r="28" spans="1:12">
      <c r="A28" s="11" t="s">
        <v>16</v>
      </c>
      <c r="D28" s="11" t="s">
        <v>260</v>
      </c>
      <c r="E28" s="19" t="s">
        <v>279</v>
      </c>
      <c r="F28" s="10">
        <v>42036</v>
      </c>
      <c r="G28" s="10">
        <v>44228</v>
      </c>
      <c r="H28" s="11">
        <v>7</v>
      </c>
      <c r="I28" s="20" t="s">
        <v>259</v>
      </c>
      <c r="J28" s="11" t="s">
        <v>261</v>
      </c>
      <c r="K28" s="11" t="s">
        <v>778</v>
      </c>
      <c r="L28" s="11">
        <v>2</v>
      </c>
    </row>
    <row r="29" spans="1:12">
      <c r="A29" s="11" t="s">
        <v>17</v>
      </c>
      <c r="D29" s="11" t="s">
        <v>260</v>
      </c>
      <c r="E29" s="19" t="s">
        <v>280</v>
      </c>
      <c r="F29" s="10">
        <v>42036</v>
      </c>
      <c r="G29" s="10">
        <v>44228</v>
      </c>
      <c r="H29" s="11">
        <v>7</v>
      </c>
      <c r="I29" s="20" t="s">
        <v>259</v>
      </c>
      <c r="J29" s="11" t="s">
        <v>261</v>
      </c>
      <c r="K29" s="11" t="s">
        <v>778</v>
      </c>
      <c r="L29" s="11">
        <v>2</v>
      </c>
    </row>
    <row r="30" spans="1:12">
      <c r="A30" s="11" t="s">
        <v>18</v>
      </c>
      <c r="D30" s="11" t="s">
        <v>260</v>
      </c>
      <c r="E30" s="19" t="s">
        <v>281</v>
      </c>
      <c r="F30" s="10">
        <v>42036</v>
      </c>
      <c r="G30" s="10">
        <v>44228</v>
      </c>
      <c r="H30" s="11">
        <v>7</v>
      </c>
      <c r="I30" s="11" t="s">
        <v>266</v>
      </c>
      <c r="J30" s="11" t="s">
        <v>261</v>
      </c>
      <c r="K30" s="11" t="s">
        <v>778</v>
      </c>
      <c r="L30" s="11">
        <v>2</v>
      </c>
    </row>
    <row r="31" spans="1:12">
      <c r="A31" s="11" t="s">
        <v>19</v>
      </c>
      <c r="D31" s="11" t="s">
        <v>260</v>
      </c>
      <c r="E31" s="19" t="s">
        <v>282</v>
      </c>
      <c r="F31" s="10">
        <v>42036</v>
      </c>
      <c r="G31" s="10">
        <v>44228</v>
      </c>
      <c r="H31" s="11">
        <v>7</v>
      </c>
      <c r="I31" s="11" t="s">
        <v>266</v>
      </c>
      <c r="J31" s="11" t="s">
        <v>261</v>
      </c>
      <c r="K31" s="11" t="s">
        <v>778</v>
      </c>
      <c r="L31" s="11">
        <v>2</v>
      </c>
    </row>
    <row r="32" spans="1:12">
      <c r="A32" s="11" t="s">
        <v>20</v>
      </c>
      <c r="D32" s="11" t="s">
        <v>260</v>
      </c>
      <c r="E32" s="19" t="s">
        <v>283</v>
      </c>
      <c r="F32" s="10">
        <v>42036</v>
      </c>
      <c r="G32" s="10">
        <v>44228</v>
      </c>
      <c r="H32" s="11">
        <v>7</v>
      </c>
      <c r="I32" s="11" t="s">
        <v>266</v>
      </c>
      <c r="J32" s="11" t="s">
        <v>261</v>
      </c>
      <c r="K32" s="11" t="s">
        <v>778</v>
      </c>
      <c r="L32" s="11">
        <v>2</v>
      </c>
    </row>
    <row r="33" spans="1:12">
      <c r="A33" s="11" t="s">
        <v>21</v>
      </c>
      <c r="D33" s="11" t="s">
        <v>260</v>
      </c>
      <c r="E33" s="19" t="s">
        <v>284</v>
      </c>
      <c r="F33" s="10">
        <v>42036</v>
      </c>
      <c r="G33" s="10">
        <v>44228</v>
      </c>
      <c r="H33" s="11">
        <v>7</v>
      </c>
      <c r="I33" s="20" t="s">
        <v>259</v>
      </c>
      <c r="J33" s="11" t="s">
        <v>261</v>
      </c>
      <c r="K33" s="11" t="s">
        <v>778</v>
      </c>
      <c r="L33" s="11">
        <v>2</v>
      </c>
    </row>
    <row r="34" spans="1:12">
      <c r="A34" s="11" t="s">
        <v>22</v>
      </c>
      <c r="D34" s="11" t="s">
        <v>260</v>
      </c>
      <c r="E34" s="19" t="s">
        <v>285</v>
      </c>
      <c r="F34" s="10">
        <v>42036</v>
      </c>
      <c r="G34" s="10">
        <v>44228</v>
      </c>
      <c r="H34" s="11">
        <v>7</v>
      </c>
      <c r="I34" s="20" t="s">
        <v>259</v>
      </c>
      <c r="J34" s="11" t="s">
        <v>261</v>
      </c>
      <c r="K34" s="11" t="s">
        <v>778</v>
      </c>
      <c r="L34" s="11">
        <v>2</v>
      </c>
    </row>
    <row r="35" spans="1:12">
      <c r="A35" s="11" t="s">
        <v>23</v>
      </c>
      <c r="D35" s="11" t="s">
        <v>260</v>
      </c>
      <c r="E35" s="19" t="s">
        <v>286</v>
      </c>
      <c r="F35" s="10">
        <v>42036</v>
      </c>
      <c r="G35" s="10">
        <v>44228</v>
      </c>
      <c r="H35" s="11">
        <v>7</v>
      </c>
      <c r="I35" s="20" t="s">
        <v>259</v>
      </c>
      <c r="J35" s="11" t="s">
        <v>261</v>
      </c>
      <c r="K35" s="11" t="s">
        <v>778</v>
      </c>
      <c r="L35" s="11">
        <v>2</v>
      </c>
    </row>
    <row r="36" spans="1:12">
      <c r="A36" s="11" t="s">
        <v>24</v>
      </c>
      <c r="D36" s="11" t="s">
        <v>260</v>
      </c>
      <c r="E36" s="19" t="s">
        <v>287</v>
      </c>
      <c r="F36" s="10">
        <v>42036</v>
      </c>
      <c r="G36" s="10">
        <v>44228</v>
      </c>
      <c r="H36" s="11">
        <v>7</v>
      </c>
      <c r="I36" s="20" t="s">
        <v>259</v>
      </c>
      <c r="J36" s="11" t="s">
        <v>261</v>
      </c>
      <c r="K36" s="11" t="s">
        <v>778</v>
      </c>
      <c r="L36" s="11">
        <v>2</v>
      </c>
    </row>
    <row r="37" spans="1:12">
      <c r="A37" s="11" t="s">
        <v>25</v>
      </c>
      <c r="D37" s="11" t="s">
        <v>260</v>
      </c>
      <c r="E37" s="19" t="s">
        <v>288</v>
      </c>
      <c r="F37" s="10">
        <v>42036</v>
      </c>
      <c r="G37" s="10">
        <v>44228</v>
      </c>
      <c r="H37" s="11">
        <v>7</v>
      </c>
      <c r="I37" s="11" t="s">
        <v>266</v>
      </c>
      <c r="J37" s="11" t="s">
        <v>261</v>
      </c>
      <c r="K37" s="11" t="s">
        <v>778</v>
      </c>
      <c r="L37" s="11">
        <v>2</v>
      </c>
    </row>
    <row r="38" spans="1:12">
      <c r="A38" s="11" t="s">
        <v>26</v>
      </c>
      <c r="D38" s="11" t="s">
        <v>260</v>
      </c>
      <c r="E38" s="19" t="s">
        <v>289</v>
      </c>
      <c r="F38" s="10">
        <v>42036</v>
      </c>
      <c r="G38" s="10">
        <v>44228</v>
      </c>
      <c r="H38" s="11">
        <v>7</v>
      </c>
      <c r="I38" s="11" t="s">
        <v>266</v>
      </c>
      <c r="J38" s="11" t="s">
        <v>261</v>
      </c>
      <c r="K38" s="11" t="s">
        <v>778</v>
      </c>
      <c r="L38" s="11">
        <v>2</v>
      </c>
    </row>
    <row r="39" spans="1:12">
      <c r="A39" s="11" t="s">
        <v>27</v>
      </c>
      <c r="D39" s="11" t="s">
        <v>260</v>
      </c>
      <c r="E39" s="19" t="s">
        <v>290</v>
      </c>
      <c r="F39" s="10">
        <v>42036</v>
      </c>
      <c r="G39" s="10">
        <v>44228</v>
      </c>
      <c r="H39" s="11">
        <v>7</v>
      </c>
      <c r="I39" s="11" t="s">
        <v>266</v>
      </c>
      <c r="J39" s="11" t="s">
        <v>261</v>
      </c>
      <c r="K39" s="11" t="s">
        <v>778</v>
      </c>
      <c r="L39" s="11">
        <v>2</v>
      </c>
    </row>
    <row r="40" spans="1:12">
      <c r="A40" s="11" t="s">
        <v>28</v>
      </c>
      <c r="D40" s="11" t="s">
        <v>260</v>
      </c>
      <c r="E40" s="19" t="s">
        <v>291</v>
      </c>
      <c r="F40" s="10">
        <v>42036</v>
      </c>
      <c r="G40" s="10">
        <v>44228</v>
      </c>
      <c r="H40" s="11">
        <v>7</v>
      </c>
      <c r="I40" s="20" t="s">
        <v>259</v>
      </c>
      <c r="J40" s="11" t="s">
        <v>261</v>
      </c>
      <c r="K40" s="11" t="s">
        <v>778</v>
      </c>
      <c r="L40" s="11">
        <v>2</v>
      </c>
    </row>
    <row r="41" spans="1:12">
      <c r="A41" s="11" t="s">
        <v>29</v>
      </c>
      <c r="D41" s="11" t="s">
        <v>260</v>
      </c>
      <c r="E41" s="19" t="s">
        <v>292</v>
      </c>
      <c r="F41" s="10">
        <v>42036</v>
      </c>
      <c r="G41" s="10">
        <v>44228</v>
      </c>
      <c r="H41" s="11">
        <v>7</v>
      </c>
      <c r="I41" s="20" t="s">
        <v>259</v>
      </c>
      <c r="J41" s="11" t="s">
        <v>261</v>
      </c>
      <c r="K41" s="11" t="s">
        <v>778</v>
      </c>
      <c r="L41" s="11">
        <v>2</v>
      </c>
    </row>
    <row r="42" spans="1:12">
      <c r="A42" s="11" t="s">
        <v>30</v>
      </c>
      <c r="D42" s="11" t="s">
        <v>260</v>
      </c>
      <c r="E42" s="19" t="s">
        <v>293</v>
      </c>
      <c r="F42" s="10">
        <v>42036</v>
      </c>
      <c r="G42" s="10">
        <v>44228</v>
      </c>
      <c r="H42" s="11">
        <v>7</v>
      </c>
      <c r="I42" s="20" t="s">
        <v>259</v>
      </c>
      <c r="J42" s="11" t="s">
        <v>261</v>
      </c>
      <c r="K42" s="11" t="s">
        <v>778</v>
      </c>
      <c r="L42" s="11">
        <v>2</v>
      </c>
    </row>
    <row r="43" spans="1:12">
      <c r="A43" s="11" t="s">
        <v>31</v>
      </c>
      <c r="D43" s="11" t="s">
        <v>260</v>
      </c>
      <c r="E43" s="19" t="s">
        <v>294</v>
      </c>
      <c r="F43" s="10">
        <v>42036</v>
      </c>
      <c r="G43" s="10">
        <v>44228</v>
      </c>
      <c r="H43" s="11">
        <v>7</v>
      </c>
      <c r="I43" s="20" t="s">
        <v>259</v>
      </c>
      <c r="J43" s="11" t="s">
        <v>261</v>
      </c>
      <c r="K43" s="11" t="s">
        <v>778</v>
      </c>
      <c r="L43" s="11">
        <v>2</v>
      </c>
    </row>
    <row r="44" spans="1:12">
      <c r="A44" s="11" t="s">
        <v>32</v>
      </c>
      <c r="D44" s="11" t="s">
        <v>260</v>
      </c>
      <c r="E44" s="19" t="s">
        <v>295</v>
      </c>
      <c r="F44" s="10">
        <v>42036</v>
      </c>
      <c r="G44" s="10">
        <v>44228</v>
      </c>
      <c r="H44" s="11">
        <v>7</v>
      </c>
      <c r="I44" s="11" t="s">
        <v>266</v>
      </c>
      <c r="J44" s="11" t="s">
        <v>261</v>
      </c>
      <c r="K44" s="11" t="s">
        <v>778</v>
      </c>
      <c r="L44" s="11">
        <v>2</v>
      </c>
    </row>
    <row r="45" spans="1:12">
      <c r="A45" s="11" t="s">
        <v>33</v>
      </c>
      <c r="D45" s="11" t="s">
        <v>260</v>
      </c>
      <c r="E45" s="19" t="s">
        <v>296</v>
      </c>
      <c r="F45" s="10">
        <v>42036</v>
      </c>
      <c r="G45" s="10">
        <v>44228</v>
      </c>
      <c r="H45" s="11">
        <v>7</v>
      </c>
      <c r="I45" s="11" t="s">
        <v>266</v>
      </c>
      <c r="J45" s="11" t="s">
        <v>261</v>
      </c>
      <c r="K45" s="11" t="s">
        <v>778</v>
      </c>
      <c r="L45" s="11">
        <v>2</v>
      </c>
    </row>
    <row r="46" spans="1:12">
      <c r="A46" s="11" t="s">
        <v>34</v>
      </c>
      <c r="D46" s="11" t="s">
        <v>260</v>
      </c>
      <c r="E46" s="19" t="s">
        <v>297</v>
      </c>
      <c r="F46" s="10">
        <v>42036</v>
      </c>
      <c r="G46" s="10">
        <v>44228</v>
      </c>
      <c r="H46" s="11">
        <v>7</v>
      </c>
      <c r="I46" s="11" t="s">
        <v>266</v>
      </c>
      <c r="J46" s="11" t="s">
        <v>261</v>
      </c>
      <c r="K46" s="11" t="s">
        <v>778</v>
      </c>
      <c r="L46" s="11">
        <v>2</v>
      </c>
    </row>
    <row r="47" spans="1:12">
      <c r="A47" s="11" t="s">
        <v>35</v>
      </c>
      <c r="D47" s="11" t="s">
        <v>260</v>
      </c>
      <c r="E47" s="19" t="s">
        <v>298</v>
      </c>
      <c r="F47" s="10">
        <v>42036</v>
      </c>
      <c r="G47" s="10">
        <v>44228</v>
      </c>
      <c r="H47" s="11">
        <v>7</v>
      </c>
      <c r="I47" s="20" t="s">
        <v>259</v>
      </c>
      <c r="J47" s="11" t="s">
        <v>261</v>
      </c>
      <c r="K47" s="11" t="s">
        <v>778</v>
      </c>
      <c r="L47" s="11">
        <v>2</v>
      </c>
    </row>
    <row r="48" spans="1:12">
      <c r="A48" s="11" t="s">
        <v>36</v>
      </c>
      <c r="D48" s="11" t="s">
        <v>260</v>
      </c>
      <c r="E48" s="19" t="s">
        <v>299</v>
      </c>
      <c r="F48" s="10">
        <v>42036</v>
      </c>
      <c r="G48" s="10">
        <v>44228</v>
      </c>
      <c r="H48" s="11">
        <v>7</v>
      </c>
      <c r="I48" s="20" t="s">
        <v>259</v>
      </c>
      <c r="J48" s="11" t="s">
        <v>261</v>
      </c>
      <c r="K48" s="11" t="s">
        <v>778</v>
      </c>
      <c r="L48" s="11">
        <v>2</v>
      </c>
    </row>
    <row r="49" spans="1:12">
      <c r="A49" s="11" t="s">
        <v>37</v>
      </c>
      <c r="D49" s="11" t="s">
        <v>260</v>
      </c>
      <c r="E49" s="19" t="s">
        <v>300</v>
      </c>
      <c r="F49" s="10">
        <v>42036</v>
      </c>
      <c r="G49" s="10">
        <v>44228</v>
      </c>
      <c r="H49" s="11">
        <v>7</v>
      </c>
      <c r="I49" s="20" t="s">
        <v>259</v>
      </c>
      <c r="J49" s="11" t="s">
        <v>261</v>
      </c>
      <c r="K49" s="11" t="s">
        <v>778</v>
      </c>
      <c r="L49" s="11">
        <v>2</v>
      </c>
    </row>
    <row r="50" spans="1:12">
      <c r="A50" s="11" t="s">
        <v>38</v>
      </c>
      <c r="D50" s="11" t="s">
        <v>260</v>
      </c>
      <c r="E50" s="19" t="s">
        <v>301</v>
      </c>
      <c r="F50" s="10">
        <v>42036</v>
      </c>
      <c r="G50" s="10">
        <v>44228</v>
      </c>
      <c r="H50" s="11">
        <v>7</v>
      </c>
      <c r="I50" s="20" t="s">
        <v>259</v>
      </c>
      <c r="J50" s="11" t="s">
        <v>261</v>
      </c>
      <c r="K50" s="11" t="s">
        <v>778</v>
      </c>
      <c r="L50" s="11">
        <v>2</v>
      </c>
    </row>
    <row r="51" spans="1:12">
      <c r="A51" s="11" t="s">
        <v>39</v>
      </c>
      <c r="D51" s="11" t="s">
        <v>260</v>
      </c>
      <c r="E51" s="19" t="s">
        <v>302</v>
      </c>
      <c r="F51" s="10">
        <v>42036</v>
      </c>
      <c r="G51" s="10">
        <v>44228</v>
      </c>
      <c r="H51" s="11">
        <v>7</v>
      </c>
      <c r="I51" s="11" t="s">
        <v>266</v>
      </c>
      <c r="J51" s="11" t="s">
        <v>261</v>
      </c>
      <c r="K51" s="11" t="s">
        <v>778</v>
      </c>
      <c r="L51" s="11">
        <v>2</v>
      </c>
    </row>
    <row r="52" spans="1:12">
      <c r="A52" s="11" t="s">
        <v>40</v>
      </c>
      <c r="D52" s="11" t="s">
        <v>260</v>
      </c>
      <c r="E52" s="19" t="s">
        <v>303</v>
      </c>
      <c r="F52" s="10">
        <v>42036</v>
      </c>
      <c r="G52" s="10">
        <v>44228</v>
      </c>
      <c r="H52" s="11">
        <v>7</v>
      </c>
      <c r="I52" s="11" t="s">
        <v>266</v>
      </c>
      <c r="J52" s="11" t="s">
        <v>261</v>
      </c>
      <c r="K52" s="11" t="s">
        <v>778</v>
      </c>
      <c r="L52" s="11">
        <v>2</v>
      </c>
    </row>
    <row r="53" spans="1:12">
      <c r="A53" s="11" t="s">
        <v>41</v>
      </c>
      <c r="D53" s="11" t="s">
        <v>260</v>
      </c>
      <c r="E53" s="19" t="s">
        <v>304</v>
      </c>
      <c r="F53" s="10">
        <v>42036</v>
      </c>
      <c r="G53" s="10">
        <v>44228</v>
      </c>
      <c r="H53" s="11">
        <v>7</v>
      </c>
      <c r="I53" s="11" t="s">
        <v>266</v>
      </c>
      <c r="J53" s="11" t="s">
        <v>261</v>
      </c>
      <c r="K53" s="11" t="s">
        <v>778</v>
      </c>
      <c r="L53" s="11">
        <v>2</v>
      </c>
    </row>
    <row r="54" spans="1:12">
      <c r="A54" s="11" t="s">
        <v>42</v>
      </c>
      <c r="D54" s="11" t="s">
        <v>260</v>
      </c>
      <c r="E54" s="19" t="s">
        <v>305</v>
      </c>
      <c r="F54" s="10">
        <v>42036</v>
      </c>
      <c r="G54" s="10">
        <v>44228</v>
      </c>
      <c r="H54" s="11">
        <v>7</v>
      </c>
      <c r="I54" s="20" t="s">
        <v>259</v>
      </c>
      <c r="J54" s="11" t="s">
        <v>261</v>
      </c>
      <c r="K54" s="11" t="s">
        <v>778</v>
      </c>
      <c r="L54" s="11">
        <v>2</v>
      </c>
    </row>
    <row r="55" spans="1:12">
      <c r="A55" s="11" t="s">
        <v>43</v>
      </c>
      <c r="D55" s="11" t="s">
        <v>260</v>
      </c>
      <c r="E55" s="19" t="s">
        <v>306</v>
      </c>
      <c r="F55" s="10">
        <v>42036</v>
      </c>
      <c r="G55" s="10">
        <v>44228</v>
      </c>
      <c r="H55" s="11">
        <v>7</v>
      </c>
      <c r="I55" s="20" t="s">
        <v>259</v>
      </c>
      <c r="J55" s="11" t="s">
        <v>261</v>
      </c>
      <c r="K55" s="11" t="s">
        <v>778</v>
      </c>
      <c r="L55" s="11">
        <v>2</v>
      </c>
    </row>
    <row r="56" spans="1:12">
      <c r="A56" s="11" t="s">
        <v>44</v>
      </c>
      <c r="D56" s="11" t="s">
        <v>260</v>
      </c>
      <c r="E56" s="19" t="s">
        <v>307</v>
      </c>
      <c r="F56" s="10">
        <v>42036</v>
      </c>
      <c r="G56" s="10">
        <v>44228</v>
      </c>
      <c r="H56" s="11">
        <v>7</v>
      </c>
      <c r="I56" s="20" t="s">
        <v>259</v>
      </c>
      <c r="J56" s="11" t="s">
        <v>261</v>
      </c>
      <c r="K56" s="11" t="s">
        <v>778</v>
      </c>
      <c r="L56" s="11">
        <v>2</v>
      </c>
    </row>
    <row r="57" spans="1:12">
      <c r="A57" s="11" t="s">
        <v>45</v>
      </c>
      <c r="D57" s="11" t="s">
        <v>260</v>
      </c>
      <c r="E57" s="19" t="s">
        <v>308</v>
      </c>
      <c r="F57" s="10">
        <v>42036</v>
      </c>
      <c r="G57" s="10">
        <v>44228</v>
      </c>
      <c r="H57" s="11">
        <v>7</v>
      </c>
      <c r="I57" s="20" t="s">
        <v>259</v>
      </c>
      <c r="J57" s="11" t="s">
        <v>261</v>
      </c>
      <c r="K57" s="11" t="s">
        <v>778</v>
      </c>
      <c r="L57" s="11">
        <v>2</v>
      </c>
    </row>
    <row r="58" spans="1:12">
      <c r="A58" s="11" t="s">
        <v>46</v>
      </c>
      <c r="D58" s="11" t="s">
        <v>260</v>
      </c>
      <c r="E58" s="19" t="s">
        <v>309</v>
      </c>
      <c r="F58" s="10">
        <v>42036</v>
      </c>
      <c r="G58" s="10">
        <v>44228</v>
      </c>
      <c r="H58" s="11">
        <v>7</v>
      </c>
      <c r="I58" s="11" t="s">
        <v>266</v>
      </c>
      <c r="J58" s="11" t="s">
        <v>261</v>
      </c>
      <c r="K58" s="11" t="s">
        <v>778</v>
      </c>
      <c r="L58" s="11">
        <v>2</v>
      </c>
    </row>
    <row r="59" spans="1:12">
      <c r="A59" s="11" t="s">
        <v>47</v>
      </c>
      <c r="D59" s="11" t="s">
        <v>260</v>
      </c>
      <c r="E59" s="19" t="s">
        <v>310</v>
      </c>
      <c r="F59" s="10">
        <v>42036</v>
      </c>
      <c r="G59" s="10">
        <v>44228</v>
      </c>
      <c r="H59" s="11">
        <v>7</v>
      </c>
      <c r="I59" s="11" t="s">
        <v>266</v>
      </c>
      <c r="J59" s="11" t="s">
        <v>261</v>
      </c>
      <c r="K59" s="11" t="s">
        <v>778</v>
      </c>
      <c r="L59" s="11">
        <v>2</v>
      </c>
    </row>
    <row r="60" spans="1:12">
      <c r="A60" s="11" t="s">
        <v>48</v>
      </c>
      <c r="D60" s="11" t="s">
        <v>260</v>
      </c>
      <c r="E60" s="19" t="s">
        <v>311</v>
      </c>
      <c r="F60" s="10">
        <v>42036</v>
      </c>
      <c r="G60" s="10">
        <v>44228</v>
      </c>
      <c r="H60" s="11">
        <v>7</v>
      </c>
      <c r="I60" s="11" t="s">
        <v>266</v>
      </c>
      <c r="J60" s="11" t="s">
        <v>261</v>
      </c>
      <c r="K60" s="11" t="s">
        <v>778</v>
      </c>
      <c r="L60" s="11">
        <v>2</v>
      </c>
    </row>
    <row r="61" spans="1:12">
      <c r="A61" s="11" t="s">
        <v>49</v>
      </c>
      <c r="D61" s="11" t="s">
        <v>260</v>
      </c>
      <c r="E61" s="19" t="s">
        <v>312</v>
      </c>
      <c r="F61" s="10">
        <v>42036</v>
      </c>
      <c r="G61" s="10">
        <v>44228</v>
      </c>
      <c r="H61" s="11">
        <v>7</v>
      </c>
      <c r="I61" s="20" t="s">
        <v>259</v>
      </c>
      <c r="J61" s="11" t="s">
        <v>261</v>
      </c>
      <c r="K61" s="11" t="s">
        <v>778</v>
      </c>
      <c r="L61" s="11">
        <v>2</v>
      </c>
    </row>
    <row r="62" spans="1:12">
      <c r="A62" s="11" t="s">
        <v>50</v>
      </c>
      <c r="D62" s="11" t="s">
        <v>260</v>
      </c>
      <c r="E62" s="19" t="s">
        <v>313</v>
      </c>
      <c r="F62" s="10">
        <v>42036</v>
      </c>
      <c r="G62" s="10">
        <v>44228</v>
      </c>
      <c r="H62" s="11">
        <v>7</v>
      </c>
      <c r="I62" s="20" t="s">
        <v>259</v>
      </c>
      <c r="J62" s="11" t="s">
        <v>261</v>
      </c>
      <c r="K62" s="11" t="s">
        <v>778</v>
      </c>
      <c r="L62" s="11">
        <v>2</v>
      </c>
    </row>
    <row r="63" spans="1:12">
      <c r="A63" s="11" t="s">
        <v>51</v>
      </c>
      <c r="D63" s="11" t="s">
        <v>260</v>
      </c>
      <c r="E63" s="19" t="s">
        <v>314</v>
      </c>
      <c r="F63" s="10">
        <v>42036</v>
      </c>
      <c r="G63" s="10">
        <v>44228</v>
      </c>
      <c r="H63" s="11">
        <v>7</v>
      </c>
      <c r="I63" s="20" t="s">
        <v>259</v>
      </c>
      <c r="J63" s="11" t="s">
        <v>261</v>
      </c>
      <c r="K63" s="11" t="s">
        <v>778</v>
      </c>
      <c r="L63" s="11">
        <v>2</v>
      </c>
    </row>
    <row r="64" spans="1:12">
      <c r="A64" s="11" t="s">
        <v>52</v>
      </c>
      <c r="D64" s="11" t="s">
        <v>260</v>
      </c>
      <c r="E64" s="19" t="s">
        <v>315</v>
      </c>
      <c r="F64" s="10">
        <v>42036</v>
      </c>
      <c r="G64" s="10">
        <v>44228</v>
      </c>
      <c r="H64" s="11">
        <v>7</v>
      </c>
      <c r="I64" s="20" t="s">
        <v>259</v>
      </c>
      <c r="J64" s="11" t="s">
        <v>261</v>
      </c>
      <c r="K64" s="11" t="s">
        <v>778</v>
      </c>
      <c r="L64" s="11">
        <v>2</v>
      </c>
    </row>
    <row r="65" spans="1:12">
      <c r="A65" s="11" t="s">
        <v>53</v>
      </c>
      <c r="D65" s="11" t="s">
        <v>260</v>
      </c>
      <c r="E65" s="19" t="s">
        <v>316</v>
      </c>
      <c r="F65" s="10">
        <v>42036</v>
      </c>
      <c r="G65" s="10">
        <v>44228</v>
      </c>
      <c r="H65" s="11">
        <v>7</v>
      </c>
      <c r="I65" s="11" t="s">
        <v>266</v>
      </c>
      <c r="J65" s="11" t="s">
        <v>261</v>
      </c>
      <c r="K65" s="11" t="s">
        <v>778</v>
      </c>
      <c r="L65" s="11">
        <v>2</v>
      </c>
    </row>
    <row r="66" spans="1:12">
      <c r="A66" s="11" t="s">
        <v>54</v>
      </c>
      <c r="D66" s="11" t="s">
        <v>260</v>
      </c>
      <c r="E66" s="19" t="s">
        <v>317</v>
      </c>
      <c r="F66" s="10">
        <v>42036</v>
      </c>
      <c r="G66" s="10">
        <v>44228</v>
      </c>
      <c r="H66" s="11">
        <v>7</v>
      </c>
      <c r="I66" s="11" t="s">
        <v>266</v>
      </c>
      <c r="J66" s="11" t="s">
        <v>261</v>
      </c>
      <c r="K66" s="11" t="s">
        <v>778</v>
      </c>
      <c r="L66" s="11">
        <v>2</v>
      </c>
    </row>
    <row r="67" spans="1:12">
      <c r="A67" s="11" t="s">
        <v>55</v>
      </c>
      <c r="D67" s="11" t="s">
        <v>260</v>
      </c>
      <c r="E67" s="19" t="s">
        <v>318</v>
      </c>
      <c r="F67" s="10">
        <v>42036</v>
      </c>
      <c r="G67" s="10">
        <v>44228</v>
      </c>
      <c r="H67" s="11">
        <v>7</v>
      </c>
      <c r="I67" s="11" t="s">
        <v>266</v>
      </c>
      <c r="J67" s="11" t="s">
        <v>261</v>
      </c>
      <c r="K67" s="11" t="s">
        <v>778</v>
      </c>
      <c r="L67" s="11">
        <v>2</v>
      </c>
    </row>
    <row r="68" spans="1:12">
      <c r="A68" s="11" t="s">
        <v>56</v>
      </c>
      <c r="D68" s="11" t="s">
        <v>260</v>
      </c>
      <c r="E68" s="19" t="s">
        <v>319</v>
      </c>
      <c r="F68" s="10">
        <v>42036</v>
      </c>
      <c r="G68" s="10">
        <v>44228</v>
      </c>
      <c r="H68" s="11">
        <v>7</v>
      </c>
      <c r="I68" s="20" t="s">
        <v>259</v>
      </c>
      <c r="J68" s="11" t="s">
        <v>261</v>
      </c>
      <c r="K68" s="11" t="s">
        <v>778</v>
      </c>
      <c r="L68" s="11">
        <v>2</v>
      </c>
    </row>
    <row r="69" spans="1:12">
      <c r="A69" s="11" t="s">
        <v>57</v>
      </c>
      <c r="D69" s="11" t="s">
        <v>260</v>
      </c>
      <c r="E69" s="19" t="s">
        <v>320</v>
      </c>
      <c r="F69" s="10">
        <v>42036</v>
      </c>
      <c r="G69" s="10">
        <v>44228</v>
      </c>
      <c r="H69" s="11">
        <v>7</v>
      </c>
      <c r="I69" s="20" t="s">
        <v>259</v>
      </c>
      <c r="J69" s="11" t="s">
        <v>261</v>
      </c>
      <c r="K69" s="11" t="s">
        <v>778</v>
      </c>
      <c r="L69" s="11">
        <v>2</v>
      </c>
    </row>
    <row r="70" spans="1:12">
      <c r="A70" s="11" t="s">
        <v>58</v>
      </c>
      <c r="D70" s="11" t="s">
        <v>260</v>
      </c>
      <c r="E70" s="19" t="s">
        <v>321</v>
      </c>
      <c r="F70" s="10">
        <v>42036</v>
      </c>
      <c r="G70" s="10">
        <v>44228</v>
      </c>
      <c r="H70" s="11">
        <v>7</v>
      </c>
      <c r="I70" s="20" t="s">
        <v>259</v>
      </c>
      <c r="J70" s="11" t="s">
        <v>261</v>
      </c>
      <c r="K70" s="11" t="s">
        <v>778</v>
      </c>
      <c r="L70" s="11">
        <v>2</v>
      </c>
    </row>
    <row r="71" spans="1:12">
      <c r="A71" s="11" t="s">
        <v>59</v>
      </c>
      <c r="D71" s="11" t="s">
        <v>260</v>
      </c>
      <c r="E71" s="19" t="s">
        <v>322</v>
      </c>
      <c r="F71" s="10">
        <v>42036</v>
      </c>
      <c r="G71" s="10">
        <v>44228</v>
      </c>
      <c r="H71" s="11">
        <v>7</v>
      </c>
      <c r="I71" s="20" t="s">
        <v>259</v>
      </c>
      <c r="J71" s="11" t="s">
        <v>261</v>
      </c>
      <c r="K71" s="11" t="s">
        <v>778</v>
      </c>
      <c r="L71" s="11">
        <v>2</v>
      </c>
    </row>
    <row r="72" spans="1:12">
      <c r="A72" s="11" t="s">
        <v>60</v>
      </c>
      <c r="D72" s="11" t="s">
        <v>260</v>
      </c>
      <c r="E72" s="19" t="s">
        <v>323</v>
      </c>
      <c r="F72" s="10">
        <v>42036</v>
      </c>
      <c r="G72" s="10">
        <v>44228</v>
      </c>
      <c r="H72" s="11">
        <v>7</v>
      </c>
      <c r="I72" s="11" t="s">
        <v>266</v>
      </c>
      <c r="J72" s="11" t="s">
        <v>261</v>
      </c>
      <c r="K72" s="11" t="s">
        <v>778</v>
      </c>
      <c r="L72" s="11">
        <v>2</v>
      </c>
    </row>
    <row r="73" spans="1:12">
      <c r="A73" s="11" t="s">
        <v>61</v>
      </c>
      <c r="D73" s="11" t="s">
        <v>260</v>
      </c>
      <c r="E73" s="19" t="s">
        <v>324</v>
      </c>
      <c r="F73" s="10">
        <v>42036</v>
      </c>
      <c r="G73" s="10">
        <v>44228</v>
      </c>
      <c r="H73" s="11">
        <v>7</v>
      </c>
      <c r="I73" s="11" t="s">
        <v>266</v>
      </c>
      <c r="J73" s="11" t="s">
        <v>261</v>
      </c>
      <c r="K73" s="11" t="s">
        <v>778</v>
      </c>
      <c r="L73" s="11">
        <v>2</v>
      </c>
    </row>
    <row r="74" spans="1:12">
      <c r="A74" s="11" t="s">
        <v>62</v>
      </c>
      <c r="D74" s="11" t="s">
        <v>260</v>
      </c>
      <c r="E74" s="19" t="s">
        <v>325</v>
      </c>
      <c r="F74" s="10">
        <v>42036</v>
      </c>
      <c r="G74" s="10">
        <v>44228</v>
      </c>
      <c r="H74" s="11">
        <v>7</v>
      </c>
      <c r="I74" s="11" t="s">
        <v>266</v>
      </c>
      <c r="J74" s="11" t="s">
        <v>261</v>
      </c>
      <c r="K74" s="11" t="s">
        <v>778</v>
      </c>
      <c r="L74" s="11">
        <v>2</v>
      </c>
    </row>
    <row r="75" spans="1:12">
      <c r="A75" s="11" t="s">
        <v>63</v>
      </c>
      <c r="D75" s="11" t="s">
        <v>260</v>
      </c>
      <c r="E75" s="19" t="s">
        <v>326</v>
      </c>
      <c r="F75" s="10">
        <v>42036</v>
      </c>
      <c r="G75" s="10">
        <v>44228</v>
      </c>
      <c r="H75" s="11">
        <v>7</v>
      </c>
      <c r="I75" s="20" t="s">
        <v>259</v>
      </c>
      <c r="J75" s="11" t="s">
        <v>261</v>
      </c>
      <c r="K75" s="11" t="s">
        <v>778</v>
      </c>
      <c r="L75" s="11">
        <v>2</v>
      </c>
    </row>
    <row r="76" spans="1:12">
      <c r="A76" s="11" t="s">
        <v>64</v>
      </c>
      <c r="D76" s="11" t="s">
        <v>260</v>
      </c>
      <c r="E76" s="19" t="s">
        <v>327</v>
      </c>
      <c r="F76" s="10">
        <v>42036</v>
      </c>
      <c r="G76" s="10">
        <v>44228</v>
      </c>
      <c r="H76" s="11">
        <v>7</v>
      </c>
      <c r="I76" s="20" t="s">
        <v>259</v>
      </c>
      <c r="J76" s="11" t="s">
        <v>261</v>
      </c>
      <c r="K76" s="11" t="s">
        <v>778</v>
      </c>
      <c r="L76" s="11">
        <v>2</v>
      </c>
    </row>
    <row r="77" spans="1:12">
      <c r="A77" s="11" t="s">
        <v>65</v>
      </c>
      <c r="D77" s="11" t="s">
        <v>260</v>
      </c>
      <c r="E77" s="19" t="s">
        <v>328</v>
      </c>
      <c r="F77" s="10">
        <v>42036</v>
      </c>
      <c r="G77" s="10">
        <v>44228</v>
      </c>
      <c r="H77" s="11">
        <v>7</v>
      </c>
      <c r="I77" s="20" t="s">
        <v>259</v>
      </c>
      <c r="J77" s="11" t="s">
        <v>261</v>
      </c>
      <c r="K77" s="11" t="s">
        <v>778</v>
      </c>
      <c r="L77" s="11">
        <v>2</v>
      </c>
    </row>
    <row r="78" spans="1:12">
      <c r="A78" s="11" t="s">
        <v>66</v>
      </c>
      <c r="D78" s="11" t="s">
        <v>260</v>
      </c>
      <c r="E78" s="19" t="s">
        <v>329</v>
      </c>
      <c r="F78" s="10">
        <v>42036</v>
      </c>
      <c r="G78" s="10">
        <v>44228</v>
      </c>
      <c r="H78" s="11">
        <v>7</v>
      </c>
      <c r="I78" s="20" t="s">
        <v>259</v>
      </c>
      <c r="J78" s="11" t="s">
        <v>261</v>
      </c>
      <c r="K78" s="11" t="s">
        <v>778</v>
      </c>
      <c r="L78" s="11">
        <v>2</v>
      </c>
    </row>
    <row r="79" spans="1:12">
      <c r="A79" s="11" t="s">
        <v>67</v>
      </c>
      <c r="D79" s="11" t="s">
        <v>260</v>
      </c>
      <c r="E79" s="19" t="s">
        <v>330</v>
      </c>
      <c r="F79" s="10">
        <v>42036</v>
      </c>
      <c r="G79" s="10">
        <v>44228</v>
      </c>
      <c r="H79" s="11">
        <v>7</v>
      </c>
      <c r="I79" s="11" t="s">
        <v>266</v>
      </c>
      <c r="J79" s="11" t="s">
        <v>261</v>
      </c>
      <c r="K79" s="11" t="s">
        <v>778</v>
      </c>
      <c r="L79" s="11">
        <v>2</v>
      </c>
    </row>
    <row r="80" spans="1:12">
      <c r="A80" s="11" t="s">
        <v>68</v>
      </c>
      <c r="D80" s="11" t="s">
        <v>260</v>
      </c>
      <c r="E80" s="19" t="s">
        <v>331</v>
      </c>
      <c r="F80" s="10">
        <v>42036</v>
      </c>
      <c r="G80" s="10">
        <v>44228</v>
      </c>
      <c r="H80" s="11">
        <v>7</v>
      </c>
      <c r="I80" s="11" t="s">
        <v>266</v>
      </c>
      <c r="J80" s="11" t="s">
        <v>261</v>
      </c>
      <c r="K80" s="11" t="s">
        <v>778</v>
      </c>
      <c r="L80" s="11">
        <v>2</v>
      </c>
    </row>
    <row r="81" spans="1:12">
      <c r="A81" s="11" t="s">
        <v>69</v>
      </c>
      <c r="D81" s="11" t="s">
        <v>260</v>
      </c>
      <c r="E81" s="19" t="s">
        <v>332</v>
      </c>
      <c r="F81" s="10">
        <v>42036</v>
      </c>
      <c r="G81" s="10">
        <v>44228</v>
      </c>
      <c r="H81" s="11">
        <v>7</v>
      </c>
      <c r="I81" s="11" t="s">
        <v>266</v>
      </c>
      <c r="J81" s="11" t="s">
        <v>261</v>
      </c>
      <c r="K81" s="11" t="s">
        <v>778</v>
      </c>
      <c r="L81" s="11">
        <v>2</v>
      </c>
    </row>
    <row r="82" spans="1:12">
      <c r="A82" s="11" t="s">
        <v>70</v>
      </c>
      <c r="D82" s="11" t="s">
        <v>260</v>
      </c>
      <c r="E82" s="19" t="s">
        <v>333</v>
      </c>
      <c r="F82" s="10">
        <v>42036</v>
      </c>
      <c r="G82" s="10">
        <v>44228</v>
      </c>
      <c r="H82" s="11">
        <v>7</v>
      </c>
      <c r="I82" s="20" t="s">
        <v>259</v>
      </c>
      <c r="J82" s="11" t="s">
        <v>261</v>
      </c>
      <c r="K82" s="11" t="s">
        <v>778</v>
      </c>
      <c r="L82" s="11">
        <v>2</v>
      </c>
    </row>
    <row r="83" spans="1:12">
      <c r="A83" s="11" t="s">
        <v>71</v>
      </c>
      <c r="D83" s="11" t="s">
        <v>260</v>
      </c>
      <c r="E83" s="19" t="s">
        <v>334</v>
      </c>
      <c r="F83" s="10">
        <v>42036</v>
      </c>
      <c r="G83" s="10">
        <v>44228</v>
      </c>
      <c r="H83" s="11">
        <v>7</v>
      </c>
      <c r="I83" s="20" t="s">
        <v>259</v>
      </c>
      <c r="J83" s="11" t="s">
        <v>261</v>
      </c>
      <c r="K83" s="11" t="s">
        <v>778</v>
      </c>
      <c r="L83" s="11">
        <v>2</v>
      </c>
    </row>
    <row r="84" spans="1:12">
      <c r="A84" s="11" t="s">
        <v>72</v>
      </c>
      <c r="D84" s="11" t="s">
        <v>260</v>
      </c>
      <c r="E84" s="19" t="s">
        <v>335</v>
      </c>
      <c r="F84" s="10">
        <v>42036</v>
      </c>
      <c r="G84" s="10">
        <v>44228</v>
      </c>
      <c r="H84" s="11">
        <v>7</v>
      </c>
      <c r="I84" s="20" t="s">
        <v>259</v>
      </c>
      <c r="J84" s="11" t="s">
        <v>261</v>
      </c>
      <c r="K84" s="11" t="s">
        <v>778</v>
      </c>
      <c r="L84" s="11">
        <v>2</v>
      </c>
    </row>
    <row r="85" spans="1:12">
      <c r="A85" s="11" t="s">
        <v>73</v>
      </c>
      <c r="D85" s="11" t="s">
        <v>260</v>
      </c>
      <c r="E85" s="19" t="s">
        <v>336</v>
      </c>
      <c r="F85" s="10">
        <v>42036</v>
      </c>
      <c r="G85" s="10">
        <v>44228</v>
      </c>
      <c r="H85" s="11">
        <v>7</v>
      </c>
      <c r="I85" s="20" t="s">
        <v>259</v>
      </c>
      <c r="J85" s="11" t="s">
        <v>261</v>
      </c>
      <c r="K85" s="11" t="s">
        <v>778</v>
      </c>
      <c r="L85" s="11">
        <v>2</v>
      </c>
    </row>
    <row r="86" spans="1:12">
      <c r="A86" s="11" t="s">
        <v>74</v>
      </c>
      <c r="D86" s="11" t="s">
        <v>260</v>
      </c>
      <c r="E86" s="19" t="s">
        <v>337</v>
      </c>
      <c r="F86" s="10">
        <v>42036</v>
      </c>
      <c r="G86" s="10">
        <v>44228</v>
      </c>
      <c r="H86" s="11">
        <v>7</v>
      </c>
      <c r="I86" s="11" t="s">
        <v>266</v>
      </c>
      <c r="J86" s="11" t="s">
        <v>261</v>
      </c>
      <c r="K86" s="11" t="s">
        <v>778</v>
      </c>
      <c r="L86" s="11">
        <v>2</v>
      </c>
    </row>
    <row r="87" spans="1:12">
      <c r="A87" s="11" t="s">
        <v>75</v>
      </c>
      <c r="D87" s="11" t="s">
        <v>260</v>
      </c>
      <c r="E87" s="19" t="s">
        <v>338</v>
      </c>
      <c r="F87" s="10">
        <v>42036</v>
      </c>
      <c r="G87" s="10">
        <v>44228</v>
      </c>
      <c r="H87" s="11">
        <v>7</v>
      </c>
      <c r="I87" s="11" t="s">
        <v>266</v>
      </c>
      <c r="J87" s="11" t="s">
        <v>261</v>
      </c>
      <c r="K87" s="11" t="s">
        <v>778</v>
      </c>
      <c r="L87" s="11">
        <v>2</v>
      </c>
    </row>
    <row r="88" spans="1:12">
      <c r="A88" s="11" t="s">
        <v>76</v>
      </c>
      <c r="D88" s="11" t="s">
        <v>260</v>
      </c>
      <c r="E88" s="19" t="s">
        <v>339</v>
      </c>
      <c r="F88" s="10">
        <v>42036</v>
      </c>
      <c r="G88" s="10">
        <v>44228</v>
      </c>
      <c r="H88" s="11">
        <v>7</v>
      </c>
      <c r="I88" s="11" t="s">
        <v>266</v>
      </c>
      <c r="J88" s="11" t="s">
        <v>261</v>
      </c>
      <c r="K88" s="11" t="s">
        <v>778</v>
      </c>
      <c r="L88" s="11">
        <v>2</v>
      </c>
    </row>
    <row r="89" spans="1:12">
      <c r="A89" s="11" t="s">
        <v>77</v>
      </c>
      <c r="D89" s="11" t="s">
        <v>260</v>
      </c>
      <c r="E89" s="19" t="s">
        <v>340</v>
      </c>
      <c r="F89" s="10">
        <v>42036</v>
      </c>
      <c r="G89" s="10">
        <v>44228</v>
      </c>
      <c r="H89" s="11">
        <v>7</v>
      </c>
      <c r="I89" s="20" t="s">
        <v>259</v>
      </c>
      <c r="J89" s="11" t="s">
        <v>261</v>
      </c>
      <c r="K89" s="11" t="s">
        <v>778</v>
      </c>
      <c r="L89" s="11">
        <v>2</v>
      </c>
    </row>
    <row r="90" spans="1:12">
      <c r="A90" s="11" t="s">
        <v>78</v>
      </c>
      <c r="D90" s="11" t="s">
        <v>260</v>
      </c>
      <c r="E90" s="19" t="s">
        <v>341</v>
      </c>
      <c r="F90" s="10">
        <v>42036</v>
      </c>
      <c r="G90" s="10">
        <v>44228</v>
      </c>
      <c r="H90" s="11">
        <v>7</v>
      </c>
      <c r="I90" s="20" t="s">
        <v>259</v>
      </c>
      <c r="J90" s="11" t="s">
        <v>261</v>
      </c>
      <c r="K90" s="11" t="s">
        <v>778</v>
      </c>
      <c r="L90" s="11">
        <v>2</v>
      </c>
    </row>
    <row r="91" spans="1:12">
      <c r="A91" s="11" t="s">
        <v>79</v>
      </c>
      <c r="D91" s="11" t="s">
        <v>260</v>
      </c>
      <c r="E91" s="19" t="s">
        <v>342</v>
      </c>
      <c r="F91" s="10">
        <v>42036</v>
      </c>
      <c r="G91" s="10">
        <v>44228</v>
      </c>
      <c r="H91" s="11">
        <v>7</v>
      </c>
      <c r="I91" s="20" t="s">
        <v>259</v>
      </c>
      <c r="J91" s="11" t="s">
        <v>261</v>
      </c>
      <c r="K91" s="11" t="s">
        <v>778</v>
      </c>
      <c r="L91" s="11">
        <v>2</v>
      </c>
    </row>
    <row r="92" spans="1:12">
      <c r="A92" s="11" t="s">
        <v>80</v>
      </c>
      <c r="D92" s="11" t="s">
        <v>260</v>
      </c>
      <c r="E92" s="19" t="s">
        <v>343</v>
      </c>
      <c r="F92" s="10">
        <v>42036</v>
      </c>
      <c r="G92" s="10">
        <v>44228</v>
      </c>
      <c r="H92" s="11">
        <v>7</v>
      </c>
      <c r="I92" s="20" t="s">
        <v>259</v>
      </c>
      <c r="J92" s="11" t="s">
        <v>261</v>
      </c>
      <c r="K92" s="11" t="s">
        <v>778</v>
      </c>
      <c r="L92" s="11">
        <v>2</v>
      </c>
    </row>
    <row r="93" spans="1:12">
      <c r="A93" s="11" t="s">
        <v>81</v>
      </c>
      <c r="D93" s="11" t="s">
        <v>260</v>
      </c>
      <c r="E93" s="19" t="s">
        <v>344</v>
      </c>
      <c r="F93" s="10">
        <v>42036</v>
      </c>
      <c r="G93" s="10">
        <v>44228</v>
      </c>
      <c r="H93" s="11">
        <v>7</v>
      </c>
      <c r="I93" s="11" t="s">
        <v>266</v>
      </c>
      <c r="J93" s="11" t="s">
        <v>261</v>
      </c>
      <c r="K93" s="11" t="s">
        <v>778</v>
      </c>
      <c r="L93" s="11">
        <v>2</v>
      </c>
    </row>
    <row r="94" spans="1:12">
      <c r="A94" s="11" t="s">
        <v>82</v>
      </c>
      <c r="D94" s="11" t="s">
        <v>260</v>
      </c>
      <c r="E94" s="19" t="s">
        <v>345</v>
      </c>
      <c r="F94" s="10">
        <v>42036</v>
      </c>
      <c r="G94" s="10">
        <v>44228</v>
      </c>
      <c r="H94" s="11">
        <v>7</v>
      </c>
      <c r="I94" s="11" t="s">
        <v>266</v>
      </c>
      <c r="J94" s="11" t="s">
        <v>261</v>
      </c>
      <c r="K94" s="11" t="s">
        <v>778</v>
      </c>
      <c r="L94" s="11">
        <v>2</v>
      </c>
    </row>
    <row r="95" spans="1:12">
      <c r="A95" s="11" t="s">
        <v>83</v>
      </c>
      <c r="D95" s="11" t="s">
        <v>260</v>
      </c>
      <c r="E95" s="19" t="s">
        <v>346</v>
      </c>
      <c r="F95" s="10">
        <v>42036</v>
      </c>
      <c r="G95" s="10">
        <v>44228</v>
      </c>
      <c r="H95" s="11">
        <v>7</v>
      </c>
      <c r="I95" s="11" t="s">
        <v>266</v>
      </c>
      <c r="J95" s="11" t="s">
        <v>261</v>
      </c>
      <c r="K95" s="11" t="s">
        <v>778</v>
      </c>
      <c r="L95" s="11">
        <v>2</v>
      </c>
    </row>
    <row r="96" spans="1:12">
      <c r="A96" s="11" t="s">
        <v>84</v>
      </c>
      <c r="D96" s="11" t="s">
        <v>260</v>
      </c>
      <c r="E96" s="19" t="s">
        <v>347</v>
      </c>
      <c r="F96" s="10">
        <v>42036</v>
      </c>
      <c r="G96" s="10">
        <v>44228</v>
      </c>
      <c r="H96" s="11">
        <v>7</v>
      </c>
      <c r="I96" s="20" t="s">
        <v>259</v>
      </c>
      <c r="J96" s="11" t="s">
        <v>261</v>
      </c>
      <c r="K96" s="11" t="s">
        <v>778</v>
      </c>
      <c r="L96" s="11">
        <v>2</v>
      </c>
    </row>
    <row r="97" spans="1:12">
      <c r="A97" s="11" t="s">
        <v>85</v>
      </c>
      <c r="D97" s="11" t="s">
        <v>260</v>
      </c>
      <c r="E97" s="19" t="s">
        <v>348</v>
      </c>
      <c r="F97" s="10">
        <v>42036</v>
      </c>
      <c r="G97" s="10">
        <v>44228</v>
      </c>
      <c r="H97" s="11">
        <v>7</v>
      </c>
      <c r="I97" s="20" t="s">
        <v>259</v>
      </c>
      <c r="J97" s="11" t="s">
        <v>261</v>
      </c>
      <c r="K97" s="11" t="s">
        <v>778</v>
      </c>
      <c r="L97" s="11">
        <v>2</v>
      </c>
    </row>
    <row r="98" spans="1:12">
      <c r="A98" s="11" t="s">
        <v>86</v>
      </c>
      <c r="D98" s="11" t="s">
        <v>260</v>
      </c>
      <c r="E98" s="19" t="s">
        <v>349</v>
      </c>
      <c r="F98" s="10">
        <v>42036</v>
      </c>
      <c r="G98" s="10">
        <v>44228</v>
      </c>
      <c r="H98" s="11">
        <v>7</v>
      </c>
      <c r="I98" s="20" t="s">
        <v>259</v>
      </c>
      <c r="J98" s="11" t="s">
        <v>261</v>
      </c>
      <c r="K98" s="11" t="s">
        <v>778</v>
      </c>
      <c r="L98" s="11">
        <v>2</v>
      </c>
    </row>
    <row r="99" spans="1:12">
      <c r="A99" s="11" t="s">
        <v>87</v>
      </c>
      <c r="D99" s="11" t="s">
        <v>260</v>
      </c>
      <c r="E99" s="19" t="s">
        <v>350</v>
      </c>
      <c r="F99" s="10">
        <v>42036</v>
      </c>
      <c r="G99" s="10">
        <v>44228</v>
      </c>
      <c r="H99" s="11">
        <v>7</v>
      </c>
      <c r="I99" s="20" t="s">
        <v>259</v>
      </c>
      <c r="J99" s="11" t="s">
        <v>261</v>
      </c>
      <c r="K99" s="11" t="s">
        <v>778</v>
      </c>
      <c r="L99" s="11">
        <v>2</v>
      </c>
    </row>
    <row r="100" spans="1:12">
      <c r="A100" s="11" t="s">
        <v>88</v>
      </c>
      <c r="D100" s="11" t="s">
        <v>260</v>
      </c>
      <c r="E100" s="19" t="s">
        <v>351</v>
      </c>
      <c r="F100" s="10">
        <v>42036</v>
      </c>
      <c r="G100" s="10">
        <v>44228</v>
      </c>
      <c r="H100" s="11">
        <v>7</v>
      </c>
      <c r="I100" s="11" t="s">
        <v>266</v>
      </c>
      <c r="J100" s="11" t="s">
        <v>261</v>
      </c>
      <c r="K100" s="11" t="s">
        <v>778</v>
      </c>
      <c r="L100" s="11">
        <v>2</v>
      </c>
    </row>
    <row r="101" spans="1:12">
      <c r="A101" s="11" t="s">
        <v>89</v>
      </c>
      <c r="D101" s="11" t="s">
        <v>260</v>
      </c>
      <c r="E101" s="19" t="s">
        <v>352</v>
      </c>
      <c r="F101" s="10">
        <v>42036</v>
      </c>
      <c r="G101" s="10">
        <v>44228</v>
      </c>
      <c r="H101" s="11">
        <v>7</v>
      </c>
      <c r="I101" s="11" t="s">
        <v>266</v>
      </c>
      <c r="J101" s="11" t="s">
        <v>261</v>
      </c>
      <c r="K101" s="11" t="s">
        <v>778</v>
      </c>
      <c r="L101" s="11">
        <v>2</v>
      </c>
    </row>
    <row r="102" spans="1:12">
      <c r="A102" s="11" t="s">
        <v>90</v>
      </c>
      <c r="D102" s="11" t="s">
        <v>260</v>
      </c>
      <c r="E102" s="19" t="s">
        <v>353</v>
      </c>
      <c r="F102" s="10">
        <v>42036</v>
      </c>
      <c r="G102" s="10">
        <v>44228</v>
      </c>
      <c r="H102" s="11">
        <v>7</v>
      </c>
      <c r="I102" s="11" t="s">
        <v>266</v>
      </c>
      <c r="J102" s="11" t="s">
        <v>261</v>
      </c>
      <c r="K102" s="11" t="s">
        <v>778</v>
      </c>
      <c r="L102" s="11">
        <v>2</v>
      </c>
    </row>
    <row r="103" spans="1:12">
      <c r="A103" s="11" t="s">
        <v>91</v>
      </c>
      <c r="D103" s="11" t="s">
        <v>260</v>
      </c>
      <c r="E103" s="19" t="s">
        <v>354</v>
      </c>
      <c r="F103" s="10">
        <v>42036</v>
      </c>
      <c r="G103" s="10">
        <v>44228</v>
      </c>
      <c r="H103" s="11">
        <v>7</v>
      </c>
      <c r="I103" s="20" t="s">
        <v>259</v>
      </c>
      <c r="J103" s="11" t="s">
        <v>261</v>
      </c>
      <c r="K103" s="11" t="s">
        <v>778</v>
      </c>
      <c r="L103" s="11">
        <v>2</v>
      </c>
    </row>
    <row r="104" spans="1:12">
      <c r="A104" s="11" t="s">
        <v>92</v>
      </c>
      <c r="D104" s="11" t="s">
        <v>260</v>
      </c>
      <c r="E104" s="19" t="s">
        <v>355</v>
      </c>
      <c r="F104" s="10">
        <v>42036</v>
      </c>
      <c r="G104" s="10">
        <v>44228</v>
      </c>
      <c r="H104" s="11">
        <v>7</v>
      </c>
      <c r="I104" s="20" t="s">
        <v>259</v>
      </c>
      <c r="J104" s="11" t="s">
        <v>261</v>
      </c>
      <c r="K104" s="11" t="s">
        <v>778</v>
      </c>
      <c r="L104" s="11">
        <v>2</v>
      </c>
    </row>
    <row r="105" spans="1:12">
      <c r="A105" s="11" t="s">
        <v>93</v>
      </c>
      <c r="D105" s="11" t="s">
        <v>260</v>
      </c>
      <c r="E105" s="19" t="s">
        <v>356</v>
      </c>
      <c r="F105" s="10">
        <v>42036</v>
      </c>
      <c r="G105" s="10">
        <v>44228</v>
      </c>
      <c r="H105" s="11">
        <v>7</v>
      </c>
      <c r="I105" s="20" t="s">
        <v>259</v>
      </c>
      <c r="J105" s="11" t="s">
        <v>261</v>
      </c>
      <c r="K105" s="11" t="s">
        <v>778</v>
      </c>
      <c r="L105" s="11">
        <v>2</v>
      </c>
    </row>
    <row r="106" spans="1:12">
      <c r="A106" s="11" t="s">
        <v>94</v>
      </c>
      <c r="D106" s="11" t="s">
        <v>260</v>
      </c>
      <c r="E106" s="19" t="s">
        <v>357</v>
      </c>
      <c r="F106" s="10">
        <v>42036</v>
      </c>
      <c r="G106" s="10">
        <v>44228</v>
      </c>
      <c r="H106" s="11">
        <v>7</v>
      </c>
      <c r="I106" s="20" t="s">
        <v>259</v>
      </c>
      <c r="J106" s="11" t="s">
        <v>261</v>
      </c>
      <c r="K106" s="11" t="s">
        <v>778</v>
      </c>
      <c r="L106" s="11">
        <v>2</v>
      </c>
    </row>
    <row r="107" spans="1:12">
      <c r="A107" s="11" t="s">
        <v>95</v>
      </c>
      <c r="D107" s="11" t="s">
        <v>260</v>
      </c>
      <c r="E107" s="19" t="s">
        <v>358</v>
      </c>
      <c r="F107" s="10">
        <v>42036</v>
      </c>
      <c r="G107" s="10">
        <v>44228</v>
      </c>
      <c r="H107" s="11">
        <v>7</v>
      </c>
      <c r="I107" s="11" t="s">
        <v>266</v>
      </c>
      <c r="J107" s="11" t="s">
        <v>261</v>
      </c>
      <c r="K107" s="11" t="s">
        <v>778</v>
      </c>
      <c r="L107" s="11">
        <v>2</v>
      </c>
    </row>
    <row r="108" spans="1:12">
      <c r="A108" s="11" t="s">
        <v>96</v>
      </c>
      <c r="D108" s="11" t="s">
        <v>260</v>
      </c>
      <c r="E108" s="19" t="s">
        <v>359</v>
      </c>
      <c r="F108" s="10">
        <v>42036</v>
      </c>
      <c r="G108" s="10">
        <v>44228</v>
      </c>
      <c r="H108" s="11">
        <v>7</v>
      </c>
      <c r="I108" s="11" t="s">
        <v>266</v>
      </c>
      <c r="J108" s="11" t="s">
        <v>261</v>
      </c>
      <c r="K108" s="11" t="s">
        <v>778</v>
      </c>
      <c r="L108" s="11">
        <v>2</v>
      </c>
    </row>
    <row r="109" spans="1:12">
      <c r="A109" s="11" t="s">
        <v>97</v>
      </c>
      <c r="D109" s="11" t="s">
        <v>260</v>
      </c>
      <c r="E109" s="19" t="s">
        <v>360</v>
      </c>
      <c r="F109" s="10">
        <v>42036</v>
      </c>
      <c r="G109" s="10">
        <v>44228</v>
      </c>
      <c r="H109" s="11">
        <v>7</v>
      </c>
      <c r="I109" s="11" t="s">
        <v>266</v>
      </c>
      <c r="J109" s="11" t="s">
        <v>261</v>
      </c>
      <c r="K109" s="11" t="s">
        <v>778</v>
      </c>
      <c r="L109" s="11">
        <v>2</v>
      </c>
    </row>
    <row r="110" spans="1:12">
      <c r="A110" s="11" t="s">
        <v>98</v>
      </c>
      <c r="D110" s="11" t="s">
        <v>260</v>
      </c>
      <c r="E110" s="19" t="s">
        <v>361</v>
      </c>
      <c r="F110" s="10">
        <v>42036</v>
      </c>
      <c r="G110" s="10">
        <v>44228</v>
      </c>
      <c r="H110" s="11">
        <v>7</v>
      </c>
      <c r="I110" s="20" t="s">
        <v>259</v>
      </c>
      <c r="J110" s="11" t="s">
        <v>261</v>
      </c>
      <c r="K110" s="11" t="s">
        <v>778</v>
      </c>
      <c r="L110" s="11">
        <v>2</v>
      </c>
    </row>
    <row r="111" spans="1:12">
      <c r="A111" s="11" t="s">
        <v>99</v>
      </c>
      <c r="D111" s="11" t="s">
        <v>260</v>
      </c>
      <c r="E111" s="19" t="s">
        <v>362</v>
      </c>
      <c r="F111" s="10">
        <v>42036</v>
      </c>
      <c r="G111" s="10">
        <v>44228</v>
      </c>
      <c r="H111" s="11">
        <v>7</v>
      </c>
      <c r="I111" s="20" t="s">
        <v>259</v>
      </c>
      <c r="J111" s="11" t="s">
        <v>261</v>
      </c>
      <c r="K111" s="11" t="s">
        <v>778</v>
      </c>
      <c r="L111" s="11">
        <v>2</v>
      </c>
    </row>
    <row r="112" spans="1:12">
      <c r="A112" s="11" t="s">
        <v>100</v>
      </c>
      <c r="D112" s="11" t="s">
        <v>260</v>
      </c>
      <c r="E112" s="19" t="s">
        <v>363</v>
      </c>
      <c r="F112" s="10">
        <v>42036</v>
      </c>
      <c r="G112" s="10">
        <v>44228</v>
      </c>
      <c r="H112" s="11">
        <v>7</v>
      </c>
      <c r="I112" s="20" t="s">
        <v>259</v>
      </c>
      <c r="J112" s="11" t="s">
        <v>261</v>
      </c>
      <c r="K112" s="11" t="s">
        <v>778</v>
      </c>
      <c r="L112" s="11">
        <v>2</v>
      </c>
    </row>
    <row r="113" spans="1:12">
      <c r="A113" s="11" t="s">
        <v>101</v>
      </c>
      <c r="D113" s="11" t="s">
        <v>260</v>
      </c>
      <c r="E113" s="19" t="s">
        <v>364</v>
      </c>
      <c r="F113" s="10">
        <v>42036</v>
      </c>
      <c r="G113" s="10">
        <v>44228</v>
      </c>
      <c r="H113" s="11">
        <v>7</v>
      </c>
      <c r="I113" s="20" t="s">
        <v>259</v>
      </c>
      <c r="J113" s="11" t="s">
        <v>261</v>
      </c>
      <c r="K113" s="11" t="s">
        <v>778</v>
      </c>
      <c r="L113" s="11">
        <v>2</v>
      </c>
    </row>
    <row r="114" spans="1:12">
      <c r="A114" s="11" t="s">
        <v>102</v>
      </c>
      <c r="D114" s="11" t="s">
        <v>260</v>
      </c>
      <c r="E114" s="19" t="s">
        <v>365</v>
      </c>
      <c r="F114" s="10">
        <v>42036</v>
      </c>
      <c r="G114" s="10">
        <v>44228</v>
      </c>
      <c r="H114" s="11">
        <v>7</v>
      </c>
      <c r="I114" s="11" t="s">
        <v>266</v>
      </c>
      <c r="J114" s="11" t="s">
        <v>261</v>
      </c>
      <c r="K114" s="11" t="s">
        <v>778</v>
      </c>
      <c r="L114" s="11">
        <v>2</v>
      </c>
    </row>
    <row r="115" spans="1:12">
      <c r="A115" s="11" t="s">
        <v>103</v>
      </c>
      <c r="D115" s="11" t="s">
        <v>260</v>
      </c>
      <c r="E115" s="19" t="s">
        <v>366</v>
      </c>
      <c r="F115" s="10">
        <v>42036</v>
      </c>
      <c r="G115" s="10">
        <v>44228</v>
      </c>
      <c r="H115" s="11">
        <v>7</v>
      </c>
      <c r="I115" s="11" t="s">
        <v>266</v>
      </c>
      <c r="J115" s="11" t="s">
        <v>261</v>
      </c>
      <c r="K115" s="11" t="s">
        <v>778</v>
      </c>
      <c r="L115" s="11">
        <v>2</v>
      </c>
    </row>
    <row r="116" spans="1:12">
      <c r="A116" s="11" t="s">
        <v>104</v>
      </c>
      <c r="D116" s="11" t="s">
        <v>260</v>
      </c>
      <c r="E116" s="19" t="s">
        <v>367</v>
      </c>
      <c r="F116" s="10">
        <v>42036</v>
      </c>
      <c r="G116" s="10">
        <v>44228</v>
      </c>
      <c r="H116" s="11">
        <v>7</v>
      </c>
      <c r="I116" s="11" t="s">
        <v>266</v>
      </c>
      <c r="J116" s="11" t="s">
        <v>261</v>
      </c>
      <c r="K116" s="11" t="s">
        <v>778</v>
      </c>
      <c r="L116" s="11">
        <v>2</v>
      </c>
    </row>
    <row r="117" spans="1:12">
      <c r="A117" s="11" t="s">
        <v>105</v>
      </c>
      <c r="D117" s="11" t="s">
        <v>260</v>
      </c>
      <c r="E117" s="19" t="s">
        <v>368</v>
      </c>
      <c r="F117" s="10">
        <v>42036</v>
      </c>
      <c r="G117" s="10">
        <v>44228</v>
      </c>
      <c r="H117" s="11">
        <v>7</v>
      </c>
      <c r="I117" s="20" t="s">
        <v>259</v>
      </c>
      <c r="J117" s="11" t="s">
        <v>261</v>
      </c>
      <c r="K117" s="11" t="s">
        <v>778</v>
      </c>
      <c r="L117" s="11">
        <v>2</v>
      </c>
    </row>
    <row r="118" spans="1:12">
      <c r="A118" s="11" t="s">
        <v>106</v>
      </c>
      <c r="D118" s="11" t="s">
        <v>260</v>
      </c>
      <c r="E118" s="19" t="s">
        <v>369</v>
      </c>
      <c r="F118" s="10">
        <v>42036</v>
      </c>
      <c r="G118" s="10">
        <v>44228</v>
      </c>
      <c r="H118" s="11">
        <v>7</v>
      </c>
      <c r="I118" s="20" t="s">
        <v>259</v>
      </c>
      <c r="J118" s="11" t="s">
        <v>261</v>
      </c>
      <c r="K118" s="11" t="s">
        <v>778</v>
      </c>
      <c r="L118" s="11">
        <v>2</v>
      </c>
    </row>
    <row r="119" spans="1:12">
      <c r="A119" s="11" t="s">
        <v>107</v>
      </c>
      <c r="D119" s="11" t="s">
        <v>260</v>
      </c>
      <c r="E119" s="19" t="s">
        <v>370</v>
      </c>
      <c r="F119" s="10">
        <v>42036</v>
      </c>
      <c r="G119" s="10">
        <v>44228</v>
      </c>
      <c r="H119" s="11">
        <v>7</v>
      </c>
      <c r="I119" s="20" t="s">
        <v>259</v>
      </c>
      <c r="J119" s="11" t="s">
        <v>261</v>
      </c>
      <c r="K119" s="11" t="s">
        <v>778</v>
      </c>
      <c r="L119" s="11">
        <v>2</v>
      </c>
    </row>
    <row r="120" spans="1:12">
      <c r="A120" s="11" t="s">
        <v>108</v>
      </c>
      <c r="D120" s="11" t="s">
        <v>260</v>
      </c>
      <c r="E120" s="19" t="s">
        <v>371</v>
      </c>
      <c r="F120" s="10">
        <v>42036</v>
      </c>
      <c r="G120" s="10">
        <v>44228</v>
      </c>
      <c r="H120" s="11">
        <v>7</v>
      </c>
      <c r="I120" s="20" t="s">
        <v>259</v>
      </c>
      <c r="J120" s="11" t="s">
        <v>261</v>
      </c>
      <c r="K120" s="11" t="s">
        <v>778</v>
      </c>
      <c r="L120" s="11">
        <v>2</v>
      </c>
    </row>
    <row r="121" spans="1:12">
      <c r="A121" s="11" t="s">
        <v>109</v>
      </c>
      <c r="D121" s="11" t="s">
        <v>260</v>
      </c>
      <c r="E121" s="19" t="s">
        <v>372</v>
      </c>
      <c r="F121" s="10">
        <v>42036</v>
      </c>
      <c r="G121" s="10">
        <v>44228</v>
      </c>
      <c r="H121" s="11">
        <v>7</v>
      </c>
      <c r="I121" s="11" t="s">
        <v>266</v>
      </c>
      <c r="J121" s="11" t="s">
        <v>261</v>
      </c>
      <c r="K121" s="11" t="s">
        <v>778</v>
      </c>
      <c r="L121" s="11">
        <v>2</v>
      </c>
    </row>
    <row r="122" spans="1:12">
      <c r="A122" s="11" t="s">
        <v>110</v>
      </c>
      <c r="D122" s="11" t="s">
        <v>260</v>
      </c>
      <c r="E122" s="19" t="s">
        <v>373</v>
      </c>
      <c r="F122" s="10">
        <v>42036</v>
      </c>
      <c r="G122" s="10">
        <v>44228</v>
      </c>
      <c r="H122" s="11">
        <v>7</v>
      </c>
      <c r="I122" s="11" t="s">
        <v>266</v>
      </c>
      <c r="J122" s="11" t="s">
        <v>261</v>
      </c>
      <c r="K122" s="11" t="s">
        <v>778</v>
      </c>
      <c r="L122" s="11">
        <v>2</v>
      </c>
    </row>
    <row r="123" spans="1:12">
      <c r="A123" s="11" t="s">
        <v>111</v>
      </c>
      <c r="D123" s="11" t="s">
        <v>260</v>
      </c>
      <c r="E123" s="19" t="s">
        <v>374</v>
      </c>
      <c r="F123" s="10">
        <v>42036</v>
      </c>
      <c r="G123" s="10">
        <v>44228</v>
      </c>
      <c r="H123" s="11">
        <v>7</v>
      </c>
      <c r="I123" s="11" t="s">
        <v>266</v>
      </c>
      <c r="J123" s="11" t="s">
        <v>261</v>
      </c>
      <c r="K123" s="11" t="s">
        <v>778</v>
      </c>
      <c r="L123" s="11">
        <v>2</v>
      </c>
    </row>
    <row r="124" spans="1:12">
      <c r="A124" s="11" t="s">
        <v>112</v>
      </c>
      <c r="D124" s="11" t="s">
        <v>260</v>
      </c>
      <c r="E124" s="19" t="s">
        <v>375</v>
      </c>
      <c r="F124" s="10">
        <v>42036</v>
      </c>
      <c r="G124" s="10">
        <v>44228</v>
      </c>
      <c r="H124" s="11">
        <v>7</v>
      </c>
      <c r="I124" s="20" t="s">
        <v>259</v>
      </c>
      <c r="J124" s="11" t="s">
        <v>261</v>
      </c>
      <c r="K124" s="11" t="s">
        <v>778</v>
      </c>
      <c r="L124" s="11">
        <v>2</v>
      </c>
    </row>
    <row r="125" spans="1:12">
      <c r="A125" s="11" t="s">
        <v>113</v>
      </c>
      <c r="D125" s="11" t="s">
        <v>260</v>
      </c>
      <c r="E125" s="19" t="s">
        <v>376</v>
      </c>
      <c r="F125" s="10">
        <v>42036</v>
      </c>
      <c r="G125" s="10">
        <v>44228</v>
      </c>
      <c r="H125" s="11">
        <v>7</v>
      </c>
      <c r="I125" s="20" t="s">
        <v>259</v>
      </c>
      <c r="J125" s="11" t="s">
        <v>261</v>
      </c>
      <c r="K125" s="11" t="s">
        <v>778</v>
      </c>
      <c r="L125" s="11">
        <v>2</v>
      </c>
    </row>
    <row r="126" spans="1:12">
      <c r="A126" s="11" t="s">
        <v>114</v>
      </c>
      <c r="D126" s="11" t="s">
        <v>260</v>
      </c>
      <c r="E126" s="19" t="s">
        <v>377</v>
      </c>
      <c r="F126" s="10">
        <v>42036</v>
      </c>
      <c r="G126" s="10">
        <v>44228</v>
      </c>
      <c r="H126" s="11">
        <v>7</v>
      </c>
      <c r="I126" s="20" t="s">
        <v>259</v>
      </c>
      <c r="J126" s="11" t="s">
        <v>261</v>
      </c>
      <c r="K126" s="11" t="s">
        <v>778</v>
      </c>
      <c r="L126" s="11">
        <v>2</v>
      </c>
    </row>
    <row r="127" spans="1:12">
      <c r="A127" s="11" t="s">
        <v>115</v>
      </c>
      <c r="D127" s="11" t="s">
        <v>260</v>
      </c>
      <c r="E127" s="19" t="s">
        <v>378</v>
      </c>
      <c r="F127" s="10">
        <v>42036</v>
      </c>
      <c r="G127" s="10">
        <v>44228</v>
      </c>
      <c r="H127" s="11">
        <v>7</v>
      </c>
      <c r="I127" s="20" t="s">
        <v>259</v>
      </c>
      <c r="J127" s="11" t="s">
        <v>261</v>
      </c>
      <c r="K127" s="11" t="s">
        <v>778</v>
      </c>
      <c r="L127" s="11">
        <v>2</v>
      </c>
    </row>
    <row r="128" spans="1:12">
      <c r="A128" s="11" t="s">
        <v>116</v>
      </c>
      <c r="D128" s="11" t="s">
        <v>260</v>
      </c>
      <c r="E128" s="19" t="s">
        <v>379</v>
      </c>
      <c r="F128" s="10">
        <v>42036</v>
      </c>
      <c r="G128" s="10">
        <v>44228</v>
      </c>
      <c r="H128" s="11">
        <v>7</v>
      </c>
      <c r="I128" s="11" t="s">
        <v>266</v>
      </c>
      <c r="J128" s="11" t="s">
        <v>261</v>
      </c>
      <c r="K128" s="11" t="s">
        <v>778</v>
      </c>
      <c r="L128" s="11">
        <v>2</v>
      </c>
    </row>
    <row r="129" spans="1:12">
      <c r="A129" s="11" t="s">
        <v>117</v>
      </c>
      <c r="D129" s="11" t="s">
        <v>260</v>
      </c>
      <c r="E129" s="19" t="s">
        <v>380</v>
      </c>
      <c r="F129" s="10">
        <v>42036</v>
      </c>
      <c r="G129" s="10">
        <v>44228</v>
      </c>
      <c r="H129" s="11">
        <v>7</v>
      </c>
      <c r="I129" s="11" t="s">
        <v>266</v>
      </c>
      <c r="J129" s="11" t="s">
        <v>261</v>
      </c>
      <c r="K129" s="11" t="s">
        <v>778</v>
      </c>
      <c r="L129" s="11">
        <v>2</v>
      </c>
    </row>
    <row r="130" spans="1:12">
      <c r="A130" s="11" t="s">
        <v>118</v>
      </c>
      <c r="D130" s="11" t="s">
        <v>260</v>
      </c>
      <c r="E130" s="19" t="s">
        <v>381</v>
      </c>
      <c r="F130" s="10">
        <v>42036</v>
      </c>
      <c r="G130" s="10">
        <v>44228</v>
      </c>
      <c r="H130" s="11">
        <v>7</v>
      </c>
      <c r="I130" s="11" t="s">
        <v>266</v>
      </c>
      <c r="J130" s="11" t="s">
        <v>261</v>
      </c>
      <c r="K130" s="11" t="s">
        <v>778</v>
      </c>
      <c r="L130" s="11">
        <v>2</v>
      </c>
    </row>
    <row r="131" spans="1:12">
      <c r="A131" s="11" t="s">
        <v>119</v>
      </c>
      <c r="D131" s="11" t="s">
        <v>260</v>
      </c>
      <c r="E131" s="19" t="s">
        <v>382</v>
      </c>
      <c r="F131" s="10">
        <v>42036</v>
      </c>
      <c r="G131" s="10">
        <v>44228</v>
      </c>
      <c r="H131" s="11">
        <v>7</v>
      </c>
      <c r="I131" s="20" t="s">
        <v>259</v>
      </c>
      <c r="J131" s="11" t="s">
        <v>261</v>
      </c>
      <c r="K131" s="11" t="s">
        <v>778</v>
      </c>
      <c r="L131" s="11">
        <v>2</v>
      </c>
    </row>
    <row r="132" spans="1:12">
      <c r="A132" s="11" t="s">
        <v>120</v>
      </c>
      <c r="D132" s="11" t="s">
        <v>260</v>
      </c>
      <c r="E132" s="19" t="s">
        <v>383</v>
      </c>
      <c r="F132" s="10">
        <v>42036</v>
      </c>
      <c r="G132" s="10">
        <v>44228</v>
      </c>
      <c r="H132" s="11">
        <v>7</v>
      </c>
      <c r="I132" s="20" t="s">
        <v>259</v>
      </c>
      <c r="J132" s="11" t="s">
        <v>261</v>
      </c>
      <c r="K132" s="11" t="s">
        <v>778</v>
      </c>
      <c r="L132" s="11">
        <v>2</v>
      </c>
    </row>
    <row r="133" spans="1:12">
      <c r="A133" s="11" t="s">
        <v>121</v>
      </c>
      <c r="D133" s="11" t="s">
        <v>260</v>
      </c>
      <c r="E133" s="19" t="s">
        <v>384</v>
      </c>
      <c r="F133" s="10">
        <v>42036</v>
      </c>
      <c r="G133" s="10">
        <v>44228</v>
      </c>
      <c r="H133" s="11">
        <v>7</v>
      </c>
      <c r="I133" s="20" t="s">
        <v>259</v>
      </c>
      <c r="J133" s="11" t="s">
        <v>261</v>
      </c>
      <c r="K133" s="11" t="s">
        <v>778</v>
      </c>
      <c r="L133" s="11">
        <v>2</v>
      </c>
    </row>
    <row r="134" spans="1:12">
      <c r="A134" s="11" t="s">
        <v>122</v>
      </c>
      <c r="D134" s="11" t="s">
        <v>260</v>
      </c>
      <c r="E134" s="19" t="s">
        <v>385</v>
      </c>
      <c r="F134" s="10">
        <v>42036</v>
      </c>
      <c r="G134" s="10">
        <v>44228</v>
      </c>
      <c r="H134" s="11">
        <v>7</v>
      </c>
      <c r="I134" s="20" t="s">
        <v>259</v>
      </c>
      <c r="J134" s="11" t="s">
        <v>261</v>
      </c>
      <c r="K134" s="11" t="s">
        <v>778</v>
      </c>
      <c r="L134" s="11">
        <v>2</v>
      </c>
    </row>
    <row r="135" spans="1:12">
      <c r="A135" s="11" t="s">
        <v>123</v>
      </c>
      <c r="D135" s="11" t="s">
        <v>260</v>
      </c>
      <c r="E135" s="19" t="s">
        <v>386</v>
      </c>
      <c r="F135" s="10">
        <v>42036</v>
      </c>
      <c r="G135" s="10">
        <v>44228</v>
      </c>
      <c r="H135" s="11">
        <v>7</v>
      </c>
      <c r="I135" s="11" t="s">
        <v>266</v>
      </c>
      <c r="J135" s="11" t="s">
        <v>261</v>
      </c>
      <c r="K135" s="11" t="s">
        <v>778</v>
      </c>
      <c r="L135" s="11">
        <v>2</v>
      </c>
    </row>
    <row r="136" spans="1:12">
      <c r="A136" s="11" t="s">
        <v>124</v>
      </c>
      <c r="D136" s="11" t="s">
        <v>260</v>
      </c>
      <c r="E136" s="19" t="s">
        <v>387</v>
      </c>
      <c r="F136" s="10">
        <v>42036</v>
      </c>
      <c r="G136" s="10">
        <v>44228</v>
      </c>
      <c r="H136" s="11">
        <v>7</v>
      </c>
      <c r="I136" s="11" t="s">
        <v>266</v>
      </c>
      <c r="J136" s="11" t="s">
        <v>261</v>
      </c>
      <c r="K136" s="11" t="s">
        <v>778</v>
      </c>
      <c r="L136" s="11">
        <v>2</v>
      </c>
    </row>
    <row r="137" spans="1:12">
      <c r="A137" s="11" t="s">
        <v>125</v>
      </c>
      <c r="D137" s="11" t="s">
        <v>260</v>
      </c>
      <c r="E137" s="19" t="s">
        <v>388</v>
      </c>
      <c r="F137" s="10">
        <v>42036</v>
      </c>
      <c r="G137" s="10">
        <v>44228</v>
      </c>
      <c r="H137" s="11">
        <v>7</v>
      </c>
      <c r="I137" s="11" t="s">
        <v>266</v>
      </c>
      <c r="J137" s="11" t="s">
        <v>261</v>
      </c>
      <c r="K137" s="11" t="s">
        <v>778</v>
      </c>
      <c r="L137" s="11">
        <v>2</v>
      </c>
    </row>
    <row r="138" spans="1:12">
      <c r="A138" s="11" t="s">
        <v>126</v>
      </c>
      <c r="D138" s="11" t="s">
        <v>260</v>
      </c>
      <c r="E138" s="19" t="s">
        <v>389</v>
      </c>
      <c r="F138" s="10">
        <v>42036</v>
      </c>
      <c r="G138" s="10">
        <v>44228</v>
      </c>
      <c r="H138" s="11">
        <v>7</v>
      </c>
      <c r="I138" s="20" t="s">
        <v>259</v>
      </c>
      <c r="J138" s="11" t="s">
        <v>261</v>
      </c>
      <c r="K138" s="11" t="s">
        <v>778</v>
      </c>
      <c r="L138" s="11">
        <v>2</v>
      </c>
    </row>
    <row r="139" spans="1:12">
      <c r="A139" s="11" t="s">
        <v>127</v>
      </c>
      <c r="D139" s="11" t="s">
        <v>260</v>
      </c>
      <c r="E139" s="19" t="s">
        <v>390</v>
      </c>
      <c r="F139" s="10">
        <v>42036</v>
      </c>
      <c r="G139" s="10">
        <v>44228</v>
      </c>
      <c r="H139" s="11">
        <v>7</v>
      </c>
      <c r="I139" s="20" t="s">
        <v>259</v>
      </c>
      <c r="J139" s="11" t="s">
        <v>261</v>
      </c>
      <c r="K139" s="11" t="s">
        <v>778</v>
      </c>
      <c r="L139" s="11">
        <v>2</v>
      </c>
    </row>
    <row r="140" spans="1:12">
      <c r="A140" s="11" t="s">
        <v>128</v>
      </c>
      <c r="D140" s="11" t="s">
        <v>260</v>
      </c>
      <c r="E140" s="19" t="s">
        <v>391</v>
      </c>
      <c r="F140" s="10">
        <v>42036</v>
      </c>
      <c r="G140" s="10">
        <v>44228</v>
      </c>
      <c r="H140" s="11">
        <v>7</v>
      </c>
      <c r="I140" s="20" t="s">
        <v>259</v>
      </c>
      <c r="J140" s="11" t="s">
        <v>261</v>
      </c>
      <c r="K140" s="11" t="s">
        <v>778</v>
      </c>
      <c r="L140" s="11">
        <v>2</v>
      </c>
    </row>
    <row r="141" spans="1:12">
      <c r="A141" s="11" t="s">
        <v>129</v>
      </c>
      <c r="D141" s="11" t="s">
        <v>260</v>
      </c>
      <c r="E141" s="19" t="s">
        <v>392</v>
      </c>
      <c r="F141" s="10">
        <v>42036</v>
      </c>
      <c r="G141" s="10">
        <v>44228</v>
      </c>
      <c r="H141" s="11">
        <v>7</v>
      </c>
      <c r="I141" s="20" t="s">
        <v>259</v>
      </c>
      <c r="J141" s="11" t="s">
        <v>261</v>
      </c>
      <c r="K141" s="11" t="s">
        <v>778</v>
      </c>
      <c r="L141" s="11">
        <v>2</v>
      </c>
    </row>
    <row r="142" spans="1:12">
      <c r="A142" s="11" t="s">
        <v>130</v>
      </c>
      <c r="D142" s="11" t="s">
        <v>260</v>
      </c>
      <c r="E142" s="19" t="s">
        <v>393</v>
      </c>
      <c r="F142" s="10">
        <v>42036</v>
      </c>
      <c r="G142" s="10">
        <v>44228</v>
      </c>
      <c r="H142" s="11">
        <v>7</v>
      </c>
      <c r="I142" s="11" t="s">
        <v>266</v>
      </c>
      <c r="J142" s="11" t="s">
        <v>261</v>
      </c>
      <c r="K142" s="11" t="s">
        <v>778</v>
      </c>
      <c r="L142" s="11">
        <v>2</v>
      </c>
    </row>
    <row r="143" spans="1:12">
      <c r="A143" s="11" t="s">
        <v>131</v>
      </c>
      <c r="D143" s="11" t="s">
        <v>260</v>
      </c>
      <c r="E143" s="19" t="s">
        <v>394</v>
      </c>
      <c r="F143" s="10">
        <v>42036</v>
      </c>
      <c r="G143" s="10">
        <v>44228</v>
      </c>
      <c r="H143" s="11">
        <v>7</v>
      </c>
      <c r="I143" s="11" t="s">
        <v>266</v>
      </c>
      <c r="J143" s="11" t="s">
        <v>261</v>
      </c>
      <c r="K143" s="11" t="s">
        <v>778</v>
      </c>
      <c r="L143" s="11">
        <v>2</v>
      </c>
    </row>
    <row r="144" spans="1:12">
      <c r="A144" s="11" t="s">
        <v>132</v>
      </c>
      <c r="D144" s="11" t="s">
        <v>260</v>
      </c>
      <c r="E144" s="19" t="s">
        <v>395</v>
      </c>
      <c r="F144" s="10">
        <v>42036</v>
      </c>
      <c r="G144" s="10">
        <v>44228</v>
      </c>
      <c r="H144" s="11">
        <v>7</v>
      </c>
      <c r="I144" s="11" t="s">
        <v>266</v>
      </c>
      <c r="J144" s="11" t="s">
        <v>261</v>
      </c>
      <c r="K144" s="11" t="s">
        <v>778</v>
      </c>
      <c r="L144" s="11">
        <v>2</v>
      </c>
    </row>
    <row r="145" spans="1:12">
      <c r="A145" s="11" t="s">
        <v>133</v>
      </c>
      <c r="D145" s="11" t="s">
        <v>260</v>
      </c>
      <c r="E145" s="19" t="s">
        <v>396</v>
      </c>
      <c r="F145" s="10">
        <v>42036</v>
      </c>
      <c r="G145" s="10">
        <v>44228</v>
      </c>
      <c r="H145" s="11">
        <v>7</v>
      </c>
      <c r="I145" s="20" t="s">
        <v>259</v>
      </c>
      <c r="J145" s="11" t="s">
        <v>261</v>
      </c>
      <c r="K145" s="11" t="s">
        <v>778</v>
      </c>
      <c r="L145" s="11">
        <v>2</v>
      </c>
    </row>
    <row r="146" spans="1:12">
      <c r="A146" s="11" t="s">
        <v>134</v>
      </c>
      <c r="D146" s="11" t="s">
        <v>260</v>
      </c>
      <c r="E146" s="19" t="s">
        <v>397</v>
      </c>
      <c r="F146" s="10">
        <v>42036</v>
      </c>
      <c r="G146" s="10">
        <v>44228</v>
      </c>
      <c r="H146" s="11">
        <v>7</v>
      </c>
      <c r="I146" s="20" t="s">
        <v>259</v>
      </c>
      <c r="J146" s="11" t="s">
        <v>261</v>
      </c>
      <c r="K146" s="11" t="s">
        <v>778</v>
      </c>
      <c r="L146" s="11">
        <v>2</v>
      </c>
    </row>
    <row r="147" spans="1:12">
      <c r="A147" s="11" t="s">
        <v>135</v>
      </c>
      <c r="D147" s="11" t="s">
        <v>260</v>
      </c>
      <c r="E147" s="19" t="s">
        <v>398</v>
      </c>
      <c r="F147" s="10">
        <v>42036</v>
      </c>
      <c r="G147" s="10">
        <v>44228</v>
      </c>
      <c r="H147" s="11">
        <v>7</v>
      </c>
      <c r="I147" s="20" t="s">
        <v>259</v>
      </c>
      <c r="J147" s="11" t="s">
        <v>261</v>
      </c>
      <c r="K147" s="11" t="s">
        <v>778</v>
      </c>
      <c r="L147" s="11">
        <v>2</v>
      </c>
    </row>
    <row r="148" spans="1:12">
      <c r="A148" s="11" t="s">
        <v>136</v>
      </c>
      <c r="D148" s="11" t="s">
        <v>260</v>
      </c>
      <c r="E148" s="19" t="s">
        <v>399</v>
      </c>
      <c r="F148" s="10">
        <v>42036</v>
      </c>
      <c r="G148" s="10">
        <v>44228</v>
      </c>
      <c r="H148" s="11">
        <v>7</v>
      </c>
      <c r="I148" s="20" t="s">
        <v>259</v>
      </c>
      <c r="J148" s="11" t="s">
        <v>261</v>
      </c>
      <c r="K148" s="11" t="s">
        <v>778</v>
      </c>
      <c r="L148" s="11">
        <v>2</v>
      </c>
    </row>
    <row r="149" spans="1:12">
      <c r="A149" s="11" t="s">
        <v>137</v>
      </c>
      <c r="D149" s="11" t="s">
        <v>260</v>
      </c>
      <c r="E149" s="19" t="s">
        <v>400</v>
      </c>
      <c r="F149" s="10">
        <v>42036</v>
      </c>
      <c r="G149" s="10">
        <v>44228</v>
      </c>
      <c r="H149" s="11">
        <v>7</v>
      </c>
      <c r="I149" s="11" t="s">
        <v>266</v>
      </c>
      <c r="J149" s="11" t="s">
        <v>261</v>
      </c>
      <c r="K149" s="11" t="s">
        <v>778</v>
      </c>
      <c r="L149" s="11">
        <v>2</v>
      </c>
    </row>
    <row r="150" spans="1:12">
      <c r="A150" s="11" t="s">
        <v>138</v>
      </c>
      <c r="D150" s="11" t="s">
        <v>260</v>
      </c>
      <c r="E150" s="19" t="s">
        <v>401</v>
      </c>
      <c r="F150" s="10">
        <v>42036</v>
      </c>
      <c r="G150" s="10">
        <v>44228</v>
      </c>
      <c r="H150" s="11">
        <v>7</v>
      </c>
      <c r="I150" s="11" t="s">
        <v>266</v>
      </c>
      <c r="J150" s="11" t="s">
        <v>261</v>
      </c>
      <c r="K150" s="11" t="s">
        <v>778</v>
      </c>
      <c r="L150" s="11">
        <v>2</v>
      </c>
    </row>
    <row r="151" spans="1:12">
      <c r="A151" s="11" t="s">
        <v>139</v>
      </c>
      <c r="D151" s="11" t="s">
        <v>260</v>
      </c>
      <c r="E151" s="19" t="s">
        <v>402</v>
      </c>
      <c r="F151" s="10">
        <v>42036</v>
      </c>
      <c r="G151" s="10">
        <v>44228</v>
      </c>
      <c r="H151" s="11">
        <v>7</v>
      </c>
      <c r="I151" s="11" t="s">
        <v>266</v>
      </c>
      <c r="J151" s="11" t="s">
        <v>261</v>
      </c>
      <c r="K151" s="11" t="s">
        <v>778</v>
      </c>
      <c r="L151" s="11">
        <v>2</v>
      </c>
    </row>
    <row r="152" spans="1:12">
      <c r="A152" s="11" t="s">
        <v>140</v>
      </c>
      <c r="D152" s="11" t="s">
        <v>260</v>
      </c>
      <c r="E152" s="19" t="s">
        <v>403</v>
      </c>
      <c r="F152" s="10">
        <v>42036</v>
      </c>
      <c r="G152" s="10">
        <v>44228</v>
      </c>
      <c r="H152" s="11">
        <v>7</v>
      </c>
      <c r="I152" s="20" t="s">
        <v>259</v>
      </c>
      <c r="J152" s="11" t="s">
        <v>261</v>
      </c>
      <c r="K152" s="11" t="s">
        <v>778</v>
      </c>
      <c r="L152" s="11">
        <v>2</v>
      </c>
    </row>
    <row r="153" spans="1:12">
      <c r="A153" s="11" t="s">
        <v>141</v>
      </c>
      <c r="D153" s="11" t="s">
        <v>260</v>
      </c>
      <c r="E153" s="19" t="s">
        <v>404</v>
      </c>
      <c r="F153" s="10">
        <v>42036</v>
      </c>
      <c r="G153" s="10">
        <v>44228</v>
      </c>
      <c r="H153" s="11">
        <v>7</v>
      </c>
      <c r="I153" s="20" t="s">
        <v>259</v>
      </c>
      <c r="J153" s="11" t="s">
        <v>261</v>
      </c>
      <c r="K153" s="11" t="s">
        <v>778</v>
      </c>
      <c r="L153" s="11">
        <v>2</v>
      </c>
    </row>
    <row r="154" spans="1:12">
      <c r="A154" s="11" t="s">
        <v>142</v>
      </c>
      <c r="D154" s="11" t="s">
        <v>260</v>
      </c>
      <c r="E154" s="19" t="s">
        <v>405</v>
      </c>
      <c r="F154" s="10">
        <v>42036</v>
      </c>
      <c r="G154" s="10">
        <v>44228</v>
      </c>
      <c r="H154" s="11">
        <v>7</v>
      </c>
      <c r="I154" s="20" t="s">
        <v>259</v>
      </c>
      <c r="J154" s="11" t="s">
        <v>261</v>
      </c>
      <c r="K154" s="11" t="s">
        <v>778</v>
      </c>
      <c r="L154" s="11">
        <v>2</v>
      </c>
    </row>
    <row r="155" spans="1:12">
      <c r="A155" s="11" t="s">
        <v>143</v>
      </c>
      <c r="D155" s="11" t="s">
        <v>260</v>
      </c>
      <c r="E155" s="19" t="s">
        <v>406</v>
      </c>
      <c r="F155" s="10">
        <v>42036</v>
      </c>
      <c r="G155" s="10">
        <v>44228</v>
      </c>
      <c r="H155" s="11">
        <v>7</v>
      </c>
      <c r="I155" s="20" t="s">
        <v>259</v>
      </c>
      <c r="J155" s="11" t="s">
        <v>261</v>
      </c>
      <c r="K155" s="11" t="s">
        <v>778</v>
      </c>
      <c r="L155" s="11">
        <v>2</v>
      </c>
    </row>
    <row r="156" spans="1:12">
      <c r="A156" s="11" t="s">
        <v>144</v>
      </c>
      <c r="D156" s="11" t="s">
        <v>260</v>
      </c>
      <c r="E156" s="19" t="s">
        <v>407</v>
      </c>
      <c r="F156" s="10">
        <v>42036</v>
      </c>
      <c r="G156" s="10">
        <v>44228</v>
      </c>
      <c r="H156" s="11">
        <v>7</v>
      </c>
      <c r="I156" s="11" t="s">
        <v>266</v>
      </c>
      <c r="J156" s="11" t="s">
        <v>261</v>
      </c>
      <c r="K156" s="11" t="s">
        <v>778</v>
      </c>
      <c r="L156" s="11">
        <v>2</v>
      </c>
    </row>
    <row r="157" spans="1:12">
      <c r="A157" s="11" t="s">
        <v>145</v>
      </c>
      <c r="D157" s="11" t="s">
        <v>260</v>
      </c>
      <c r="E157" s="19" t="s">
        <v>408</v>
      </c>
      <c r="F157" s="10">
        <v>42036</v>
      </c>
      <c r="G157" s="10">
        <v>44228</v>
      </c>
      <c r="H157" s="11">
        <v>7</v>
      </c>
      <c r="I157" s="11" t="s">
        <v>266</v>
      </c>
      <c r="J157" s="11" t="s">
        <v>261</v>
      </c>
      <c r="K157" s="11" t="s">
        <v>778</v>
      </c>
      <c r="L157" s="11">
        <v>2</v>
      </c>
    </row>
    <row r="158" spans="1:12">
      <c r="A158" s="11" t="s">
        <v>146</v>
      </c>
      <c r="D158" s="11" t="s">
        <v>260</v>
      </c>
      <c r="E158" s="19" t="s">
        <v>409</v>
      </c>
      <c r="F158" s="10">
        <v>42036</v>
      </c>
      <c r="G158" s="10">
        <v>44228</v>
      </c>
      <c r="H158" s="11">
        <v>7</v>
      </c>
      <c r="I158" s="11" t="s">
        <v>266</v>
      </c>
      <c r="J158" s="11" t="s">
        <v>261</v>
      </c>
      <c r="K158" s="11" t="s">
        <v>778</v>
      </c>
      <c r="L158" s="11">
        <v>2</v>
      </c>
    </row>
    <row r="159" spans="1:12">
      <c r="A159" s="11" t="s">
        <v>147</v>
      </c>
      <c r="D159" s="11" t="s">
        <v>260</v>
      </c>
      <c r="E159" s="19" t="s">
        <v>410</v>
      </c>
      <c r="F159" s="10">
        <v>42036</v>
      </c>
      <c r="G159" s="10">
        <v>44228</v>
      </c>
      <c r="H159" s="11">
        <v>7</v>
      </c>
      <c r="I159" s="20" t="s">
        <v>259</v>
      </c>
      <c r="J159" s="11" t="s">
        <v>261</v>
      </c>
      <c r="K159" s="11" t="s">
        <v>778</v>
      </c>
      <c r="L159" s="11">
        <v>2</v>
      </c>
    </row>
    <row r="160" spans="1:12">
      <c r="A160" s="11" t="s">
        <v>148</v>
      </c>
      <c r="D160" s="11" t="s">
        <v>260</v>
      </c>
      <c r="E160" s="19" t="s">
        <v>411</v>
      </c>
      <c r="F160" s="10">
        <v>42036</v>
      </c>
      <c r="G160" s="10">
        <v>44228</v>
      </c>
      <c r="H160" s="11">
        <v>7</v>
      </c>
      <c r="I160" s="20" t="s">
        <v>259</v>
      </c>
      <c r="J160" s="11" t="s">
        <v>261</v>
      </c>
      <c r="K160" s="11" t="s">
        <v>778</v>
      </c>
      <c r="L160" s="11">
        <v>2</v>
      </c>
    </row>
    <row r="161" spans="1:12">
      <c r="A161" s="11" t="s">
        <v>149</v>
      </c>
      <c r="D161" s="11" t="s">
        <v>260</v>
      </c>
      <c r="E161" s="19" t="s">
        <v>412</v>
      </c>
      <c r="F161" s="10">
        <v>42036</v>
      </c>
      <c r="G161" s="10">
        <v>44228</v>
      </c>
      <c r="H161" s="11">
        <v>7</v>
      </c>
      <c r="I161" s="20" t="s">
        <v>259</v>
      </c>
      <c r="J161" s="11" t="s">
        <v>261</v>
      </c>
      <c r="K161" s="11" t="s">
        <v>778</v>
      </c>
      <c r="L161" s="11">
        <v>2</v>
      </c>
    </row>
    <row r="162" spans="1:12">
      <c r="A162" s="11" t="s">
        <v>150</v>
      </c>
      <c r="D162" s="11" t="s">
        <v>260</v>
      </c>
      <c r="E162" s="19" t="s">
        <v>413</v>
      </c>
      <c r="F162" s="10">
        <v>42036</v>
      </c>
      <c r="G162" s="10">
        <v>44228</v>
      </c>
      <c r="H162" s="11">
        <v>7</v>
      </c>
      <c r="I162" s="20" t="s">
        <v>259</v>
      </c>
      <c r="J162" s="11" t="s">
        <v>261</v>
      </c>
      <c r="K162" s="11" t="s">
        <v>778</v>
      </c>
      <c r="L162" s="11">
        <v>2</v>
      </c>
    </row>
    <row r="163" spans="1:12">
      <c r="A163" s="11" t="s">
        <v>151</v>
      </c>
      <c r="D163" s="11" t="s">
        <v>260</v>
      </c>
      <c r="E163" s="19" t="s">
        <v>414</v>
      </c>
      <c r="F163" s="10">
        <v>42036</v>
      </c>
      <c r="G163" s="10">
        <v>44228</v>
      </c>
      <c r="H163" s="11">
        <v>7</v>
      </c>
      <c r="I163" s="11" t="s">
        <v>266</v>
      </c>
      <c r="J163" s="11" t="s">
        <v>261</v>
      </c>
      <c r="K163" s="11" t="s">
        <v>778</v>
      </c>
      <c r="L163" s="11">
        <v>2</v>
      </c>
    </row>
    <row r="164" spans="1:12">
      <c r="A164" s="11" t="s">
        <v>152</v>
      </c>
      <c r="D164" s="11" t="s">
        <v>260</v>
      </c>
      <c r="E164" s="19" t="s">
        <v>415</v>
      </c>
      <c r="F164" s="10">
        <v>42036</v>
      </c>
      <c r="G164" s="10">
        <v>44228</v>
      </c>
      <c r="H164" s="11">
        <v>7</v>
      </c>
      <c r="I164" s="11" t="s">
        <v>266</v>
      </c>
      <c r="J164" s="11" t="s">
        <v>261</v>
      </c>
      <c r="K164" s="11" t="s">
        <v>778</v>
      </c>
      <c r="L164" s="11">
        <v>2</v>
      </c>
    </row>
    <row r="165" spans="1:12">
      <c r="A165" s="11" t="s">
        <v>153</v>
      </c>
      <c r="D165" s="11" t="s">
        <v>260</v>
      </c>
      <c r="E165" s="19" t="s">
        <v>416</v>
      </c>
      <c r="F165" s="10">
        <v>42036</v>
      </c>
      <c r="G165" s="10">
        <v>44228</v>
      </c>
      <c r="H165" s="11">
        <v>7</v>
      </c>
      <c r="I165" s="11" t="s">
        <v>266</v>
      </c>
      <c r="J165" s="11" t="s">
        <v>261</v>
      </c>
      <c r="K165" s="11" t="s">
        <v>778</v>
      </c>
      <c r="L165" s="11">
        <v>2</v>
      </c>
    </row>
    <row r="166" spans="1:12">
      <c r="A166" s="11" t="s">
        <v>154</v>
      </c>
      <c r="D166" s="11" t="s">
        <v>260</v>
      </c>
      <c r="E166" s="19" t="s">
        <v>417</v>
      </c>
      <c r="F166" s="10">
        <v>42036</v>
      </c>
      <c r="G166" s="10">
        <v>44228</v>
      </c>
      <c r="H166" s="11">
        <v>7</v>
      </c>
      <c r="I166" s="20" t="s">
        <v>259</v>
      </c>
      <c r="J166" s="11" t="s">
        <v>261</v>
      </c>
      <c r="K166" s="11" t="s">
        <v>778</v>
      </c>
      <c r="L166" s="11">
        <v>2</v>
      </c>
    </row>
    <row r="167" spans="1:12">
      <c r="A167" s="11" t="s">
        <v>155</v>
      </c>
      <c r="D167" s="11" t="s">
        <v>260</v>
      </c>
      <c r="E167" s="19" t="s">
        <v>418</v>
      </c>
      <c r="F167" s="10">
        <v>42036</v>
      </c>
      <c r="G167" s="10">
        <v>44228</v>
      </c>
      <c r="H167" s="11">
        <v>7</v>
      </c>
      <c r="I167" s="20" t="s">
        <v>259</v>
      </c>
      <c r="J167" s="11" t="s">
        <v>261</v>
      </c>
      <c r="K167" s="11" t="s">
        <v>778</v>
      </c>
      <c r="L167" s="11">
        <v>2</v>
      </c>
    </row>
    <row r="168" spans="1:12">
      <c r="A168" s="11" t="s">
        <v>156</v>
      </c>
      <c r="D168" s="11" t="s">
        <v>260</v>
      </c>
      <c r="E168" s="19" t="s">
        <v>419</v>
      </c>
      <c r="F168" s="10">
        <v>42036</v>
      </c>
      <c r="G168" s="10">
        <v>44228</v>
      </c>
      <c r="H168" s="11">
        <v>7</v>
      </c>
      <c r="I168" s="20" t="s">
        <v>259</v>
      </c>
      <c r="J168" s="11" t="s">
        <v>261</v>
      </c>
      <c r="K168" s="11" t="s">
        <v>778</v>
      </c>
      <c r="L168" s="11">
        <v>2</v>
      </c>
    </row>
    <row r="169" spans="1:12">
      <c r="A169" s="11" t="s">
        <v>157</v>
      </c>
      <c r="D169" s="11" t="s">
        <v>260</v>
      </c>
      <c r="E169" s="19" t="s">
        <v>420</v>
      </c>
      <c r="F169" s="10">
        <v>42036</v>
      </c>
      <c r="G169" s="10">
        <v>44228</v>
      </c>
      <c r="H169" s="11">
        <v>7</v>
      </c>
      <c r="I169" s="20" t="s">
        <v>259</v>
      </c>
      <c r="J169" s="11" t="s">
        <v>261</v>
      </c>
      <c r="K169" s="11" t="s">
        <v>778</v>
      </c>
      <c r="L169" s="11">
        <v>2</v>
      </c>
    </row>
    <row r="170" spans="1:12">
      <c r="A170" s="11" t="s">
        <v>158</v>
      </c>
      <c r="D170" s="11" t="s">
        <v>260</v>
      </c>
      <c r="E170" s="19" t="s">
        <v>421</v>
      </c>
      <c r="F170" s="10">
        <v>42036</v>
      </c>
      <c r="G170" s="10">
        <v>44228</v>
      </c>
      <c r="H170" s="11">
        <v>7</v>
      </c>
      <c r="I170" s="11" t="s">
        <v>266</v>
      </c>
      <c r="J170" s="11" t="s">
        <v>261</v>
      </c>
      <c r="K170" s="11" t="s">
        <v>778</v>
      </c>
      <c r="L170" s="11">
        <v>2</v>
      </c>
    </row>
    <row r="171" spans="1:12">
      <c r="A171" s="11" t="s">
        <v>159</v>
      </c>
      <c r="D171" s="11" t="s">
        <v>260</v>
      </c>
      <c r="E171" s="19" t="s">
        <v>422</v>
      </c>
      <c r="F171" s="10">
        <v>42036</v>
      </c>
      <c r="G171" s="10">
        <v>44228</v>
      </c>
      <c r="H171" s="11">
        <v>7</v>
      </c>
      <c r="I171" s="11" t="s">
        <v>266</v>
      </c>
      <c r="J171" s="11" t="s">
        <v>261</v>
      </c>
      <c r="K171" s="11" t="s">
        <v>778</v>
      </c>
      <c r="L171" s="11">
        <v>2</v>
      </c>
    </row>
    <row r="172" spans="1:12">
      <c r="A172" s="11" t="s">
        <v>160</v>
      </c>
      <c r="D172" s="11" t="s">
        <v>260</v>
      </c>
      <c r="E172" s="19" t="s">
        <v>423</v>
      </c>
      <c r="F172" s="10">
        <v>42036</v>
      </c>
      <c r="G172" s="10">
        <v>44228</v>
      </c>
      <c r="H172" s="11">
        <v>7</v>
      </c>
      <c r="I172" s="11" t="s">
        <v>266</v>
      </c>
      <c r="J172" s="11" t="s">
        <v>261</v>
      </c>
      <c r="K172" s="11" t="s">
        <v>778</v>
      </c>
      <c r="L172" s="11">
        <v>2</v>
      </c>
    </row>
    <row r="173" spans="1:12">
      <c r="A173" s="11" t="s">
        <v>161</v>
      </c>
      <c r="D173" s="11" t="s">
        <v>260</v>
      </c>
      <c r="E173" s="19" t="s">
        <v>424</v>
      </c>
      <c r="F173" s="10">
        <v>42036</v>
      </c>
      <c r="G173" s="10">
        <v>44228</v>
      </c>
      <c r="H173" s="11">
        <v>7</v>
      </c>
      <c r="I173" s="20" t="s">
        <v>259</v>
      </c>
      <c r="J173" s="11" t="s">
        <v>261</v>
      </c>
      <c r="K173" s="11" t="s">
        <v>778</v>
      </c>
      <c r="L173" s="11">
        <v>2</v>
      </c>
    </row>
    <row r="174" spans="1:12">
      <c r="A174" s="11" t="s">
        <v>162</v>
      </c>
      <c r="D174" s="11" t="s">
        <v>260</v>
      </c>
      <c r="E174" s="19" t="s">
        <v>425</v>
      </c>
      <c r="F174" s="10">
        <v>42036</v>
      </c>
      <c r="G174" s="10">
        <v>44228</v>
      </c>
      <c r="H174" s="11">
        <v>7</v>
      </c>
      <c r="I174" s="20" t="s">
        <v>259</v>
      </c>
      <c r="J174" s="11" t="s">
        <v>261</v>
      </c>
      <c r="K174" s="11" t="s">
        <v>778</v>
      </c>
      <c r="L174" s="11">
        <v>2</v>
      </c>
    </row>
    <row r="175" spans="1:12">
      <c r="A175" s="11" t="s">
        <v>163</v>
      </c>
      <c r="D175" s="11" t="s">
        <v>260</v>
      </c>
      <c r="E175" s="19" t="s">
        <v>426</v>
      </c>
      <c r="F175" s="10">
        <v>42036</v>
      </c>
      <c r="G175" s="10">
        <v>44228</v>
      </c>
      <c r="H175" s="11">
        <v>7</v>
      </c>
      <c r="I175" s="20" t="s">
        <v>259</v>
      </c>
      <c r="J175" s="11" t="s">
        <v>261</v>
      </c>
      <c r="K175" s="11" t="s">
        <v>778</v>
      </c>
      <c r="L175" s="11">
        <v>2</v>
      </c>
    </row>
    <row r="176" spans="1:12">
      <c r="A176" s="11" t="s">
        <v>164</v>
      </c>
      <c r="D176" s="11" t="s">
        <v>260</v>
      </c>
      <c r="E176" s="19" t="s">
        <v>427</v>
      </c>
      <c r="F176" s="10">
        <v>42036</v>
      </c>
      <c r="G176" s="10">
        <v>44228</v>
      </c>
      <c r="H176" s="11">
        <v>7</v>
      </c>
      <c r="I176" s="20" t="s">
        <v>259</v>
      </c>
      <c r="J176" s="11" t="s">
        <v>261</v>
      </c>
      <c r="K176" s="11" t="s">
        <v>778</v>
      </c>
      <c r="L176" s="11">
        <v>2</v>
      </c>
    </row>
    <row r="177" spans="1:12">
      <c r="A177" s="11" t="s">
        <v>165</v>
      </c>
      <c r="D177" s="11" t="s">
        <v>260</v>
      </c>
      <c r="E177" s="19" t="s">
        <v>428</v>
      </c>
      <c r="F177" s="10">
        <v>42036</v>
      </c>
      <c r="G177" s="10">
        <v>44228</v>
      </c>
      <c r="H177" s="11">
        <v>7</v>
      </c>
      <c r="I177" s="11" t="s">
        <v>266</v>
      </c>
      <c r="J177" s="11" t="s">
        <v>261</v>
      </c>
      <c r="K177" s="11" t="s">
        <v>778</v>
      </c>
      <c r="L177" s="11">
        <v>2</v>
      </c>
    </row>
    <row r="178" spans="1:12">
      <c r="A178" s="11" t="s">
        <v>166</v>
      </c>
      <c r="D178" s="11" t="s">
        <v>260</v>
      </c>
      <c r="E178" s="19" t="s">
        <v>429</v>
      </c>
      <c r="F178" s="10">
        <v>42036</v>
      </c>
      <c r="G178" s="10">
        <v>44228</v>
      </c>
      <c r="H178" s="11">
        <v>7</v>
      </c>
      <c r="I178" s="11" t="s">
        <v>266</v>
      </c>
      <c r="J178" s="11" t="s">
        <v>261</v>
      </c>
      <c r="K178" s="11" t="s">
        <v>778</v>
      </c>
      <c r="L178" s="11">
        <v>2</v>
      </c>
    </row>
    <row r="179" spans="1:12">
      <c r="A179" s="11" t="s">
        <v>167</v>
      </c>
      <c r="D179" s="11" t="s">
        <v>260</v>
      </c>
      <c r="E179" s="19" t="s">
        <v>430</v>
      </c>
      <c r="F179" s="10">
        <v>42036</v>
      </c>
      <c r="G179" s="10">
        <v>44228</v>
      </c>
      <c r="H179" s="11">
        <v>7</v>
      </c>
      <c r="I179" s="11" t="s">
        <v>266</v>
      </c>
      <c r="J179" s="11" t="s">
        <v>261</v>
      </c>
      <c r="K179" s="11" t="s">
        <v>778</v>
      </c>
      <c r="L179" s="11">
        <v>2</v>
      </c>
    </row>
    <row r="180" spans="1:12">
      <c r="A180" s="11" t="s">
        <v>168</v>
      </c>
      <c r="D180" s="11" t="s">
        <v>260</v>
      </c>
      <c r="E180" s="19" t="s">
        <v>431</v>
      </c>
      <c r="F180" s="10">
        <v>42036</v>
      </c>
      <c r="G180" s="10">
        <v>44228</v>
      </c>
      <c r="H180" s="11">
        <v>7</v>
      </c>
      <c r="I180" s="20" t="s">
        <v>259</v>
      </c>
      <c r="J180" s="11" t="s">
        <v>261</v>
      </c>
      <c r="K180" s="11" t="s">
        <v>778</v>
      </c>
      <c r="L180" s="11">
        <v>2</v>
      </c>
    </row>
    <row r="181" spans="1:12">
      <c r="A181" s="11" t="s">
        <v>169</v>
      </c>
      <c r="D181" s="11" t="s">
        <v>260</v>
      </c>
      <c r="E181" s="19" t="s">
        <v>432</v>
      </c>
      <c r="F181" s="10">
        <v>42036</v>
      </c>
      <c r="G181" s="10">
        <v>44228</v>
      </c>
      <c r="H181" s="11">
        <v>7</v>
      </c>
      <c r="I181" s="20" t="s">
        <v>259</v>
      </c>
      <c r="J181" s="11" t="s">
        <v>261</v>
      </c>
      <c r="K181" s="11" t="s">
        <v>778</v>
      </c>
      <c r="L181" s="11">
        <v>2</v>
      </c>
    </row>
    <row r="182" spans="1:12">
      <c r="A182" s="11" t="s">
        <v>170</v>
      </c>
      <c r="D182" s="11" t="s">
        <v>260</v>
      </c>
      <c r="E182" s="19" t="s">
        <v>433</v>
      </c>
      <c r="F182" s="10">
        <v>42036</v>
      </c>
      <c r="G182" s="10">
        <v>44228</v>
      </c>
      <c r="H182" s="11">
        <v>7</v>
      </c>
      <c r="I182" s="20" t="s">
        <v>259</v>
      </c>
      <c r="J182" s="11" t="s">
        <v>261</v>
      </c>
      <c r="K182" s="11" t="s">
        <v>778</v>
      </c>
      <c r="L182" s="11">
        <v>2</v>
      </c>
    </row>
    <row r="183" spans="1:12">
      <c r="A183" s="11" t="s">
        <v>171</v>
      </c>
      <c r="D183" s="11" t="s">
        <v>260</v>
      </c>
      <c r="E183" s="19" t="s">
        <v>434</v>
      </c>
      <c r="F183" s="10">
        <v>42036</v>
      </c>
      <c r="G183" s="10">
        <v>44228</v>
      </c>
      <c r="H183" s="11">
        <v>7</v>
      </c>
      <c r="I183" s="20" t="s">
        <v>259</v>
      </c>
      <c r="J183" s="11" t="s">
        <v>261</v>
      </c>
      <c r="K183" s="11" t="s">
        <v>778</v>
      </c>
      <c r="L183" s="11">
        <v>2</v>
      </c>
    </row>
    <row r="184" spans="1:12">
      <c r="A184" s="11" t="s">
        <v>172</v>
      </c>
      <c r="D184" s="11" t="s">
        <v>260</v>
      </c>
      <c r="E184" s="19" t="s">
        <v>435</v>
      </c>
      <c r="F184" s="10">
        <v>42036</v>
      </c>
      <c r="G184" s="10">
        <v>44228</v>
      </c>
      <c r="H184" s="11">
        <v>7</v>
      </c>
      <c r="I184" s="11" t="s">
        <v>266</v>
      </c>
      <c r="J184" s="11" t="s">
        <v>261</v>
      </c>
      <c r="K184" s="11" t="s">
        <v>778</v>
      </c>
      <c r="L184" s="11">
        <v>2</v>
      </c>
    </row>
    <row r="185" spans="1:12">
      <c r="A185" s="11" t="s">
        <v>173</v>
      </c>
      <c r="D185" s="11" t="s">
        <v>260</v>
      </c>
      <c r="E185" s="19" t="s">
        <v>436</v>
      </c>
      <c r="F185" s="10">
        <v>42036</v>
      </c>
      <c r="G185" s="10">
        <v>44228</v>
      </c>
      <c r="H185" s="11">
        <v>7</v>
      </c>
      <c r="I185" s="11" t="s">
        <v>266</v>
      </c>
      <c r="J185" s="11" t="s">
        <v>261</v>
      </c>
      <c r="K185" s="11" t="s">
        <v>778</v>
      </c>
      <c r="L185" s="11">
        <v>2</v>
      </c>
    </row>
    <row r="186" spans="1:12">
      <c r="A186" s="11" t="s">
        <v>174</v>
      </c>
      <c r="D186" s="11" t="s">
        <v>260</v>
      </c>
      <c r="E186" s="19" t="s">
        <v>437</v>
      </c>
      <c r="F186" s="10">
        <v>42036</v>
      </c>
      <c r="G186" s="10">
        <v>44228</v>
      </c>
      <c r="H186" s="11">
        <v>7</v>
      </c>
      <c r="I186" s="11" t="s">
        <v>266</v>
      </c>
      <c r="J186" s="11" t="s">
        <v>261</v>
      </c>
      <c r="K186" s="11" t="s">
        <v>778</v>
      </c>
      <c r="L186" s="11">
        <v>2</v>
      </c>
    </row>
    <row r="187" spans="1:12">
      <c r="A187" s="11" t="s">
        <v>175</v>
      </c>
      <c r="D187" s="11" t="s">
        <v>260</v>
      </c>
      <c r="E187" s="19" t="s">
        <v>438</v>
      </c>
      <c r="F187" s="10">
        <v>42036</v>
      </c>
      <c r="G187" s="10">
        <v>44228</v>
      </c>
      <c r="H187" s="11">
        <v>7</v>
      </c>
      <c r="I187" s="20" t="s">
        <v>259</v>
      </c>
      <c r="J187" s="11" t="s">
        <v>261</v>
      </c>
      <c r="K187" s="11" t="s">
        <v>778</v>
      </c>
      <c r="L187" s="11">
        <v>2</v>
      </c>
    </row>
    <row r="188" spans="1:12">
      <c r="A188" s="11" t="s">
        <v>176</v>
      </c>
      <c r="D188" s="11" t="s">
        <v>260</v>
      </c>
      <c r="E188" s="19" t="s">
        <v>439</v>
      </c>
      <c r="F188" s="10">
        <v>42036</v>
      </c>
      <c r="G188" s="10">
        <v>44228</v>
      </c>
      <c r="H188" s="11">
        <v>7</v>
      </c>
      <c r="I188" s="20" t="s">
        <v>259</v>
      </c>
      <c r="J188" s="11" t="s">
        <v>261</v>
      </c>
      <c r="K188" s="11" t="s">
        <v>778</v>
      </c>
      <c r="L188" s="11">
        <v>2</v>
      </c>
    </row>
    <row r="189" spans="1:12">
      <c r="A189" s="11" t="s">
        <v>177</v>
      </c>
      <c r="D189" s="11" t="s">
        <v>260</v>
      </c>
      <c r="E189" s="19" t="s">
        <v>440</v>
      </c>
      <c r="F189" s="10">
        <v>42036</v>
      </c>
      <c r="G189" s="10">
        <v>44228</v>
      </c>
      <c r="H189" s="11">
        <v>7</v>
      </c>
      <c r="I189" s="20" t="s">
        <v>259</v>
      </c>
      <c r="J189" s="11" t="s">
        <v>261</v>
      </c>
      <c r="K189" s="11" t="s">
        <v>778</v>
      </c>
      <c r="L189" s="11">
        <v>2</v>
      </c>
    </row>
    <row r="190" spans="1:12">
      <c r="A190" s="11" t="s">
        <v>178</v>
      </c>
      <c r="D190" s="11" t="s">
        <v>260</v>
      </c>
      <c r="E190" s="19" t="s">
        <v>441</v>
      </c>
      <c r="F190" s="10">
        <v>42036</v>
      </c>
      <c r="G190" s="10">
        <v>44228</v>
      </c>
      <c r="H190" s="11">
        <v>7</v>
      </c>
      <c r="I190" s="20" t="s">
        <v>259</v>
      </c>
      <c r="J190" s="11" t="s">
        <v>261</v>
      </c>
      <c r="K190" s="11" t="s">
        <v>778</v>
      </c>
      <c r="L190" s="11">
        <v>2</v>
      </c>
    </row>
    <row r="191" spans="1:12">
      <c r="A191" s="11" t="s">
        <v>179</v>
      </c>
      <c r="D191" s="11" t="s">
        <v>260</v>
      </c>
      <c r="E191" s="19" t="s">
        <v>442</v>
      </c>
      <c r="F191" s="10">
        <v>42036</v>
      </c>
      <c r="G191" s="10">
        <v>44228</v>
      </c>
      <c r="H191" s="11">
        <v>7</v>
      </c>
      <c r="I191" s="11" t="s">
        <v>266</v>
      </c>
      <c r="J191" s="11" t="s">
        <v>261</v>
      </c>
      <c r="K191" s="11" t="s">
        <v>778</v>
      </c>
      <c r="L191" s="11">
        <v>2</v>
      </c>
    </row>
    <row r="192" spans="1:12">
      <c r="A192" s="11" t="s">
        <v>180</v>
      </c>
      <c r="D192" s="11" t="s">
        <v>260</v>
      </c>
      <c r="E192" s="19" t="s">
        <v>443</v>
      </c>
      <c r="F192" s="10">
        <v>42036</v>
      </c>
      <c r="G192" s="10">
        <v>44228</v>
      </c>
      <c r="H192" s="11">
        <v>7</v>
      </c>
      <c r="I192" s="11" t="s">
        <v>266</v>
      </c>
      <c r="J192" s="11" t="s">
        <v>261</v>
      </c>
      <c r="K192" s="11" t="s">
        <v>778</v>
      </c>
      <c r="L192" s="11">
        <v>2</v>
      </c>
    </row>
    <row r="193" spans="1:12">
      <c r="A193" s="11" t="s">
        <v>181</v>
      </c>
      <c r="D193" s="11" t="s">
        <v>260</v>
      </c>
      <c r="E193" s="19" t="s">
        <v>444</v>
      </c>
      <c r="F193" s="10">
        <v>42036</v>
      </c>
      <c r="G193" s="10">
        <v>44228</v>
      </c>
      <c r="H193" s="11">
        <v>7</v>
      </c>
      <c r="I193" s="11" t="s">
        <v>266</v>
      </c>
      <c r="J193" s="11" t="s">
        <v>261</v>
      </c>
      <c r="K193" s="11" t="s">
        <v>778</v>
      </c>
      <c r="L193" s="11">
        <v>2</v>
      </c>
    </row>
    <row r="194" spans="1:12">
      <c r="A194" s="11" t="s">
        <v>182</v>
      </c>
      <c r="D194" s="11" t="s">
        <v>260</v>
      </c>
      <c r="E194" s="19" t="s">
        <v>445</v>
      </c>
      <c r="F194" s="10">
        <v>42036</v>
      </c>
      <c r="G194" s="10">
        <v>44228</v>
      </c>
      <c r="H194" s="11">
        <v>7</v>
      </c>
      <c r="I194" s="20" t="s">
        <v>259</v>
      </c>
      <c r="J194" s="11" t="s">
        <v>261</v>
      </c>
      <c r="K194" s="11" t="s">
        <v>778</v>
      </c>
      <c r="L194" s="11">
        <v>2</v>
      </c>
    </row>
    <row r="195" spans="1:12">
      <c r="A195" s="11" t="s">
        <v>183</v>
      </c>
      <c r="D195" s="11" t="s">
        <v>260</v>
      </c>
      <c r="E195" s="19" t="s">
        <v>446</v>
      </c>
      <c r="F195" s="10">
        <v>42036</v>
      </c>
      <c r="G195" s="10">
        <v>44228</v>
      </c>
      <c r="H195" s="11">
        <v>7</v>
      </c>
      <c r="I195" s="20" t="s">
        <v>259</v>
      </c>
      <c r="J195" s="11" t="s">
        <v>261</v>
      </c>
      <c r="K195" s="11" t="s">
        <v>778</v>
      </c>
      <c r="L195" s="11">
        <v>2</v>
      </c>
    </row>
    <row r="196" spans="1:12">
      <c r="A196" s="11" t="s">
        <v>184</v>
      </c>
      <c r="D196" s="11" t="s">
        <v>260</v>
      </c>
      <c r="E196" s="19" t="s">
        <v>447</v>
      </c>
      <c r="F196" s="10">
        <v>42036</v>
      </c>
      <c r="G196" s="10">
        <v>44228</v>
      </c>
      <c r="H196" s="11">
        <v>7</v>
      </c>
      <c r="I196" s="20" t="s">
        <v>259</v>
      </c>
      <c r="J196" s="11" t="s">
        <v>261</v>
      </c>
      <c r="K196" s="11" t="s">
        <v>778</v>
      </c>
      <c r="L196" s="11">
        <v>2</v>
      </c>
    </row>
    <row r="197" spans="1:12">
      <c r="A197" s="11" t="s">
        <v>185</v>
      </c>
      <c r="D197" s="11" t="s">
        <v>260</v>
      </c>
      <c r="E197" s="19" t="s">
        <v>448</v>
      </c>
      <c r="F197" s="10">
        <v>42036</v>
      </c>
      <c r="G197" s="10">
        <v>44228</v>
      </c>
      <c r="H197" s="11">
        <v>7</v>
      </c>
      <c r="I197" s="20" t="s">
        <v>259</v>
      </c>
      <c r="J197" s="11" t="s">
        <v>261</v>
      </c>
      <c r="K197" s="11" t="s">
        <v>778</v>
      </c>
      <c r="L197" s="11">
        <v>2</v>
      </c>
    </row>
    <row r="198" spans="1:12">
      <c r="A198" s="11" t="s">
        <v>186</v>
      </c>
      <c r="D198" s="11" t="s">
        <v>260</v>
      </c>
      <c r="E198" s="19" t="s">
        <v>449</v>
      </c>
      <c r="F198" s="10">
        <v>42036</v>
      </c>
      <c r="G198" s="10">
        <v>44228</v>
      </c>
      <c r="H198" s="11">
        <v>7</v>
      </c>
      <c r="I198" s="11" t="s">
        <v>266</v>
      </c>
      <c r="J198" s="11" t="s">
        <v>261</v>
      </c>
      <c r="K198" s="11" t="s">
        <v>778</v>
      </c>
      <c r="L198" s="11">
        <v>2</v>
      </c>
    </row>
    <row r="199" spans="1:12">
      <c r="A199" s="11" t="s">
        <v>187</v>
      </c>
      <c r="D199" s="11" t="s">
        <v>260</v>
      </c>
      <c r="E199" s="19" t="s">
        <v>450</v>
      </c>
      <c r="F199" s="10">
        <v>42036</v>
      </c>
      <c r="G199" s="10">
        <v>44228</v>
      </c>
      <c r="H199" s="11">
        <v>7</v>
      </c>
      <c r="I199" s="11" t="s">
        <v>266</v>
      </c>
      <c r="J199" s="11" t="s">
        <v>261</v>
      </c>
      <c r="K199" s="11" t="s">
        <v>778</v>
      </c>
      <c r="L199" s="11">
        <v>2</v>
      </c>
    </row>
    <row r="200" spans="1:12">
      <c r="A200" s="11" t="s">
        <v>188</v>
      </c>
      <c r="D200" s="11" t="s">
        <v>260</v>
      </c>
      <c r="E200" s="19" t="s">
        <v>451</v>
      </c>
      <c r="F200" s="10">
        <v>42036</v>
      </c>
      <c r="G200" s="10">
        <v>44228</v>
      </c>
      <c r="H200" s="11">
        <v>7</v>
      </c>
      <c r="I200" s="11" t="s">
        <v>266</v>
      </c>
      <c r="J200" s="11" t="s">
        <v>261</v>
      </c>
      <c r="K200" s="11" t="s">
        <v>778</v>
      </c>
      <c r="L200" s="11">
        <v>2</v>
      </c>
    </row>
    <row r="201" spans="1:12">
      <c r="A201" s="11" t="s">
        <v>189</v>
      </c>
      <c r="D201" s="11" t="s">
        <v>260</v>
      </c>
      <c r="E201" s="19" t="s">
        <v>452</v>
      </c>
      <c r="F201" s="10">
        <v>42036</v>
      </c>
      <c r="G201" s="10">
        <v>44228</v>
      </c>
      <c r="H201" s="11">
        <v>7</v>
      </c>
      <c r="I201" s="20" t="s">
        <v>259</v>
      </c>
      <c r="J201" s="11" t="s">
        <v>261</v>
      </c>
      <c r="K201" s="11" t="s">
        <v>778</v>
      </c>
      <c r="L201" s="11">
        <v>2</v>
      </c>
    </row>
    <row r="202" spans="1:12">
      <c r="A202" s="11" t="s">
        <v>190</v>
      </c>
      <c r="D202" s="11" t="s">
        <v>260</v>
      </c>
      <c r="E202" s="19" t="s">
        <v>453</v>
      </c>
      <c r="F202" s="10">
        <v>42036</v>
      </c>
      <c r="G202" s="10">
        <v>44228</v>
      </c>
      <c r="H202" s="11">
        <v>7</v>
      </c>
      <c r="I202" s="20" t="s">
        <v>259</v>
      </c>
      <c r="J202" s="11" t="s">
        <v>261</v>
      </c>
      <c r="K202" s="11" t="s">
        <v>778</v>
      </c>
      <c r="L202" s="11">
        <v>2</v>
      </c>
    </row>
    <row r="203" spans="1:12">
      <c r="A203" s="11" t="s">
        <v>191</v>
      </c>
      <c r="D203" s="11" t="s">
        <v>260</v>
      </c>
      <c r="E203" s="19" t="s">
        <v>454</v>
      </c>
      <c r="F203" s="10">
        <v>42036</v>
      </c>
      <c r="G203" s="10">
        <v>44228</v>
      </c>
      <c r="H203" s="11">
        <v>7</v>
      </c>
      <c r="I203" s="20" t="s">
        <v>259</v>
      </c>
      <c r="J203" s="11" t="s">
        <v>261</v>
      </c>
      <c r="K203" s="11" t="s">
        <v>778</v>
      </c>
      <c r="L203" s="11">
        <v>2</v>
      </c>
    </row>
    <row r="204" spans="1:12">
      <c r="A204" s="11" t="s">
        <v>192</v>
      </c>
      <c r="D204" s="11" t="s">
        <v>260</v>
      </c>
      <c r="E204" s="19" t="s">
        <v>455</v>
      </c>
      <c r="F204" s="10">
        <v>42036</v>
      </c>
      <c r="G204" s="10">
        <v>44228</v>
      </c>
      <c r="H204" s="11">
        <v>7</v>
      </c>
      <c r="I204" s="20" t="s">
        <v>259</v>
      </c>
      <c r="J204" s="11" t="s">
        <v>261</v>
      </c>
      <c r="K204" s="11" t="s">
        <v>778</v>
      </c>
      <c r="L204" s="11">
        <v>2</v>
      </c>
    </row>
    <row r="205" spans="1:12">
      <c r="A205" s="11" t="s">
        <v>193</v>
      </c>
      <c r="D205" s="11" t="s">
        <v>260</v>
      </c>
      <c r="E205" s="19" t="s">
        <v>456</v>
      </c>
      <c r="F205" s="10">
        <v>42036</v>
      </c>
      <c r="G205" s="10">
        <v>44228</v>
      </c>
      <c r="H205" s="11">
        <v>7</v>
      </c>
      <c r="I205" s="11" t="s">
        <v>266</v>
      </c>
      <c r="J205" s="11" t="s">
        <v>261</v>
      </c>
      <c r="K205" s="11" t="s">
        <v>778</v>
      </c>
      <c r="L205" s="11">
        <v>2</v>
      </c>
    </row>
    <row r="206" spans="1:12">
      <c r="A206" s="11" t="s">
        <v>194</v>
      </c>
      <c r="D206" s="11" t="s">
        <v>260</v>
      </c>
      <c r="E206" s="19" t="s">
        <v>457</v>
      </c>
      <c r="F206" s="10">
        <v>42036</v>
      </c>
      <c r="G206" s="10">
        <v>44228</v>
      </c>
      <c r="H206" s="11">
        <v>7</v>
      </c>
      <c r="I206" s="11" t="s">
        <v>266</v>
      </c>
      <c r="J206" s="11" t="s">
        <v>261</v>
      </c>
      <c r="K206" s="11" t="s">
        <v>778</v>
      </c>
      <c r="L206" s="11">
        <v>2</v>
      </c>
    </row>
    <row r="207" spans="1:12">
      <c r="A207" s="11" t="s">
        <v>195</v>
      </c>
      <c r="D207" s="11" t="s">
        <v>260</v>
      </c>
      <c r="E207" s="19" t="s">
        <v>458</v>
      </c>
      <c r="F207" s="10">
        <v>42036</v>
      </c>
      <c r="G207" s="10">
        <v>44228</v>
      </c>
      <c r="H207" s="11">
        <v>7</v>
      </c>
      <c r="I207" s="11" t="s">
        <v>266</v>
      </c>
      <c r="J207" s="11" t="s">
        <v>261</v>
      </c>
      <c r="K207" s="11" t="s">
        <v>778</v>
      </c>
      <c r="L207" s="11">
        <v>2</v>
      </c>
    </row>
    <row r="208" spans="1:12">
      <c r="A208" s="11" t="s">
        <v>196</v>
      </c>
      <c r="D208" s="11" t="s">
        <v>260</v>
      </c>
      <c r="E208" s="19" t="s">
        <v>459</v>
      </c>
      <c r="F208" s="10">
        <v>42036</v>
      </c>
      <c r="G208" s="10">
        <v>44228</v>
      </c>
      <c r="H208" s="11">
        <v>7</v>
      </c>
      <c r="I208" s="20" t="s">
        <v>259</v>
      </c>
      <c r="J208" s="11" t="s">
        <v>261</v>
      </c>
      <c r="K208" s="11" t="s">
        <v>778</v>
      </c>
      <c r="L208" s="11">
        <v>2</v>
      </c>
    </row>
    <row r="209" spans="1:12">
      <c r="A209" s="11" t="s">
        <v>197</v>
      </c>
      <c r="D209" s="11" t="s">
        <v>260</v>
      </c>
      <c r="E209" s="19" t="s">
        <v>460</v>
      </c>
      <c r="F209" s="10">
        <v>42036</v>
      </c>
      <c r="G209" s="10">
        <v>44228</v>
      </c>
      <c r="H209" s="11">
        <v>7</v>
      </c>
      <c r="I209" s="20" t="s">
        <v>259</v>
      </c>
      <c r="J209" s="11" t="s">
        <v>261</v>
      </c>
      <c r="K209" s="11" t="s">
        <v>778</v>
      </c>
      <c r="L209" s="11">
        <v>2</v>
      </c>
    </row>
    <row r="210" spans="1:12">
      <c r="A210" s="11" t="s">
        <v>198</v>
      </c>
      <c r="D210" s="11" t="s">
        <v>260</v>
      </c>
      <c r="E210" s="19" t="s">
        <v>461</v>
      </c>
      <c r="F210" s="10">
        <v>42036</v>
      </c>
      <c r="G210" s="10">
        <v>44228</v>
      </c>
      <c r="H210" s="11">
        <v>7</v>
      </c>
      <c r="I210" s="20" t="s">
        <v>259</v>
      </c>
      <c r="J210" s="11" t="s">
        <v>261</v>
      </c>
      <c r="K210" s="11" t="s">
        <v>778</v>
      </c>
      <c r="L210" s="11">
        <v>2</v>
      </c>
    </row>
    <row r="211" spans="1:12">
      <c r="A211" s="11" t="s">
        <v>199</v>
      </c>
      <c r="D211" s="11" t="s">
        <v>260</v>
      </c>
      <c r="E211" s="19" t="s">
        <v>462</v>
      </c>
      <c r="F211" s="10">
        <v>42036</v>
      </c>
      <c r="G211" s="10">
        <v>44228</v>
      </c>
      <c r="H211" s="11">
        <v>7</v>
      </c>
      <c r="I211" s="20" t="s">
        <v>259</v>
      </c>
      <c r="J211" s="11" t="s">
        <v>261</v>
      </c>
      <c r="K211" s="11" t="s">
        <v>778</v>
      </c>
      <c r="L211" s="11">
        <v>2</v>
      </c>
    </row>
    <row r="212" spans="1:12">
      <c r="A212" s="11" t="s">
        <v>200</v>
      </c>
      <c r="D212" s="11" t="s">
        <v>260</v>
      </c>
      <c r="E212" s="19" t="s">
        <v>463</v>
      </c>
      <c r="F212" s="10">
        <v>42036</v>
      </c>
      <c r="G212" s="10">
        <v>44228</v>
      </c>
      <c r="H212" s="11">
        <v>7</v>
      </c>
      <c r="I212" s="11" t="s">
        <v>266</v>
      </c>
      <c r="J212" s="11" t="s">
        <v>261</v>
      </c>
      <c r="K212" s="11" t="s">
        <v>778</v>
      </c>
      <c r="L212" s="11">
        <v>2</v>
      </c>
    </row>
    <row r="213" spans="1:12">
      <c r="A213" s="11" t="s">
        <v>201</v>
      </c>
      <c r="D213" s="11" t="s">
        <v>260</v>
      </c>
      <c r="E213" s="19" t="s">
        <v>464</v>
      </c>
      <c r="F213" s="10">
        <v>42036</v>
      </c>
      <c r="G213" s="10">
        <v>44228</v>
      </c>
      <c r="H213" s="11">
        <v>7</v>
      </c>
      <c r="I213" s="11" t="s">
        <v>266</v>
      </c>
      <c r="J213" s="11" t="s">
        <v>261</v>
      </c>
      <c r="K213" s="11" t="s">
        <v>778</v>
      </c>
      <c r="L213" s="11">
        <v>2</v>
      </c>
    </row>
    <row r="214" spans="1:12">
      <c r="A214" s="11" t="s">
        <v>202</v>
      </c>
      <c r="D214" s="11" t="s">
        <v>260</v>
      </c>
      <c r="E214" s="19" t="s">
        <v>465</v>
      </c>
      <c r="F214" s="10">
        <v>42036</v>
      </c>
      <c r="G214" s="10">
        <v>44228</v>
      </c>
      <c r="H214" s="11">
        <v>7</v>
      </c>
      <c r="I214" s="11" t="s">
        <v>266</v>
      </c>
      <c r="J214" s="11" t="s">
        <v>261</v>
      </c>
      <c r="K214" s="11" t="s">
        <v>778</v>
      </c>
      <c r="L214" s="11">
        <v>2</v>
      </c>
    </row>
    <row r="215" spans="1:12">
      <c r="A215" s="11" t="s">
        <v>203</v>
      </c>
      <c r="D215" s="11" t="s">
        <v>260</v>
      </c>
      <c r="E215" s="19" t="s">
        <v>466</v>
      </c>
      <c r="F215" s="10">
        <v>42036</v>
      </c>
      <c r="G215" s="10">
        <v>44228</v>
      </c>
      <c r="H215" s="11">
        <v>7</v>
      </c>
      <c r="I215" s="20" t="s">
        <v>259</v>
      </c>
      <c r="J215" s="11" t="s">
        <v>261</v>
      </c>
      <c r="K215" s="11" t="s">
        <v>778</v>
      </c>
      <c r="L215" s="11">
        <v>2</v>
      </c>
    </row>
    <row r="216" spans="1:12">
      <c r="A216" s="11" t="s">
        <v>204</v>
      </c>
      <c r="D216" s="11" t="s">
        <v>260</v>
      </c>
      <c r="E216" s="19" t="s">
        <v>467</v>
      </c>
      <c r="F216" s="10">
        <v>42036</v>
      </c>
      <c r="G216" s="10">
        <v>44228</v>
      </c>
      <c r="H216" s="11">
        <v>7</v>
      </c>
      <c r="I216" s="20" t="s">
        <v>259</v>
      </c>
      <c r="J216" s="11" t="s">
        <v>261</v>
      </c>
      <c r="K216" s="11" t="s">
        <v>778</v>
      </c>
      <c r="L216" s="11">
        <v>2</v>
      </c>
    </row>
    <row r="217" spans="1:12">
      <c r="A217" s="11" t="s">
        <v>205</v>
      </c>
      <c r="D217" s="11" t="s">
        <v>260</v>
      </c>
      <c r="E217" s="19" t="s">
        <v>468</v>
      </c>
      <c r="F217" s="10">
        <v>42036</v>
      </c>
      <c r="G217" s="10">
        <v>44228</v>
      </c>
      <c r="H217" s="11">
        <v>7</v>
      </c>
      <c r="I217" s="20" t="s">
        <v>259</v>
      </c>
      <c r="J217" s="11" t="s">
        <v>261</v>
      </c>
      <c r="K217" s="11" t="s">
        <v>778</v>
      </c>
      <c r="L217" s="11">
        <v>2</v>
      </c>
    </row>
    <row r="218" spans="1:12">
      <c r="A218" s="11" t="s">
        <v>206</v>
      </c>
      <c r="D218" s="11" t="s">
        <v>260</v>
      </c>
      <c r="E218" s="19" t="s">
        <v>469</v>
      </c>
      <c r="F218" s="10">
        <v>42036</v>
      </c>
      <c r="G218" s="10">
        <v>44228</v>
      </c>
      <c r="H218" s="11">
        <v>7</v>
      </c>
      <c r="I218" s="20" t="s">
        <v>259</v>
      </c>
      <c r="J218" s="11" t="s">
        <v>261</v>
      </c>
      <c r="K218" s="11" t="s">
        <v>778</v>
      </c>
      <c r="L218" s="11">
        <v>2</v>
      </c>
    </row>
    <row r="219" spans="1:12">
      <c r="A219" s="11" t="s">
        <v>207</v>
      </c>
      <c r="D219" s="11" t="s">
        <v>260</v>
      </c>
      <c r="E219" s="19" t="s">
        <v>470</v>
      </c>
      <c r="F219" s="10">
        <v>42036</v>
      </c>
      <c r="G219" s="10">
        <v>44228</v>
      </c>
      <c r="H219" s="11">
        <v>7</v>
      </c>
      <c r="I219" s="11" t="s">
        <v>266</v>
      </c>
      <c r="J219" s="11" t="s">
        <v>261</v>
      </c>
      <c r="K219" s="11" t="s">
        <v>778</v>
      </c>
      <c r="L219" s="11">
        <v>2</v>
      </c>
    </row>
    <row r="220" spans="1:12">
      <c r="A220" s="11" t="s">
        <v>208</v>
      </c>
      <c r="D220" s="11" t="s">
        <v>260</v>
      </c>
      <c r="E220" s="19" t="s">
        <v>471</v>
      </c>
      <c r="F220" s="10">
        <v>42036</v>
      </c>
      <c r="G220" s="10">
        <v>44228</v>
      </c>
      <c r="H220" s="11">
        <v>7</v>
      </c>
      <c r="I220" s="11" t="s">
        <v>266</v>
      </c>
      <c r="J220" s="11" t="s">
        <v>261</v>
      </c>
      <c r="K220" s="11" t="s">
        <v>778</v>
      </c>
      <c r="L220" s="11">
        <v>2</v>
      </c>
    </row>
    <row r="221" spans="1:12">
      <c r="A221" s="11" t="s">
        <v>209</v>
      </c>
      <c r="D221" s="11" t="s">
        <v>260</v>
      </c>
      <c r="E221" s="19" t="s">
        <v>472</v>
      </c>
      <c r="F221" s="10">
        <v>42036</v>
      </c>
      <c r="G221" s="10">
        <v>44228</v>
      </c>
      <c r="H221" s="11">
        <v>7</v>
      </c>
      <c r="I221" s="11" t="s">
        <v>266</v>
      </c>
      <c r="J221" s="11" t="s">
        <v>261</v>
      </c>
      <c r="K221" s="11" t="s">
        <v>778</v>
      </c>
      <c r="L221" s="11">
        <v>2</v>
      </c>
    </row>
    <row r="222" spans="1:12">
      <c r="A222" s="11" t="s">
        <v>210</v>
      </c>
      <c r="D222" s="11" t="s">
        <v>260</v>
      </c>
      <c r="E222" s="19" t="s">
        <v>473</v>
      </c>
      <c r="F222" s="10">
        <v>42036</v>
      </c>
      <c r="G222" s="10">
        <v>44228</v>
      </c>
      <c r="H222" s="11">
        <v>7</v>
      </c>
      <c r="I222" s="20" t="s">
        <v>259</v>
      </c>
      <c r="J222" s="11" t="s">
        <v>261</v>
      </c>
      <c r="K222" s="11" t="s">
        <v>778</v>
      </c>
      <c r="L222" s="11">
        <v>2</v>
      </c>
    </row>
    <row r="223" spans="1:12">
      <c r="A223" s="11" t="s">
        <v>211</v>
      </c>
      <c r="D223" s="11" t="s">
        <v>260</v>
      </c>
      <c r="E223" s="19" t="s">
        <v>474</v>
      </c>
      <c r="F223" s="10">
        <v>42036</v>
      </c>
      <c r="G223" s="10">
        <v>44228</v>
      </c>
      <c r="H223" s="11">
        <v>7</v>
      </c>
      <c r="I223" s="20" t="s">
        <v>259</v>
      </c>
      <c r="J223" s="11" t="s">
        <v>261</v>
      </c>
      <c r="K223" s="11" t="s">
        <v>778</v>
      </c>
      <c r="L223" s="11">
        <v>2</v>
      </c>
    </row>
    <row r="224" spans="1:12">
      <c r="A224" s="11" t="s">
        <v>212</v>
      </c>
      <c r="D224" s="11" t="s">
        <v>260</v>
      </c>
      <c r="E224" s="19" t="s">
        <v>475</v>
      </c>
      <c r="F224" s="10">
        <v>42036</v>
      </c>
      <c r="G224" s="10">
        <v>44228</v>
      </c>
      <c r="H224" s="11">
        <v>7</v>
      </c>
      <c r="I224" s="20" t="s">
        <v>259</v>
      </c>
      <c r="J224" s="11" t="s">
        <v>261</v>
      </c>
      <c r="K224" s="11" t="s">
        <v>778</v>
      </c>
      <c r="L224" s="11">
        <v>2</v>
      </c>
    </row>
    <row r="225" spans="1:12">
      <c r="A225" s="11" t="s">
        <v>213</v>
      </c>
      <c r="D225" s="11" t="s">
        <v>260</v>
      </c>
      <c r="E225" s="19" t="s">
        <v>476</v>
      </c>
      <c r="F225" s="10">
        <v>42036</v>
      </c>
      <c r="G225" s="10">
        <v>44228</v>
      </c>
      <c r="H225" s="11">
        <v>7</v>
      </c>
      <c r="I225" s="20" t="s">
        <v>259</v>
      </c>
      <c r="J225" s="11" t="s">
        <v>261</v>
      </c>
      <c r="K225" s="11" t="s">
        <v>778</v>
      </c>
      <c r="L225" s="11">
        <v>2</v>
      </c>
    </row>
    <row r="226" spans="1:12">
      <c r="A226" s="11" t="s">
        <v>214</v>
      </c>
      <c r="D226" s="11" t="s">
        <v>260</v>
      </c>
      <c r="E226" s="19" t="s">
        <v>477</v>
      </c>
      <c r="F226" s="10">
        <v>42036</v>
      </c>
      <c r="G226" s="10">
        <v>44228</v>
      </c>
      <c r="H226" s="11">
        <v>7</v>
      </c>
      <c r="I226" s="11" t="s">
        <v>266</v>
      </c>
      <c r="J226" s="11" t="s">
        <v>261</v>
      </c>
      <c r="K226" s="11" t="s">
        <v>778</v>
      </c>
      <c r="L226" s="11">
        <v>2</v>
      </c>
    </row>
    <row r="227" spans="1:12">
      <c r="A227" s="11" t="s">
        <v>215</v>
      </c>
      <c r="D227" s="11" t="s">
        <v>260</v>
      </c>
      <c r="E227" s="19" t="s">
        <v>478</v>
      </c>
      <c r="F227" s="10">
        <v>42036</v>
      </c>
      <c r="G227" s="10">
        <v>44228</v>
      </c>
      <c r="H227" s="11">
        <v>7</v>
      </c>
      <c r="I227" s="11" t="s">
        <v>266</v>
      </c>
      <c r="J227" s="11" t="s">
        <v>261</v>
      </c>
      <c r="K227" s="11" t="s">
        <v>778</v>
      </c>
      <c r="L227" s="11">
        <v>2</v>
      </c>
    </row>
    <row r="228" spans="1:12">
      <c r="A228" s="11" t="s">
        <v>216</v>
      </c>
      <c r="D228" s="11" t="s">
        <v>260</v>
      </c>
      <c r="E228" s="19" t="s">
        <v>479</v>
      </c>
      <c r="F228" s="10">
        <v>42036</v>
      </c>
      <c r="G228" s="10">
        <v>44228</v>
      </c>
      <c r="H228" s="11">
        <v>7</v>
      </c>
      <c r="I228" s="11" t="s">
        <v>266</v>
      </c>
      <c r="J228" s="11" t="s">
        <v>261</v>
      </c>
      <c r="K228" s="11" t="s">
        <v>778</v>
      </c>
      <c r="L228" s="11">
        <v>2</v>
      </c>
    </row>
    <row r="229" spans="1:12">
      <c r="A229" s="11" t="s">
        <v>217</v>
      </c>
      <c r="D229" s="11" t="s">
        <v>260</v>
      </c>
      <c r="E229" s="19" t="s">
        <v>480</v>
      </c>
      <c r="F229" s="10">
        <v>42036</v>
      </c>
      <c r="G229" s="10">
        <v>44228</v>
      </c>
      <c r="H229" s="11">
        <v>7</v>
      </c>
      <c r="I229" s="20" t="s">
        <v>259</v>
      </c>
      <c r="J229" s="11" t="s">
        <v>261</v>
      </c>
      <c r="K229" s="11" t="s">
        <v>778</v>
      </c>
      <c r="L229" s="11">
        <v>2</v>
      </c>
    </row>
    <row r="230" spans="1:12">
      <c r="A230" s="11" t="s">
        <v>218</v>
      </c>
      <c r="D230" s="11" t="s">
        <v>260</v>
      </c>
      <c r="E230" s="19" t="s">
        <v>481</v>
      </c>
      <c r="F230" s="10">
        <v>42036</v>
      </c>
      <c r="G230" s="10">
        <v>44228</v>
      </c>
      <c r="H230" s="11">
        <v>7</v>
      </c>
      <c r="I230" s="20" t="s">
        <v>259</v>
      </c>
      <c r="J230" s="11" t="s">
        <v>261</v>
      </c>
      <c r="K230" s="11" t="s">
        <v>778</v>
      </c>
      <c r="L230" s="11">
        <v>2</v>
      </c>
    </row>
    <row r="231" spans="1:12">
      <c r="A231" s="11" t="s">
        <v>219</v>
      </c>
      <c r="D231" s="11" t="s">
        <v>260</v>
      </c>
      <c r="E231" s="19" t="s">
        <v>482</v>
      </c>
      <c r="F231" s="10">
        <v>42036</v>
      </c>
      <c r="G231" s="10">
        <v>44228</v>
      </c>
      <c r="H231" s="11">
        <v>7</v>
      </c>
      <c r="I231" s="20" t="s">
        <v>259</v>
      </c>
      <c r="J231" s="11" t="s">
        <v>261</v>
      </c>
      <c r="K231" s="11" t="s">
        <v>778</v>
      </c>
      <c r="L231" s="11">
        <v>2</v>
      </c>
    </row>
    <row r="232" spans="1:12">
      <c r="A232" s="11" t="s">
        <v>220</v>
      </c>
      <c r="D232" s="11" t="s">
        <v>260</v>
      </c>
      <c r="E232" s="19" t="s">
        <v>483</v>
      </c>
      <c r="F232" s="10">
        <v>42036</v>
      </c>
      <c r="G232" s="10">
        <v>44228</v>
      </c>
      <c r="H232" s="11">
        <v>7</v>
      </c>
      <c r="I232" s="20" t="s">
        <v>259</v>
      </c>
      <c r="J232" s="11" t="s">
        <v>261</v>
      </c>
      <c r="K232" s="11" t="s">
        <v>778</v>
      </c>
      <c r="L232" s="11">
        <v>2</v>
      </c>
    </row>
    <row r="233" spans="1:12">
      <c r="A233" s="11" t="s">
        <v>221</v>
      </c>
      <c r="D233" s="11" t="s">
        <v>260</v>
      </c>
      <c r="E233" s="19" t="s">
        <v>484</v>
      </c>
      <c r="F233" s="10">
        <v>42036</v>
      </c>
      <c r="G233" s="10">
        <v>44228</v>
      </c>
      <c r="H233" s="11">
        <v>7</v>
      </c>
      <c r="I233" s="11" t="s">
        <v>266</v>
      </c>
      <c r="J233" s="11" t="s">
        <v>261</v>
      </c>
      <c r="K233" s="11" t="s">
        <v>778</v>
      </c>
      <c r="L233" s="11">
        <v>2</v>
      </c>
    </row>
    <row r="234" spans="1:12">
      <c r="A234" s="11" t="s">
        <v>222</v>
      </c>
      <c r="D234" s="11" t="s">
        <v>260</v>
      </c>
      <c r="E234" s="19" t="s">
        <v>485</v>
      </c>
      <c r="F234" s="10">
        <v>42036</v>
      </c>
      <c r="G234" s="10">
        <v>44228</v>
      </c>
      <c r="H234" s="11">
        <v>7</v>
      </c>
      <c r="I234" s="11" t="s">
        <v>266</v>
      </c>
      <c r="J234" s="11" t="s">
        <v>261</v>
      </c>
      <c r="K234" s="11" t="s">
        <v>778</v>
      </c>
      <c r="L234" s="11">
        <v>2</v>
      </c>
    </row>
    <row r="235" spans="1:12">
      <c r="A235" s="11" t="s">
        <v>223</v>
      </c>
      <c r="D235" s="11" t="s">
        <v>260</v>
      </c>
      <c r="E235" s="19" t="s">
        <v>486</v>
      </c>
      <c r="F235" s="10">
        <v>42036</v>
      </c>
      <c r="G235" s="10">
        <v>44228</v>
      </c>
      <c r="H235" s="11">
        <v>7</v>
      </c>
      <c r="I235" s="11" t="s">
        <v>266</v>
      </c>
      <c r="J235" s="11" t="s">
        <v>261</v>
      </c>
      <c r="K235" s="11" t="s">
        <v>778</v>
      </c>
      <c r="L235" s="11">
        <v>2</v>
      </c>
    </row>
    <row r="236" spans="1:12">
      <c r="A236" s="11" t="s">
        <v>224</v>
      </c>
      <c r="D236" s="11" t="s">
        <v>260</v>
      </c>
      <c r="E236" s="19" t="s">
        <v>487</v>
      </c>
      <c r="F236" s="10">
        <v>42036</v>
      </c>
      <c r="G236" s="10">
        <v>44228</v>
      </c>
      <c r="H236" s="11">
        <v>7</v>
      </c>
      <c r="I236" s="20" t="s">
        <v>259</v>
      </c>
      <c r="J236" s="11" t="s">
        <v>261</v>
      </c>
      <c r="K236" s="11" t="s">
        <v>778</v>
      </c>
      <c r="L236" s="11">
        <v>2</v>
      </c>
    </row>
    <row r="237" spans="1:12">
      <c r="A237" s="11" t="s">
        <v>225</v>
      </c>
      <c r="D237" s="11" t="s">
        <v>260</v>
      </c>
      <c r="E237" s="19" t="s">
        <v>488</v>
      </c>
      <c r="F237" s="10">
        <v>42036</v>
      </c>
      <c r="G237" s="10">
        <v>44228</v>
      </c>
      <c r="H237" s="11">
        <v>7</v>
      </c>
      <c r="I237" s="20" t="s">
        <v>259</v>
      </c>
      <c r="J237" s="11" t="s">
        <v>261</v>
      </c>
      <c r="K237" s="11" t="s">
        <v>778</v>
      </c>
      <c r="L237" s="11">
        <v>2</v>
      </c>
    </row>
    <row r="238" spans="1:12">
      <c r="A238" s="11" t="s">
        <v>226</v>
      </c>
      <c r="D238" s="11" t="s">
        <v>260</v>
      </c>
      <c r="E238" s="19" t="s">
        <v>489</v>
      </c>
      <c r="F238" s="10">
        <v>42036</v>
      </c>
      <c r="G238" s="10">
        <v>44228</v>
      </c>
      <c r="H238" s="11">
        <v>7</v>
      </c>
      <c r="I238" s="20" t="s">
        <v>259</v>
      </c>
      <c r="J238" s="11" t="s">
        <v>261</v>
      </c>
      <c r="K238" s="11" t="s">
        <v>778</v>
      </c>
      <c r="L238" s="11">
        <v>2</v>
      </c>
    </row>
    <row r="239" spans="1:12">
      <c r="A239" s="11" t="s">
        <v>227</v>
      </c>
      <c r="D239" s="11" t="s">
        <v>260</v>
      </c>
      <c r="E239" s="19" t="s">
        <v>490</v>
      </c>
      <c r="F239" s="10">
        <v>42036</v>
      </c>
      <c r="G239" s="10">
        <v>44228</v>
      </c>
      <c r="H239" s="11">
        <v>7</v>
      </c>
      <c r="I239" s="20" t="s">
        <v>259</v>
      </c>
      <c r="J239" s="11" t="s">
        <v>261</v>
      </c>
      <c r="K239" s="11" t="s">
        <v>778</v>
      </c>
      <c r="L239" s="11">
        <v>2</v>
      </c>
    </row>
    <row r="240" spans="1:12">
      <c r="A240" s="11" t="s">
        <v>228</v>
      </c>
      <c r="D240" s="11" t="s">
        <v>260</v>
      </c>
      <c r="E240" s="19" t="s">
        <v>491</v>
      </c>
      <c r="F240" s="10">
        <v>42036</v>
      </c>
      <c r="G240" s="10">
        <v>44228</v>
      </c>
      <c r="H240" s="11">
        <v>7</v>
      </c>
      <c r="I240" s="11" t="s">
        <v>266</v>
      </c>
      <c r="J240" s="11" t="s">
        <v>261</v>
      </c>
      <c r="K240" s="11" t="s">
        <v>778</v>
      </c>
      <c r="L240" s="11">
        <v>2</v>
      </c>
    </row>
    <row r="241" spans="1:12">
      <c r="A241" s="11" t="s">
        <v>229</v>
      </c>
      <c r="D241" s="11" t="s">
        <v>260</v>
      </c>
      <c r="E241" s="19" t="s">
        <v>492</v>
      </c>
      <c r="F241" s="10">
        <v>42036</v>
      </c>
      <c r="G241" s="10">
        <v>44228</v>
      </c>
      <c r="H241" s="11">
        <v>7</v>
      </c>
      <c r="I241" s="11" t="s">
        <v>266</v>
      </c>
      <c r="J241" s="11" t="s">
        <v>261</v>
      </c>
      <c r="K241" s="11" t="s">
        <v>778</v>
      </c>
      <c r="L241" s="11">
        <v>2</v>
      </c>
    </row>
    <row r="242" spans="1:12">
      <c r="A242" s="11" t="s">
        <v>230</v>
      </c>
      <c r="D242" s="11" t="s">
        <v>260</v>
      </c>
      <c r="E242" s="19" t="s">
        <v>493</v>
      </c>
      <c r="F242" s="10">
        <v>42036</v>
      </c>
      <c r="G242" s="10">
        <v>44228</v>
      </c>
      <c r="H242" s="11">
        <v>7</v>
      </c>
      <c r="I242" s="11" t="s">
        <v>266</v>
      </c>
      <c r="J242" s="11" t="s">
        <v>261</v>
      </c>
      <c r="K242" s="11" t="s">
        <v>778</v>
      </c>
      <c r="L242" s="11">
        <v>2</v>
      </c>
    </row>
    <row r="243" spans="1:12">
      <c r="A243" s="11" t="s">
        <v>231</v>
      </c>
      <c r="D243" s="11" t="s">
        <v>260</v>
      </c>
      <c r="E243" s="19" t="s">
        <v>494</v>
      </c>
      <c r="F243" s="10">
        <v>42036</v>
      </c>
      <c r="G243" s="10">
        <v>44228</v>
      </c>
      <c r="H243" s="11">
        <v>7</v>
      </c>
      <c r="I243" s="20" t="s">
        <v>259</v>
      </c>
      <c r="J243" s="11" t="s">
        <v>261</v>
      </c>
      <c r="K243" s="11" t="s">
        <v>778</v>
      </c>
      <c r="L243" s="11">
        <v>2</v>
      </c>
    </row>
    <row r="244" spans="1:12">
      <c r="A244" s="11" t="s">
        <v>232</v>
      </c>
      <c r="D244" s="11" t="s">
        <v>260</v>
      </c>
      <c r="E244" s="19" t="s">
        <v>495</v>
      </c>
      <c r="F244" s="10">
        <v>42036</v>
      </c>
      <c r="G244" s="10">
        <v>44228</v>
      </c>
      <c r="H244" s="11">
        <v>7</v>
      </c>
      <c r="I244" s="20" t="s">
        <v>259</v>
      </c>
      <c r="J244" s="11" t="s">
        <v>261</v>
      </c>
      <c r="K244" s="11" t="s">
        <v>778</v>
      </c>
      <c r="L244" s="11">
        <v>2</v>
      </c>
    </row>
    <row r="245" spans="1:12">
      <c r="A245" s="11" t="s">
        <v>233</v>
      </c>
      <c r="D245" s="11" t="s">
        <v>260</v>
      </c>
      <c r="E245" s="19" t="s">
        <v>496</v>
      </c>
      <c r="F245" s="10">
        <v>42036</v>
      </c>
      <c r="G245" s="10">
        <v>44228</v>
      </c>
      <c r="H245" s="11">
        <v>7</v>
      </c>
      <c r="I245" s="20" t="s">
        <v>259</v>
      </c>
      <c r="J245" s="11" t="s">
        <v>261</v>
      </c>
      <c r="K245" s="11" t="s">
        <v>778</v>
      </c>
      <c r="L245" s="11">
        <v>2</v>
      </c>
    </row>
    <row r="246" spans="1:12">
      <c r="A246" s="11" t="s">
        <v>234</v>
      </c>
      <c r="D246" s="11" t="s">
        <v>260</v>
      </c>
      <c r="E246" s="19" t="s">
        <v>497</v>
      </c>
      <c r="F246" s="10">
        <v>42036</v>
      </c>
      <c r="G246" s="10">
        <v>44228</v>
      </c>
      <c r="H246" s="11">
        <v>7</v>
      </c>
      <c r="I246" s="20" t="s">
        <v>259</v>
      </c>
      <c r="J246" s="11" t="s">
        <v>261</v>
      </c>
      <c r="K246" s="11" t="s">
        <v>778</v>
      </c>
      <c r="L246" s="11">
        <v>2</v>
      </c>
    </row>
    <row r="247" spans="1:12">
      <c r="A247" s="11" t="s">
        <v>235</v>
      </c>
      <c r="D247" s="11" t="s">
        <v>260</v>
      </c>
      <c r="E247" s="19" t="s">
        <v>498</v>
      </c>
      <c r="F247" s="10">
        <v>42036</v>
      </c>
      <c r="G247" s="10">
        <v>44228</v>
      </c>
      <c r="H247" s="11">
        <v>7</v>
      </c>
      <c r="I247" s="11" t="s">
        <v>266</v>
      </c>
      <c r="J247" s="11" t="s">
        <v>261</v>
      </c>
      <c r="K247" s="11" t="s">
        <v>778</v>
      </c>
      <c r="L247" s="11">
        <v>2</v>
      </c>
    </row>
    <row r="248" spans="1:12">
      <c r="A248" s="11" t="s">
        <v>236</v>
      </c>
      <c r="D248" s="11" t="s">
        <v>260</v>
      </c>
      <c r="E248" s="19" t="s">
        <v>499</v>
      </c>
      <c r="F248" s="10">
        <v>42036</v>
      </c>
      <c r="G248" s="10">
        <v>44228</v>
      </c>
      <c r="H248" s="11">
        <v>7</v>
      </c>
      <c r="I248" s="11" t="s">
        <v>266</v>
      </c>
      <c r="J248" s="11" t="s">
        <v>261</v>
      </c>
      <c r="K248" s="11" t="s">
        <v>778</v>
      </c>
      <c r="L248" s="11">
        <v>2</v>
      </c>
    </row>
    <row r="249" spans="1:12">
      <c r="A249" s="11" t="s">
        <v>237</v>
      </c>
      <c r="D249" s="11" t="s">
        <v>260</v>
      </c>
      <c r="E249" s="19" t="s">
        <v>500</v>
      </c>
      <c r="F249" s="10">
        <v>42036</v>
      </c>
      <c r="G249" s="10">
        <v>44228</v>
      </c>
      <c r="H249" s="11">
        <v>7</v>
      </c>
      <c r="I249" s="11" t="s">
        <v>266</v>
      </c>
      <c r="J249" s="11" t="s">
        <v>261</v>
      </c>
      <c r="K249" s="11" t="s">
        <v>778</v>
      </c>
      <c r="L249" s="11">
        <v>2</v>
      </c>
    </row>
    <row r="250" spans="1:12">
      <c r="A250" s="11" t="s">
        <v>238</v>
      </c>
      <c r="D250" s="11" t="s">
        <v>260</v>
      </c>
      <c r="E250" s="19" t="s">
        <v>501</v>
      </c>
      <c r="F250" s="10">
        <v>42036</v>
      </c>
      <c r="G250" s="10">
        <v>44228</v>
      </c>
      <c r="H250" s="11">
        <v>7</v>
      </c>
      <c r="I250" s="20" t="s">
        <v>259</v>
      </c>
      <c r="J250" s="11" t="s">
        <v>261</v>
      </c>
      <c r="K250" s="11" t="s">
        <v>778</v>
      </c>
      <c r="L250" s="11">
        <v>2</v>
      </c>
    </row>
    <row r="251" spans="1:12">
      <c r="A251" s="11" t="s">
        <v>239</v>
      </c>
      <c r="D251" s="11" t="s">
        <v>260</v>
      </c>
      <c r="E251" s="19" t="s">
        <v>502</v>
      </c>
      <c r="F251" s="10">
        <v>42036</v>
      </c>
      <c r="G251" s="10">
        <v>44228</v>
      </c>
      <c r="H251" s="11">
        <v>7</v>
      </c>
      <c r="I251" s="20" t="s">
        <v>259</v>
      </c>
      <c r="J251" s="11" t="s">
        <v>261</v>
      </c>
      <c r="K251" s="11" t="s">
        <v>778</v>
      </c>
      <c r="L251" s="11">
        <v>2</v>
      </c>
    </row>
    <row r="252" spans="1:12">
      <c r="A252" s="11" t="s">
        <v>240</v>
      </c>
      <c r="D252" s="11" t="s">
        <v>260</v>
      </c>
      <c r="E252" s="19" t="s">
        <v>503</v>
      </c>
      <c r="F252" s="10">
        <v>42036</v>
      </c>
      <c r="G252" s="10">
        <v>44228</v>
      </c>
      <c r="H252" s="11">
        <v>7</v>
      </c>
      <c r="I252" s="20" t="s">
        <v>259</v>
      </c>
      <c r="J252" s="11" t="s">
        <v>261</v>
      </c>
      <c r="K252" s="11" t="s">
        <v>778</v>
      </c>
      <c r="L252" s="11">
        <v>2</v>
      </c>
    </row>
    <row r="253" spans="1:12">
      <c r="A253" s="11" t="s">
        <v>241</v>
      </c>
      <c r="D253" s="11" t="s">
        <v>260</v>
      </c>
      <c r="E253" s="19" t="s">
        <v>504</v>
      </c>
      <c r="F253" s="10">
        <v>42036</v>
      </c>
      <c r="G253" s="10">
        <v>44228</v>
      </c>
      <c r="H253" s="11">
        <v>7</v>
      </c>
      <c r="I253" s="20" t="s">
        <v>259</v>
      </c>
      <c r="J253" s="11" t="s">
        <v>261</v>
      </c>
      <c r="K253" s="11" t="s">
        <v>778</v>
      </c>
      <c r="L253" s="11">
        <v>2</v>
      </c>
    </row>
    <row r="254" spans="1:12">
      <c r="A254" s="11" t="s">
        <v>242</v>
      </c>
      <c r="D254" s="11" t="s">
        <v>260</v>
      </c>
      <c r="E254" s="19" t="s">
        <v>505</v>
      </c>
      <c r="F254" s="10">
        <v>42036</v>
      </c>
      <c r="G254" s="10">
        <v>44228</v>
      </c>
      <c r="H254" s="11">
        <v>7</v>
      </c>
      <c r="I254" s="11" t="s">
        <v>266</v>
      </c>
      <c r="J254" s="11" t="s">
        <v>261</v>
      </c>
      <c r="K254" s="11" t="s">
        <v>778</v>
      </c>
      <c r="L254" s="11">
        <v>2</v>
      </c>
    </row>
    <row r="255" spans="1:12">
      <c r="A255" s="11" t="s">
        <v>243</v>
      </c>
      <c r="D255" s="11" t="s">
        <v>260</v>
      </c>
      <c r="E255" s="19" t="s">
        <v>506</v>
      </c>
      <c r="F255" s="10">
        <v>42036</v>
      </c>
      <c r="G255" s="10">
        <v>44228</v>
      </c>
      <c r="H255" s="11">
        <v>7</v>
      </c>
      <c r="I255" s="11" t="s">
        <v>266</v>
      </c>
      <c r="J255" s="11" t="s">
        <v>261</v>
      </c>
      <c r="K255" s="11" t="s">
        <v>778</v>
      </c>
      <c r="L255" s="11">
        <v>2</v>
      </c>
    </row>
    <row r="256" spans="1:12">
      <c r="A256" s="11" t="s">
        <v>244</v>
      </c>
      <c r="D256" s="11" t="s">
        <v>260</v>
      </c>
      <c r="E256" s="19" t="s">
        <v>507</v>
      </c>
      <c r="F256" s="10">
        <v>42036</v>
      </c>
      <c r="G256" s="10">
        <v>44228</v>
      </c>
      <c r="H256" s="11">
        <v>7</v>
      </c>
      <c r="I256" s="11" t="s">
        <v>266</v>
      </c>
      <c r="J256" s="11" t="s">
        <v>261</v>
      </c>
      <c r="K256" s="11" t="s">
        <v>778</v>
      </c>
      <c r="L256" s="11">
        <v>2</v>
      </c>
    </row>
    <row r="257" spans="1:12">
      <c r="A257" s="11" t="s">
        <v>245</v>
      </c>
      <c r="D257" s="11" t="s">
        <v>260</v>
      </c>
      <c r="E257" s="19" t="s">
        <v>508</v>
      </c>
      <c r="F257" s="10">
        <v>42036</v>
      </c>
      <c r="G257" s="10">
        <v>44228</v>
      </c>
      <c r="H257" s="11">
        <v>7</v>
      </c>
      <c r="I257" s="20" t="s">
        <v>259</v>
      </c>
      <c r="J257" s="11" t="s">
        <v>261</v>
      </c>
      <c r="K257" s="11" t="s">
        <v>778</v>
      </c>
      <c r="L257" s="11">
        <v>2</v>
      </c>
    </row>
    <row r="258" spans="1:12">
      <c r="A258" s="11" t="s">
        <v>246</v>
      </c>
      <c r="D258" s="11" t="s">
        <v>260</v>
      </c>
      <c r="E258" s="19" t="s">
        <v>509</v>
      </c>
      <c r="F258" s="10">
        <v>42036</v>
      </c>
      <c r="G258" s="10">
        <v>44228</v>
      </c>
      <c r="H258" s="11">
        <v>7</v>
      </c>
      <c r="I258" s="20" t="s">
        <v>259</v>
      </c>
      <c r="J258" s="11" t="s">
        <v>261</v>
      </c>
      <c r="K258" s="11" t="s">
        <v>778</v>
      </c>
      <c r="L258" s="11">
        <v>2</v>
      </c>
    </row>
    <row r="259" spans="1:12">
      <c r="A259" s="11" t="s">
        <v>247</v>
      </c>
      <c r="D259" s="11" t="s">
        <v>260</v>
      </c>
      <c r="E259" s="19" t="s">
        <v>510</v>
      </c>
      <c r="F259" s="10">
        <v>42036</v>
      </c>
      <c r="G259" s="10">
        <v>44228</v>
      </c>
      <c r="H259" s="11">
        <v>7</v>
      </c>
      <c r="I259" s="20" t="s">
        <v>259</v>
      </c>
      <c r="J259" s="11" t="s">
        <v>261</v>
      </c>
      <c r="K259" s="11" t="s">
        <v>778</v>
      </c>
      <c r="L259" s="11">
        <v>2</v>
      </c>
    </row>
    <row r="260" spans="1:12">
      <c r="A260" s="11" t="s">
        <v>248</v>
      </c>
      <c r="D260" s="11" t="s">
        <v>260</v>
      </c>
      <c r="E260" s="19" t="s">
        <v>511</v>
      </c>
      <c r="F260" s="10">
        <v>42036</v>
      </c>
      <c r="G260" s="10">
        <v>44228</v>
      </c>
      <c r="H260" s="11">
        <v>7</v>
      </c>
      <c r="I260" s="20" t="s">
        <v>259</v>
      </c>
      <c r="J260" s="11" t="s">
        <v>261</v>
      </c>
      <c r="K260" s="11" t="s">
        <v>778</v>
      </c>
      <c r="L260" s="11">
        <v>2</v>
      </c>
    </row>
    <row r="261" spans="1:12">
      <c r="A261" s="11" t="s">
        <v>249</v>
      </c>
      <c r="D261" s="11" t="s">
        <v>260</v>
      </c>
      <c r="E261" s="19" t="s">
        <v>512</v>
      </c>
      <c r="F261" s="10">
        <v>42036</v>
      </c>
      <c r="G261" s="10">
        <v>44228</v>
      </c>
      <c r="H261" s="11">
        <v>7</v>
      </c>
      <c r="I261" s="11" t="s">
        <v>266</v>
      </c>
      <c r="J261" s="11" t="s">
        <v>261</v>
      </c>
      <c r="K261" s="11" t="s">
        <v>778</v>
      </c>
      <c r="L261" s="11">
        <v>2</v>
      </c>
    </row>
    <row r="262" spans="1:12">
      <c r="A262" s="11" t="s">
        <v>513</v>
      </c>
      <c r="D262" s="11" t="s">
        <v>260</v>
      </c>
      <c r="E262" s="19" t="s">
        <v>641</v>
      </c>
      <c r="F262" s="10">
        <v>42036</v>
      </c>
      <c r="G262" s="10">
        <v>44228</v>
      </c>
      <c r="H262" s="11">
        <v>7</v>
      </c>
      <c r="I262" s="11" t="s">
        <v>266</v>
      </c>
      <c r="J262" s="11" t="s">
        <v>261</v>
      </c>
      <c r="K262" s="11" t="s">
        <v>778</v>
      </c>
      <c r="L262" s="11">
        <v>2</v>
      </c>
    </row>
    <row r="263" spans="1:12">
      <c r="A263" s="11" t="s">
        <v>514</v>
      </c>
      <c r="D263" s="11" t="s">
        <v>260</v>
      </c>
      <c r="E263" s="19" t="s">
        <v>642</v>
      </c>
      <c r="F263" s="10">
        <v>42036</v>
      </c>
      <c r="G263" s="10">
        <v>44228</v>
      </c>
      <c r="H263" s="11">
        <v>7</v>
      </c>
      <c r="I263" s="11" t="s">
        <v>266</v>
      </c>
      <c r="J263" s="11" t="s">
        <v>261</v>
      </c>
      <c r="K263" s="11" t="s">
        <v>778</v>
      </c>
      <c r="L263" s="11">
        <v>2</v>
      </c>
    </row>
    <row r="264" spans="1:12">
      <c r="A264" s="11" t="s">
        <v>515</v>
      </c>
      <c r="D264" s="11" t="s">
        <v>260</v>
      </c>
      <c r="E264" s="19" t="s">
        <v>643</v>
      </c>
      <c r="F264" s="10">
        <v>42036</v>
      </c>
      <c r="G264" s="10">
        <v>44228</v>
      </c>
      <c r="H264" s="11">
        <v>7</v>
      </c>
      <c r="I264" s="20" t="s">
        <v>259</v>
      </c>
      <c r="J264" s="11" t="s">
        <v>261</v>
      </c>
      <c r="K264" s="11" t="s">
        <v>778</v>
      </c>
      <c r="L264" s="11">
        <v>2</v>
      </c>
    </row>
    <row r="265" spans="1:12">
      <c r="A265" s="11" t="s">
        <v>516</v>
      </c>
      <c r="D265" s="11" t="s">
        <v>260</v>
      </c>
      <c r="E265" s="19" t="s">
        <v>644</v>
      </c>
      <c r="F265" s="10">
        <v>42036</v>
      </c>
      <c r="G265" s="10">
        <v>44228</v>
      </c>
      <c r="H265" s="11">
        <v>7</v>
      </c>
      <c r="I265" s="20" t="s">
        <v>259</v>
      </c>
      <c r="J265" s="11" t="s">
        <v>261</v>
      </c>
      <c r="K265" s="11" t="s">
        <v>778</v>
      </c>
      <c r="L265" s="11">
        <v>2</v>
      </c>
    </row>
    <row r="266" spans="1:12">
      <c r="A266" s="11" t="s">
        <v>517</v>
      </c>
      <c r="D266" s="11" t="s">
        <v>260</v>
      </c>
      <c r="E266" s="19" t="s">
        <v>645</v>
      </c>
      <c r="F266" s="10">
        <v>42036</v>
      </c>
      <c r="G266" s="10">
        <v>44228</v>
      </c>
      <c r="H266" s="11">
        <v>7</v>
      </c>
      <c r="I266" s="20" t="s">
        <v>259</v>
      </c>
      <c r="J266" s="11" t="s">
        <v>261</v>
      </c>
      <c r="K266" s="11" t="s">
        <v>778</v>
      </c>
      <c r="L266" s="11">
        <v>2</v>
      </c>
    </row>
    <row r="267" spans="1:12">
      <c r="A267" s="11" t="s">
        <v>518</v>
      </c>
      <c r="D267" s="11" t="s">
        <v>260</v>
      </c>
      <c r="E267" s="19" t="s">
        <v>646</v>
      </c>
      <c r="F267" s="10">
        <v>42036</v>
      </c>
      <c r="G267" s="10">
        <v>44228</v>
      </c>
      <c r="H267" s="11">
        <v>7</v>
      </c>
      <c r="I267" s="20" t="s">
        <v>259</v>
      </c>
      <c r="J267" s="11" t="s">
        <v>261</v>
      </c>
      <c r="K267" s="11" t="s">
        <v>778</v>
      </c>
      <c r="L267" s="11">
        <v>2</v>
      </c>
    </row>
    <row r="268" spans="1:12">
      <c r="A268" s="11" t="s">
        <v>519</v>
      </c>
      <c r="D268" s="11" t="s">
        <v>260</v>
      </c>
      <c r="E268" s="19" t="s">
        <v>647</v>
      </c>
      <c r="F268" s="10">
        <v>42036</v>
      </c>
      <c r="G268" s="10">
        <v>44228</v>
      </c>
      <c r="H268" s="11">
        <v>7</v>
      </c>
      <c r="I268" s="11" t="s">
        <v>266</v>
      </c>
      <c r="J268" s="11" t="s">
        <v>261</v>
      </c>
      <c r="K268" s="11" t="s">
        <v>778</v>
      </c>
      <c r="L268" s="11">
        <v>2</v>
      </c>
    </row>
    <row r="269" spans="1:12">
      <c r="A269" s="11" t="s">
        <v>520</v>
      </c>
      <c r="D269" s="11" t="s">
        <v>260</v>
      </c>
      <c r="E269" s="19" t="s">
        <v>648</v>
      </c>
      <c r="F269" s="10">
        <v>42036</v>
      </c>
      <c r="G269" s="10">
        <v>44228</v>
      </c>
      <c r="H269" s="11">
        <v>7</v>
      </c>
      <c r="I269" s="11" t="s">
        <v>266</v>
      </c>
      <c r="J269" s="11" t="s">
        <v>261</v>
      </c>
      <c r="K269" s="11" t="s">
        <v>778</v>
      </c>
      <c r="L269" s="11">
        <v>2</v>
      </c>
    </row>
    <row r="270" spans="1:12">
      <c r="A270" s="11" t="s">
        <v>521</v>
      </c>
      <c r="D270" s="11" t="s">
        <v>260</v>
      </c>
      <c r="E270" s="19" t="s">
        <v>649</v>
      </c>
      <c r="F270" s="10">
        <v>42036</v>
      </c>
      <c r="G270" s="10">
        <v>44228</v>
      </c>
      <c r="H270" s="11">
        <v>7</v>
      </c>
      <c r="I270" s="11" t="s">
        <v>266</v>
      </c>
      <c r="J270" s="11" t="s">
        <v>261</v>
      </c>
      <c r="K270" s="11" t="s">
        <v>778</v>
      </c>
      <c r="L270" s="11">
        <v>2</v>
      </c>
    </row>
    <row r="271" spans="1:12">
      <c r="A271" s="11" t="s">
        <v>522</v>
      </c>
      <c r="D271" s="11" t="s">
        <v>260</v>
      </c>
      <c r="E271" s="19" t="s">
        <v>650</v>
      </c>
      <c r="F271" s="10">
        <v>42036</v>
      </c>
      <c r="G271" s="10">
        <v>44228</v>
      </c>
      <c r="H271" s="11">
        <v>7</v>
      </c>
      <c r="I271" s="20" t="s">
        <v>259</v>
      </c>
      <c r="J271" s="11" t="s">
        <v>261</v>
      </c>
      <c r="K271" s="11" t="s">
        <v>778</v>
      </c>
      <c r="L271" s="11">
        <v>2</v>
      </c>
    </row>
    <row r="272" spans="1:12">
      <c r="A272" s="11" t="s">
        <v>523</v>
      </c>
      <c r="D272" s="11" t="s">
        <v>260</v>
      </c>
      <c r="E272" s="19" t="s">
        <v>651</v>
      </c>
      <c r="F272" s="10">
        <v>42036</v>
      </c>
      <c r="G272" s="10">
        <v>44228</v>
      </c>
      <c r="H272" s="11">
        <v>7</v>
      </c>
      <c r="I272" s="20" t="s">
        <v>259</v>
      </c>
      <c r="J272" s="11" t="s">
        <v>261</v>
      </c>
      <c r="K272" s="11" t="s">
        <v>778</v>
      </c>
      <c r="L272" s="11">
        <v>2</v>
      </c>
    </row>
    <row r="273" spans="1:12">
      <c r="A273" s="11" t="s">
        <v>524</v>
      </c>
      <c r="D273" s="11" t="s">
        <v>260</v>
      </c>
      <c r="E273" s="19" t="s">
        <v>652</v>
      </c>
      <c r="F273" s="10">
        <v>42036</v>
      </c>
      <c r="G273" s="10">
        <v>44228</v>
      </c>
      <c r="H273" s="11">
        <v>7</v>
      </c>
      <c r="I273" s="20" t="s">
        <v>259</v>
      </c>
      <c r="J273" s="11" t="s">
        <v>261</v>
      </c>
      <c r="K273" s="11" t="s">
        <v>778</v>
      </c>
      <c r="L273" s="11">
        <v>2</v>
      </c>
    </row>
    <row r="274" spans="1:12">
      <c r="A274" s="11" t="s">
        <v>525</v>
      </c>
      <c r="D274" s="11" t="s">
        <v>260</v>
      </c>
      <c r="E274" s="19" t="s">
        <v>653</v>
      </c>
      <c r="F274" s="10">
        <v>42036</v>
      </c>
      <c r="G274" s="10">
        <v>44228</v>
      </c>
      <c r="H274" s="11">
        <v>7</v>
      </c>
      <c r="I274" s="20" t="s">
        <v>259</v>
      </c>
      <c r="J274" s="11" t="s">
        <v>261</v>
      </c>
      <c r="K274" s="11" t="s">
        <v>778</v>
      </c>
      <c r="L274" s="11">
        <v>2</v>
      </c>
    </row>
    <row r="275" spans="1:12">
      <c r="A275" s="11" t="s">
        <v>526</v>
      </c>
      <c r="D275" s="11" t="s">
        <v>260</v>
      </c>
      <c r="E275" s="19" t="s">
        <v>654</v>
      </c>
      <c r="F275" s="10">
        <v>42036</v>
      </c>
      <c r="G275" s="10">
        <v>44228</v>
      </c>
      <c r="H275" s="11">
        <v>7</v>
      </c>
      <c r="I275" s="11" t="s">
        <v>266</v>
      </c>
      <c r="J275" s="11" t="s">
        <v>261</v>
      </c>
      <c r="K275" s="11" t="s">
        <v>778</v>
      </c>
      <c r="L275" s="11">
        <v>2</v>
      </c>
    </row>
    <row r="276" spans="1:12">
      <c r="A276" s="11" t="s">
        <v>527</v>
      </c>
      <c r="D276" s="11" t="s">
        <v>260</v>
      </c>
      <c r="E276" s="19" t="s">
        <v>655</v>
      </c>
      <c r="F276" s="10">
        <v>42036</v>
      </c>
      <c r="G276" s="10">
        <v>44228</v>
      </c>
      <c r="H276" s="11">
        <v>7</v>
      </c>
      <c r="I276" s="11" t="s">
        <v>266</v>
      </c>
      <c r="J276" s="11" t="s">
        <v>261</v>
      </c>
      <c r="K276" s="11" t="s">
        <v>778</v>
      </c>
      <c r="L276" s="11">
        <v>2</v>
      </c>
    </row>
    <row r="277" spans="1:12">
      <c r="A277" s="11" t="s">
        <v>528</v>
      </c>
      <c r="D277" s="11" t="s">
        <v>260</v>
      </c>
      <c r="E277" s="19" t="s">
        <v>656</v>
      </c>
      <c r="F277" s="10">
        <v>42036</v>
      </c>
      <c r="G277" s="10">
        <v>44228</v>
      </c>
      <c r="H277" s="11">
        <v>7</v>
      </c>
      <c r="I277" s="11" t="s">
        <v>266</v>
      </c>
      <c r="J277" s="11" t="s">
        <v>261</v>
      </c>
      <c r="K277" s="11" t="s">
        <v>778</v>
      </c>
      <c r="L277" s="11">
        <v>2</v>
      </c>
    </row>
    <row r="278" spans="1:12">
      <c r="A278" s="11" t="s">
        <v>529</v>
      </c>
      <c r="D278" s="11" t="s">
        <v>260</v>
      </c>
      <c r="E278" s="19" t="s">
        <v>657</v>
      </c>
      <c r="F278" s="10">
        <v>42036</v>
      </c>
      <c r="G278" s="10">
        <v>44228</v>
      </c>
      <c r="H278" s="11">
        <v>7</v>
      </c>
      <c r="I278" s="20" t="s">
        <v>259</v>
      </c>
      <c r="J278" s="11" t="s">
        <v>261</v>
      </c>
      <c r="K278" s="11" t="s">
        <v>778</v>
      </c>
      <c r="L278" s="11">
        <v>2</v>
      </c>
    </row>
    <row r="279" spans="1:12">
      <c r="A279" s="11" t="s">
        <v>530</v>
      </c>
      <c r="D279" s="11" t="s">
        <v>260</v>
      </c>
      <c r="E279" s="19" t="s">
        <v>658</v>
      </c>
      <c r="F279" s="10">
        <v>42036</v>
      </c>
      <c r="G279" s="10">
        <v>44228</v>
      </c>
      <c r="H279" s="11">
        <v>7</v>
      </c>
      <c r="I279" s="20" t="s">
        <v>259</v>
      </c>
      <c r="J279" s="11" t="s">
        <v>261</v>
      </c>
      <c r="K279" s="11" t="s">
        <v>778</v>
      </c>
      <c r="L279" s="11">
        <v>2</v>
      </c>
    </row>
    <row r="280" spans="1:12">
      <c r="A280" s="11" t="s">
        <v>531</v>
      </c>
      <c r="D280" s="11" t="s">
        <v>260</v>
      </c>
      <c r="E280" s="19" t="s">
        <v>659</v>
      </c>
      <c r="F280" s="10">
        <v>42036</v>
      </c>
      <c r="G280" s="10">
        <v>44228</v>
      </c>
      <c r="H280" s="11">
        <v>7</v>
      </c>
      <c r="I280" s="20" t="s">
        <v>259</v>
      </c>
      <c r="J280" s="11" t="s">
        <v>261</v>
      </c>
      <c r="K280" s="11" t="s">
        <v>778</v>
      </c>
      <c r="L280" s="11">
        <v>2</v>
      </c>
    </row>
    <row r="281" spans="1:12">
      <c r="A281" s="11" t="s">
        <v>532</v>
      </c>
      <c r="D281" s="11" t="s">
        <v>260</v>
      </c>
      <c r="E281" s="19" t="s">
        <v>660</v>
      </c>
      <c r="F281" s="10">
        <v>42036</v>
      </c>
      <c r="G281" s="10">
        <v>44228</v>
      </c>
      <c r="H281" s="11">
        <v>7</v>
      </c>
      <c r="I281" s="20" t="s">
        <v>259</v>
      </c>
      <c r="J281" s="11" t="s">
        <v>261</v>
      </c>
      <c r="K281" s="11" t="s">
        <v>778</v>
      </c>
      <c r="L281" s="11">
        <v>2</v>
      </c>
    </row>
    <row r="282" spans="1:12">
      <c r="A282" s="11" t="s">
        <v>533</v>
      </c>
      <c r="D282" s="11" t="s">
        <v>260</v>
      </c>
      <c r="E282" s="19" t="s">
        <v>661</v>
      </c>
      <c r="F282" s="10">
        <v>42036</v>
      </c>
      <c r="G282" s="10">
        <v>44228</v>
      </c>
      <c r="H282" s="11">
        <v>7</v>
      </c>
      <c r="I282" s="11" t="s">
        <v>266</v>
      </c>
      <c r="J282" s="11" t="s">
        <v>261</v>
      </c>
      <c r="K282" s="11" t="s">
        <v>778</v>
      </c>
      <c r="L282" s="11">
        <v>2</v>
      </c>
    </row>
    <row r="283" spans="1:12">
      <c r="A283" s="11" t="s">
        <v>534</v>
      </c>
      <c r="D283" s="11" t="s">
        <v>260</v>
      </c>
      <c r="E283" s="19" t="s">
        <v>662</v>
      </c>
      <c r="F283" s="10">
        <v>42036</v>
      </c>
      <c r="G283" s="10">
        <v>44228</v>
      </c>
      <c r="H283" s="11">
        <v>7</v>
      </c>
      <c r="I283" s="11" t="s">
        <v>266</v>
      </c>
      <c r="J283" s="11" t="s">
        <v>261</v>
      </c>
      <c r="K283" s="11" t="s">
        <v>778</v>
      </c>
      <c r="L283" s="11">
        <v>2</v>
      </c>
    </row>
    <row r="284" spans="1:12">
      <c r="A284" s="11" t="s">
        <v>535</v>
      </c>
      <c r="D284" s="11" t="s">
        <v>260</v>
      </c>
      <c r="E284" s="19" t="s">
        <v>663</v>
      </c>
      <c r="F284" s="10">
        <v>42036</v>
      </c>
      <c r="G284" s="10">
        <v>44228</v>
      </c>
      <c r="H284" s="11">
        <v>7</v>
      </c>
      <c r="I284" s="11" t="s">
        <v>266</v>
      </c>
      <c r="J284" s="11" t="s">
        <v>261</v>
      </c>
      <c r="K284" s="11" t="s">
        <v>778</v>
      </c>
      <c r="L284" s="11">
        <v>2</v>
      </c>
    </row>
    <row r="285" spans="1:12">
      <c r="A285" s="11" t="s">
        <v>536</v>
      </c>
      <c r="D285" s="11" t="s">
        <v>260</v>
      </c>
      <c r="E285" s="19" t="s">
        <v>664</v>
      </c>
      <c r="F285" s="10">
        <v>42036</v>
      </c>
      <c r="G285" s="10">
        <v>44228</v>
      </c>
      <c r="H285" s="11">
        <v>7</v>
      </c>
      <c r="I285" s="20" t="s">
        <v>259</v>
      </c>
      <c r="J285" s="11" t="s">
        <v>261</v>
      </c>
      <c r="K285" s="11" t="s">
        <v>778</v>
      </c>
      <c r="L285" s="11">
        <v>2</v>
      </c>
    </row>
    <row r="286" spans="1:12">
      <c r="A286" s="11" t="s">
        <v>537</v>
      </c>
      <c r="D286" s="11" t="s">
        <v>260</v>
      </c>
      <c r="E286" s="19" t="s">
        <v>665</v>
      </c>
      <c r="F286" s="10">
        <v>42036</v>
      </c>
      <c r="G286" s="10">
        <v>44228</v>
      </c>
      <c r="H286" s="11">
        <v>7</v>
      </c>
      <c r="I286" s="20" t="s">
        <v>259</v>
      </c>
      <c r="J286" s="11" t="s">
        <v>261</v>
      </c>
      <c r="K286" s="11" t="s">
        <v>778</v>
      </c>
      <c r="L286" s="11">
        <v>2</v>
      </c>
    </row>
    <row r="287" spans="1:12">
      <c r="A287" s="11" t="s">
        <v>538</v>
      </c>
      <c r="D287" s="11" t="s">
        <v>260</v>
      </c>
      <c r="E287" s="19" t="s">
        <v>666</v>
      </c>
      <c r="F287" s="10">
        <v>42036</v>
      </c>
      <c r="G287" s="10">
        <v>44228</v>
      </c>
      <c r="H287" s="11">
        <v>7</v>
      </c>
      <c r="I287" s="20" t="s">
        <v>259</v>
      </c>
      <c r="J287" s="11" t="s">
        <v>261</v>
      </c>
      <c r="K287" s="11" t="s">
        <v>778</v>
      </c>
      <c r="L287" s="11">
        <v>2</v>
      </c>
    </row>
    <row r="288" spans="1:12">
      <c r="A288" s="11" t="s">
        <v>539</v>
      </c>
      <c r="D288" s="11" t="s">
        <v>260</v>
      </c>
      <c r="E288" s="19" t="s">
        <v>667</v>
      </c>
      <c r="F288" s="10">
        <v>42036</v>
      </c>
      <c r="G288" s="10">
        <v>44228</v>
      </c>
      <c r="H288" s="11">
        <v>7</v>
      </c>
      <c r="I288" s="20" t="s">
        <v>259</v>
      </c>
      <c r="J288" s="11" t="s">
        <v>261</v>
      </c>
      <c r="K288" s="11" t="s">
        <v>778</v>
      </c>
      <c r="L288" s="11">
        <v>2</v>
      </c>
    </row>
    <row r="289" spans="1:12">
      <c r="A289" s="11" t="s">
        <v>540</v>
      </c>
      <c r="D289" s="11" t="s">
        <v>260</v>
      </c>
      <c r="E289" s="19" t="s">
        <v>668</v>
      </c>
      <c r="F289" s="10">
        <v>42036</v>
      </c>
      <c r="G289" s="10">
        <v>44228</v>
      </c>
      <c r="H289" s="11">
        <v>7</v>
      </c>
      <c r="I289" s="11" t="s">
        <v>266</v>
      </c>
      <c r="J289" s="11" t="s">
        <v>261</v>
      </c>
      <c r="K289" s="11" t="s">
        <v>778</v>
      </c>
      <c r="L289" s="11">
        <v>2</v>
      </c>
    </row>
    <row r="290" spans="1:12">
      <c r="A290" s="11" t="s">
        <v>541</v>
      </c>
      <c r="D290" s="11" t="s">
        <v>260</v>
      </c>
      <c r="E290" s="19" t="s">
        <v>669</v>
      </c>
      <c r="F290" s="10">
        <v>42036</v>
      </c>
      <c r="G290" s="10">
        <v>44228</v>
      </c>
      <c r="H290" s="11">
        <v>7</v>
      </c>
      <c r="I290" s="11" t="s">
        <v>266</v>
      </c>
      <c r="J290" s="11" t="s">
        <v>261</v>
      </c>
      <c r="K290" s="11" t="s">
        <v>778</v>
      </c>
      <c r="L290" s="11">
        <v>2</v>
      </c>
    </row>
    <row r="291" spans="1:12">
      <c r="A291" s="11" t="s">
        <v>542</v>
      </c>
      <c r="D291" s="11" t="s">
        <v>260</v>
      </c>
      <c r="E291" s="19" t="s">
        <v>670</v>
      </c>
      <c r="F291" s="10">
        <v>42036</v>
      </c>
      <c r="G291" s="10">
        <v>44228</v>
      </c>
      <c r="H291" s="11">
        <v>7</v>
      </c>
      <c r="I291" s="11" t="s">
        <v>266</v>
      </c>
      <c r="J291" s="11" t="s">
        <v>261</v>
      </c>
      <c r="K291" s="11" t="s">
        <v>778</v>
      </c>
      <c r="L291" s="11">
        <v>2</v>
      </c>
    </row>
    <row r="292" spans="1:12">
      <c r="A292" s="11" t="s">
        <v>543</v>
      </c>
      <c r="D292" s="11" t="s">
        <v>260</v>
      </c>
      <c r="E292" s="19" t="s">
        <v>671</v>
      </c>
      <c r="F292" s="10">
        <v>42036</v>
      </c>
      <c r="G292" s="10">
        <v>44228</v>
      </c>
      <c r="H292" s="11">
        <v>7</v>
      </c>
      <c r="I292" s="20" t="s">
        <v>259</v>
      </c>
      <c r="J292" s="11" t="s">
        <v>261</v>
      </c>
      <c r="K292" s="11" t="s">
        <v>778</v>
      </c>
      <c r="L292" s="11">
        <v>2</v>
      </c>
    </row>
    <row r="293" spans="1:12">
      <c r="A293" s="11" t="s">
        <v>544</v>
      </c>
      <c r="D293" s="11" t="s">
        <v>260</v>
      </c>
      <c r="E293" s="19" t="s">
        <v>672</v>
      </c>
      <c r="F293" s="10">
        <v>42036</v>
      </c>
      <c r="G293" s="10">
        <v>44228</v>
      </c>
      <c r="H293" s="11">
        <v>7</v>
      </c>
      <c r="I293" s="20" t="s">
        <v>259</v>
      </c>
      <c r="J293" s="11" t="s">
        <v>261</v>
      </c>
      <c r="K293" s="11" t="s">
        <v>778</v>
      </c>
      <c r="L293" s="11">
        <v>2</v>
      </c>
    </row>
    <row r="294" spans="1:12">
      <c r="A294" s="11" t="s">
        <v>545</v>
      </c>
      <c r="D294" s="11" t="s">
        <v>260</v>
      </c>
      <c r="E294" s="19" t="s">
        <v>673</v>
      </c>
      <c r="F294" s="10">
        <v>42036</v>
      </c>
      <c r="G294" s="10">
        <v>44228</v>
      </c>
      <c r="H294" s="11">
        <v>7</v>
      </c>
      <c r="I294" s="20" t="s">
        <v>259</v>
      </c>
      <c r="J294" s="11" t="s">
        <v>261</v>
      </c>
      <c r="K294" s="11" t="s">
        <v>778</v>
      </c>
      <c r="L294" s="11">
        <v>2</v>
      </c>
    </row>
    <row r="295" spans="1:12">
      <c r="A295" s="11" t="s">
        <v>546</v>
      </c>
      <c r="D295" s="11" t="s">
        <v>260</v>
      </c>
      <c r="E295" s="19" t="s">
        <v>674</v>
      </c>
      <c r="F295" s="10">
        <v>42036</v>
      </c>
      <c r="G295" s="10">
        <v>44228</v>
      </c>
      <c r="H295" s="11">
        <v>7</v>
      </c>
      <c r="I295" s="20" t="s">
        <v>259</v>
      </c>
      <c r="J295" s="11" t="s">
        <v>261</v>
      </c>
      <c r="K295" s="11" t="s">
        <v>778</v>
      </c>
      <c r="L295" s="11">
        <v>2</v>
      </c>
    </row>
    <row r="296" spans="1:12">
      <c r="A296" s="11" t="s">
        <v>547</v>
      </c>
      <c r="D296" s="11" t="s">
        <v>260</v>
      </c>
      <c r="E296" s="19" t="s">
        <v>675</v>
      </c>
      <c r="F296" s="10">
        <v>42036</v>
      </c>
      <c r="G296" s="10">
        <v>44228</v>
      </c>
      <c r="H296" s="11">
        <v>7</v>
      </c>
      <c r="I296" s="11" t="s">
        <v>266</v>
      </c>
      <c r="J296" s="11" t="s">
        <v>261</v>
      </c>
      <c r="K296" s="11" t="s">
        <v>778</v>
      </c>
      <c r="L296" s="11">
        <v>2</v>
      </c>
    </row>
    <row r="297" spans="1:12">
      <c r="A297" s="11" t="s">
        <v>548</v>
      </c>
      <c r="D297" s="11" t="s">
        <v>260</v>
      </c>
      <c r="E297" s="19" t="s">
        <v>676</v>
      </c>
      <c r="F297" s="10">
        <v>42036</v>
      </c>
      <c r="G297" s="10">
        <v>44228</v>
      </c>
      <c r="H297" s="11">
        <v>7</v>
      </c>
      <c r="I297" s="11" t="s">
        <v>266</v>
      </c>
      <c r="J297" s="11" t="s">
        <v>261</v>
      </c>
      <c r="K297" s="11" t="s">
        <v>778</v>
      </c>
      <c r="L297" s="11">
        <v>2</v>
      </c>
    </row>
    <row r="298" spans="1:12">
      <c r="A298" s="11" t="s">
        <v>549</v>
      </c>
      <c r="D298" s="11" t="s">
        <v>260</v>
      </c>
      <c r="E298" s="19" t="s">
        <v>677</v>
      </c>
      <c r="F298" s="10">
        <v>42036</v>
      </c>
      <c r="G298" s="10">
        <v>44228</v>
      </c>
      <c r="H298" s="11">
        <v>7</v>
      </c>
      <c r="I298" s="11" t="s">
        <v>266</v>
      </c>
      <c r="J298" s="11" t="s">
        <v>261</v>
      </c>
      <c r="K298" s="11" t="s">
        <v>778</v>
      </c>
      <c r="L298" s="11">
        <v>2</v>
      </c>
    </row>
    <row r="299" spans="1:12">
      <c r="A299" s="11" t="s">
        <v>550</v>
      </c>
      <c r="D299" s="11" t="s">
        <v>260</v>
      </c>
      <c r="E299" s="19" t="s">
        <v>678</v>
      </c>
      <c r="F299" s="10">
        <v>42036</v>
      </c>
      <c r="G299" s="10">
        <v>44228</v>
      </c>
      <c r="H299" s="11">
        <v>7</v>
      </c>
      <c r="I299" s="20" t="s">
        <v>259</v>
      </c>
      <c r="J299" s="11" t="s">
        <v>261</v>
      </c>
      <c r="K299" s="11" t="s">
        <v>778</v>
      </c>
      <c r="L299" s="11">
        <v>2</v>
      </c>
    </row>
    <row r="300" spans="1:12">
      <c r="A300" s="11" t="s">
        <v>551</v>
      </c>
      <c r="D300" s="11" t="s">
        <v>260</v>
      </c>
      <c r="E300" s="19" t="s">
        <v>679</v>
      </c>
      <c r="F300" s="10">
        <v>42036</v>
      </c>
      <c r="G300" s="10">
        <v>44228</v>
      </c>
      <c r="H300" s="11">
        <v>7</v>
      </c>
      <c r="I300" s="20" t="s">
        <v>259</v>
      </c>
      <c r="J300" s="11" t="s">
        <v>261</v>
      </c>
      <c r="K300" s="11" t="s">
        <v>778</v>
      </c>
      <c r="L300" s="11">
        <v>2</v>
      </c>
    </row>
    <row r="301" spans="1:12">
      <c r="A301" s="11" t="s">
        <v>552</v>
      </c>
      <c r="D301" s="11" t="s">
        <v>260</v>
      </c>
      <c r="E301" s="19" t="s">
        <v>680</v>
      </c>
      <c r="F301" s="10">
        <v>42036</v>
      </c>
      <c r="G301" s="10">
        <v>44228</v>
      </c>
      <c r="H301" s="11">
        <v>7</v>
      </c>
      <c r="I301" s="20" t="s">
        <v>259</v>
      </c>
      <c r="J301" s="11" t="s">
        <v>261</v>
      </c>
      <c r="K301" s="11" t="s">
        <v>778</v>
      </c>
      <c r="L301" s="11">
        <v>2</v>
      </c>
    </row>
    <row r="302" spans="1:12">
      <c r="A302" s="11" t="s">
        <v>553</v>
      </c>
      <c r="D302" s="11" t="s">
        <v>260</v>
      </c>
      <c r="E302" s="19" t="s">
        <v>681</v>
      </c>
      <c r="F302" s="10">
        <v>42036</v>
      </c>
      <c r="G302" s="10">
        <v>44228</v>
      </c>
      <c r="H302" s="11">
        <v>7</v>
      </c>
      <c r="I302" s="20" t="s">
        <v>259</v>
      </c>
      <c r="J302" s="11" t="s">
        <v>261</v>
      </c>
      <c r="K302" s="11" t="s">
        <v>778</v>
      </c>
      <c r="L302" s="11">
        <v>2</v>
      </c>
    </row>
    <row r="303" spans="1:12">
      <c r="A303" s="11" t="s">
        <v>554</v>
      </c>
      <c r="D303" s="11" t="s">
        <v>260</v>
      </c>
      <c r="E303" s="19" t="s">
        <v>682</v>
      </c>
      <c r="F303" s="10">
        <v>42036</v>
      </c>
      <c r="G303" s="10">
        <v>44228</v>
      </c>
      <c r="H303" s="11">
        <v>7</v>
      </c>
      <c r="I303" s="11" t="s">
        <v>266</v>
      </c>
      <c r="J303" s="11" t="s">
        <v>261</v>
      </c>
      <c r="K303" s="11" t="s">
        <v>778</v>
      </c>
      <c r="L303" s="11">
        <v>2</v>
      </c>
    </row>
    <row r="304" spans="1:12">
      <c r="A304" s="11" t="s">
        <v>555</v>
      </c>
      <c r="D304" s="11" t="s">
        <v>260</v>
      </c>
      <c r="E304" s="19" t="s">
        <v>683</v>
      </c>
      <c r="F304" s="10">
        <v>42036</v>
      </c>
      <c r="G304" s="10">
        <v>44228</v>
      </c>
      <c r="H304" s="11">
        <v>7</v>
      </c>
      <c r="I304" s="11" t="s">
        <v>266</v>
      </c>
      <c r="J304" s="11" t="s">
        <v>261</v>
      </c>
      <c r="K304" s="11" t="s">
        <v>778</v>
      </c>
      <c r="L304" s="11">
        <v>2</v>
      </c>
    </row>
    <row r="305" spans="1:12">
      <c r="A305" s="11" t="s">
        <v>556</v>
      </c>
      <c r="D305" s="11" t="s">
        <v>260</v>
      </c>
      <c r="E305" s="19" t="s">
        <v>684</v>
      </c>
      <c r="F305" s="10">
        <v>42036</v>
      </c>
      <c r="G305" s="10">
        <v>44228</v>
      </c>
      <c r="H305" s="11">
        <v>7</v>
      </c>
      <c r="I305" s="11" t="s">
        <v>266</v>
      </c>
      <c r="J305" s="11" t="s">
        <v>261</v>
      </c>
      <c r="K305" s="11" t="s">
        <v>778</v>
      </c>
      <c r="L305" s="11">
        <v>2</v>
      </c>
    </row>
    <row r="306" spans="1:12">
      <c r="A306" s="11" t="s">
        <v>557</v>
      </c>
      <c r="D306" s="11" t="s">
        <v>260</v>
      </c>
      <c r="E306" s="19" t="s">
        <v>685</v>
      </c>
      <c r="F306" s="10">
        <v>42036</v>
      </c>
      <c r="G306" s="10">
        <v>44228</v>
      </c>
      <c r="H306" s="11">
        <v>7</v>
      </c>
      <c r="I306" s="20" t="s">
        <v>259</v>
      </c>
      <c r="J306" s="11" t="s">
        <v>261</v>
      </c>
      <c r="K306" s="11" t="s">
        <v>778</v>
      </c>
      <c r="L306" s="11">
        <v>2</v>
      </c>
    </row>
    <row r="307" spans="1:12">
      <c r="A307" s="11" t="s">
        <v>558</v>
      </c>
      <c r="D307" s="11" t="s">
        <v>260</v>
      </c>
      <c r="E307" s="19" t="s">
        <v>686</v>
      </c>
      <c r="F307" s="10">
        <v>42036</v>
      </c>
      <c r="G307" s="10">
        <v>44228</v>
      </c>
      <c r="H307" s="11">
        <v>7</v>
      </c>
      <c r="I307" s="20" t="s">
        <v>259</v>
      </c>
      <c r="J307" s="11" t="s">
        <v>261</v>
      </c>
      <c r="K307" s="11" t="s">
        <v>778</v>
      </c>
      <c r="L307" s="11">
        <v>2</v>
      </c>
    </row>
    <row r="308" spans="1:12">
      <c r="A308" s="11" t="s">
        <v>559</v>
      </c>
      <c r="D308" s="11" t="s">
        <v>260</v>
      </c>
      <c r="E308" s="19" t="s">
        <v>687</v>
      </c>
      <c r="F308" s="10">
        <v>42036</v>
      </c>
      <c r="G308" s="10">
        <v>44228</v>
      </c>
      <c r="H308" s="11">
        <v>7</v>
      </c>
      <c r="I308" s="20" t="s">
        <v>259</v>
      </c>
      <c r="J308" s="11" t="s">
        <v>261</v>
      </c>
      <c r="K308" s="11" t="s">
        <v>778</v>
      </c>
      <c r="L308" s="11">
        <v>2</v>
      </c>
    </row>
    <row r="309" spans="1:12">
      <c r="A309" s="11" t="s">
        <v>560</v>
      </c>
      <c r="D309" s="11" t="s">
        <v>260</v>
      </c>
      <c r="E309" s="19" t="s">
        <v>688</v>
      </c>
      <c r="F309" s="10">
        <v>42036</v>
      </c>
      <c r="G309" s="10">
        <v>44228</v>
      </c>
      <c r="H309" s="11">
        <v>7</v>
      </c>
      <c r="I309" s="20" t="s">
        <v>259</v>
      </c>
      <c r="J309" s="11" t="s">
        <v>261</v>
      </c>
      <c r="K309" s="11" t="s">
        <v>778</v>
      </c>
      <c r="L309" s="11">
        <v>2</v>
      </c>
    </row>
    <row r="310" spans="1:12">
      <c r="A310" s="11" t="s">
        <v>561</v>
      </c>
      <c r="D310" s="11" t="s">
        <v>260</v>
      </c>
      <c r="E310" s="19" t="s">
        <v>689</v>
      </c>
      <c r="F310" s="10">
        <v>42036</v>
      </c>
      <c r="G310" s="10">
        <v>44228</v>
      </c>
      <c r="H310" s="11">
        <v>7</v>
      </c>
      <c r="I310" s="11" t="s">
        <v>266</v>
      </c>
      <c r="J310" s="11" t="s">
        <v>261</v>
      </c>
      <c r="K310" s="11" t="s">
        <v>778</v>
      </c>
      <c r="L310" s="11">
        <v>2</v>
      </c>
    </row>
    <row r="311" spans="1:12">
      <c r="A311" s="11" t="s">
        <v>562</v>
      </c>
      <c r="D311" s="11" t="s">
        <v>260</v>
      </c>
      <c r="E311" s="19" t="s">
        <v>690</v>
      </c>
      <c r="F311" s="10">
        <v>42036</v>
      </c>
      <c r="G311" s="10">
        <v>44228</v>
      </c>
      <c r="H311" s="11">
        <v>7</v>
      </c>
      <c r="I311" s="11" t="s">
        <v>266</v>
      </c>
      <c r="J311" s="11" t="s">
        <v>261</v>
      </c>
      <c r="K311" s="11" t="s">
        <v>778</v>
      </c>
      <c r="L311" s="11">
        <v>2</v>
      </c>
    </row>
    <row r="312" spans="1:12">
      <c r="A312" s="11" t="s">
        <v>563</v>
      </c>
      <c r="D312" s="11" t="s">
        <v>260</v>
      </c>
      <c r="E312" s="19" t="s">
        <v>691</v>
      </c>
      <c r="F312" s="10">
        <v>42036</v>
      </c>
      <c r="G312" s="10">
        <v>44228</v>
      </c>
      <c r="H312" s="11">
        <v>7</v>
      </c>
      <c r="I312" s="11" t="s">
        <v>266</v>
      </c>
      <c r="J312" s="11" t="s">
        <v>261</v>
      </c>
      <c r="K312" s="11" t="s">
        <v>778</v>
      </c>
      <c r="L312" s="11">
        <v>2</v>
      </c>
    </row>
    <row r="313" spans="1:12">
      <c r="A313" s="11" t="s">
        <v>564</v>
      </c>
      <c r="D313" s="11" t="s">
        <v>260</v>
      </c>
      <c r="E313" s="19" t="s">
        <v>692</v>
      </c>
      <c r="F313" s="10">
        <v>42036</v>
      </c>
      <c r="G313" s="10">
        <v>44228</v>
      </c>
      <c r="H313" s="11">
        <v>7</v>
      </c>
      <c r="I313" s="20" t="s">
        <v>259</v>
      </c>
      <c r="J313" s="11" t="s">
        <v>261</v>
      </c>
      <c r="K313" s="11" t="s">
        <v>778</v>
      </c>
      <c r="L313" s="11">
        <v>2</v>
      </c>
    </row>
    <row r="314" spans="1:12">
      <c r="A314" s="11" t="s">
        <v>565</v>
      </c>
      <c r="D314" s="11" t="s">
        <v>260</v>
      </c>
      <c r="E314" s="19" t="s">
        <v>693</v>
      </c>
      <c r="F314" s="10">
        <v>42036</v>
      </c>
      <c r="G314" s="10">
        <v>44228</v>
      </c>
      <c r="H314" s="11">
        <v>7</v>
      </c>
      <c r="I314" s="20" t="s">
        <v>259</v>
      </c>
      <c r="J314" s="11" t="s">
        <v>261</v>
      </c>
      <c r="K314" s="11" t="s">
        <v>778</v>
      </c>
      <c r="L314" s="11">
        <v>2</v>
      </c>
    </row>
    <row r="315" spans="1:12">
      <c r="A315" s="11" t="s">
        <v>566</v>
      </c>
      <c r="D315" s="11" t="s">
        <v>260</v>
      </c>
      <c r="E315" s="19" t="s">
        <v>694</v>
      </c>
      <c r="F315" s="10">
        <v>42036</v>
      </c>
      <c r="G315" s="10">
        <v>44228</v>
      </c>
      <c r="H315" s="11">
        <v>7</v>
      </c>
      <c r="I315" s="20" t="s">
        <v>259</v>
      </c>
      <c r="J315" s="11" t="s">
        <v>261</v>
      </c>
      <c r="K315" s="11" t="s">
        <v>778</v>
      </c>
      <c r="L315" s="11">
        <v>2</v>
      </c>
    </row>
    <row r="316" spans="1:12">
      <c r="A316" s="11" t="s">
        <v>567</v>
      </c>
      <c r="D316" s="11" t="s">
        <v>260</v>
      </c>
      <c r="E316" s="19" t="s">
        <v>695</v>
      </c>
      <c r="F316" s="10">
        <v>42036</v>
      </c>
      <c r="G316" s="10">
        <v>44228</v>
      </c>
      <c r="H316" s="11">
        <v>7</v>
      </c>
      <c r="I316" s="20" t="s">
        <v>259</v>
      </c>
      <c r="J316" s="11" t="s">
        <v>261</v>
      </c>
      <c r="K316" s="11" t="s">
        <v>778</v>
      </c>
      <c r="L316" s="11">
        <v>2</v>
      </c>
    </row>
    <row r="317" spans="1:12">
      <c r="A317" s="11" t="s">
        <v>568</v>
      </c>
      <c r="D317" s="11" t="s">
        <v>260</v>
      </c>
      <c r="E317" s="19" t="s">
        <v>696</v>
      </c>
      <c r="F317" s="10">
        <v>42036</v>
      </c>
      <c r="G317" s="10">
        <v>44228</v>
      </c>
      <c r="H317" s="11">
        <v>7</v>
      </c>
      <c r="I317" s="11" t="s">
        <v>266</v>
      </c>
      <c r="J317" s="11" t="s">
        <v>261</v>
      </c>
      <c r="K317" s="11" t="s">
        <v>778</v>
      </c>
      <c r="L317" s="11">
        <v>2</v>
      </c>
    </row>
    <row r="318" spans="1:12">
      <c r="A318" s="11" t="s">
        <v>569</v>
      </c>
      <c r="D318" s="11" t="s">
        <v>260</v>
      </c>
      <c r="E318" s="19" t="s">
        <v>697</v>
      </c>
      <c r="F318" s="10">
        <v>42036</v>
      </c>
      <c r="G318" s="10">
        <v>44228</v>
      </c>
      <c r="H318" s="11">
        <v>7</v>
      </c>
      <c r="I318" s="11" t="s">
        <v>266</v>
      </c>
      <c r="J318" s="11" t="s">
        <v>261</v>
      </c>
      <c r="K318" s="11" t="s">
        <v>778</v>
      </c>
      <c r="L318" s="11">
        <v>2</v>
      </c>
    </row>
    <row r="319" spans="1:12">
      <c r="A319" s="11" t="s">
        <v>570</v>
      </c>
      <c r="D319" s="11" t="s">
        <v>260</v>
      </c>
      <c r="E319" s="19" t="s">
        <v>698</v>
      </c>
      <c r="F319" s="10">
        <v>42036</v>
      </c>
      <c r="G319" s="10">
        <v>44228</v>
      </c>
      <c r="H319" s="11">
        <v>7</v>
      </c>
      <c r="I319" s="11" t="s">
        <v>266</v>
      </c>
      <c r="J319" s="11" t="s">
        <v>261</v>
      </c>
      <c r="K319" s="11" t="s">
        <v>778</v>
      </c>
      <c r="L319" s="11">
        <v>2</v>
      </c>
    </row>
    <row r="320" spans="1:12">
      <c r="A320" s="11" t="s">
        <v>571</v>
      </c>
      <c r="D320" s="11" t="s">
        <v>260</v>
      </c>
      <c r="E320" s="19" t="s">
        <v>699</v>
      </c>
      <c r="F320" s="10">
        <v>42036</v>
      </c>
      <c r="G320" s="10">
        <v>44228</v>
      </c>
      <c r="H320" s="11">
        <v>7</v>
      </c>
      <c r="I320" s="20" t="s">
        <v>259</v>
      </c>
      <c r="J320" s="11" t="s">
        <v>261</v>
      </c>
      <c r="K320" s="11" t="s">
        <v>778</v>
      </c>
      <c r="L320" s="11">
        <v>2</v>
      </c>
    </row>
    <row r="321" spans="1:12">
      <c r="A321" s="11" t="s">
        <v>572</v>
      </c>
      <c r="D321" s="11" t="s">
        <v>260</v>
      </c>
      <c r="E321" s="19" t="s">
        <v>700</v>
      </c>
      <c r="F321" s="10">
        <v>42036</v>
      </c>
      <c r="G321" s="10">
        <v>44228</v>
      </c>
      <c r="H321" s="11">
        <v>7</v>
      </c>
      <c r="I321" s="20" t="s">
        <v>259</v>
      </c>
      <c r="J321" s="11" t="s">
        <v>261</v>
      </c>
      <c r="K321" s="11" t="s">
        <v>778</v>
      </c>
      <c r="L321" s="11">
        <v>2</v>
      </c>
    </row>
    <row r="322" spans="1:12">
      <c r="A322" s="11" t="s">
        <v>573</v>
      </c>
      <c r="D322" s="11" t="s">
        <v>260</v>
      </c>
      <c r="E322" s="19" t="s">
        <v>701</v>
      </c>
      <c r="F322" s="10">
        <v>42036</v>
      </c>
      <c r="G322" s="10">
        <v>44228</v>
      </c>
      <c r="H322" s="11">
        <v>7</v>
      </c>
      <c r="I322" s="20" t="s">
        <v>259</v>
      </c>
      <c r="J322" s="11" t="s">
        <v>261</v>
      </c>
      <c r="K322" s="11" t="s">
        <v>778</v>
      </c>
      <c r="L322" s="11">
        <v>2</v>
      </c>
    </row>
    <row r="323" spans="1:12">
      <c r="A323" s="11" t="s">
        <v>574</v>
      </c>
      <c r="D323" s="11" t="s">
        <v>260</v>
      </c>
      <c r="E323" s="19" t="s">
        <v>702</v>
      </c>
      <c r="F323" s="10">
        <v>42036</v>
      </c>
      <c r="G323" s="10">
        <v>44228</v>
      </c>
      <c r="H323" s="11">
        <v>7</v>
      </c>
      <c r="I323" s="20" t="s">
        <v>259</v>
      </c>
      <c r="J323" s="11" t="s">
        <v>261</v>
      </c>
      <c r="K323" s="11" t="s">
        <v>778</v>
      </c>
      <c r="L323" s="11">
        <v>2</v>
      </c>
    </row>
    <row r="324" spans="1:12">
      <c r="A324" s="11" t="s">
        <v>575</v>
      </c>
      <c r="D324" s="11" t="s">
        <v>260</v>
      </c>
      <c r="E324" s="19" t="s">
        <v>703</v>
      </c>
      <c r="F324" s="10">
        <v>42036</v>
      </c>
      <c r="G324" s="10">
        <v>44228</v>
      </c>
      <c r="H324" s="11">
        <v>7</v>
      </c>
      <c r="I324" s="11" t="s">
        <v>266</v>
      </c>
      <c r="J324" s="11" t="s">
        <v>261</v>
      </c>
      <c r="K324" s="11" t="s">
        <v>778</v>
      </c>
      <c r="L324" s="11">
        <v>2</v>
      </c>
    </row>
    <row r="325" spans="1:12">
      <c r="A325" s="11" t="s">
        <v>576</v>
      </c>
      <c r="D325" s="11" t="s">
        <v>260</v>
      </c>
      <c r="E325" s="19" t="s">
        <v>704</v>
      </c>
      <c r="F325" s="10">
        <v>42036</v>
      </c>
      <c r="G325" s="10">
        <v>44228</v>
      </c>
      <c r="H325" s="11">
        <v>7</v>
      </c>
      <c r="I325" s="11" t="s">
        <v>266</v>
      </c>
      <c r="J325" s="11" t="s">
        <v>261</v>
      </c>
      <c r="K325" s="11" t="s">
        <v>778</v>
      </c>
      <c r="L325" s="11">
        <v>2</v>
      </c>
    </row>
    <row r="326" spans="1:12">
      <c r="A326" s="11" t="s">
        <v>577</v>
      </c>
      <c r="D326" s="11" t="s">
        <v>260</v>
      </c>
      <c r="E326" s="19" t="s">
        <v>705</v>
      </c>
      <c r="F326" s="10">
        <v>42036</v>
      </c>
      <c r="G326" s="10">
        <v>44228</v>
      </c>
      <c r="H326" s="11">
        <v>7</v>
      </c>
      <c r="I326" s="11" t="s">
        <v>266</v>
      </c>
      <c r="J326" s="11" t="s">
        <v>261</v>
      </c>
      <c r="K326" s="11" t="s">
        <v>778</v>
      </c>
      <c r="L326" s="11">
        <v>2</v>
      </c>
    </row>
    <row r="327" spans="1:12">
      <c r="A327" s="11" t="s">
        <v>578</v>
      </c>
      <c r="D327" s="11" t="s">
        <v>260</v>
      </c>
      <c r="E327" s="19" t="s">
        <v>706</v>
      </c>
      <c r="F327" s="10">
        <v>42036</v>
      </c>
      <c r="G327" s="10">
        <v>44228</v>
      </c>
      <c r="H327" s="11">
        <v>7</v>
      </c>
      <c r="I327" s="20" t="s">
        <v>259</v>
      </c>
      <c r="J327" s="11" t="s">
        <v>261</v>
      </c>
      <c r="K327" s="11" t="s">
        <v>778</v>
      </c>
      <c r="L327" s="11">
        <v>2</v>
      </c>
    </row>
    <row r="328" spans="1:12">
      <c r="A328" s="11" t="s">
        <v>579</v>
      </c>
      <c r="D328" s="11" t="s">
        <v>260</v>
      </c>
      <c r="E328" s="19" t="s">
        <v>707</v>
      </c>
      <c r="F328" s="10">
        <v>42036</v>
      </c>
      <c r="G328" s="10">
        <v>44228</v>
      </c>
      <c r="H328" s="11">
        <v>7</v>
      </c>
      <c r="I328" s="20" t="s">
        <v>259</v>
      </c>
      <c r="J328" s="11" t="s">
        <v>261</v>
      </c>
      <c r="K328" s="11" t="s">
        <v>778</v>
      </c>
      <c r="L328" s="11">
        <v>2</v>
      </c>
    </row>
    <row r="329" spans="1:12">
      <c r="A329" s="11" t="s">
        <v>580</v>
      </c>
      <c r="D329" s="11" t="s">
        <v>260</v>
      </c>
      <c r="E329" s="19" t="s">
        <v>708</v>
      </c>
      <c r="F329" s="10">
        <v>42036</v>
      </c>
      <c r="G329" s="10">
        <v>44228</v>
      </c>
      <c r="H329" s="11">
        <v>7</v>
      </c>
      <c r="I329" s="20" t="s">
        <v>259</v>
      </c>
      <c r="J329" s="11" t="s">
        <v>261</v>
      </c>
      <c r="K329" s="11" t="s">
        <v>778</v>
      </c>
      <c r="L329" s="11">
        <v>2</v>
      </c>
    </row>
    <row r="330" spans="1:12">
      <c r="A330" s="11" t="s">
        <v>581</v>
      </c>
      <c r="D330" s="11" t="s">
        <v>260</v>
      </c>
      <c r="E330" s="19" t="s">
        <v>709</v>
      </c>
      <c r="F330" s="10">
        <v>42036</v>
      </c>
      <c r="G330" s="10">
        <v>44228</v>
      </c>
      <c r="H330" s="11">
        <v>7</v>
      </c>
      <c r="I330" s="20" t="s">
        <v>259</v>
      </c>
      <c r="J330" s="11" t="s">
        <v>261</v>
      </c>
      <c r="K330" s="11" t="s">
        <v>778</v>
      </c>
      <c r="L330" s="11">
        <v>2</v>
      </c>
    </row>
    <row r="331" spans="1:12">
      <c r="A331" s="11" t="s">
        <v>582</v>
      </c>
      <c r="D331" s="11" t="s">
        <v>260</v>
      </c>
      <c r="E331" s="19" t="s">
        <v>710</v>
      </c>
      <c r="F331" s="10">
        <v>42036</v>
      </c>
      <c r="G331" s="10">
        <v>44228</v>
      </c>
      <c r="H331" s="11">
        <v>7</v>
      </c>
      <c r="I331" s="11" t="s">
        <v>266</v>
      </c>
      <c r="J331" s="11" t="s">
        <v>261</v>
      </c>
      <c r="K331" s="11" t="s">
        <v>778</v>
      </c>
      <c r="L331" s="11">
        <v>2</v>
      </c>
    </row>
    <row r="332" spans="1:12">
      <c r="A332" s="11" t="s">
        <v>583</v>
      </c>
      <c r="D332" s="11" t="s">
        <v>260</v>
      </c>
      <c r="E332" s="19" t="s">
        <v>711</v>
      </c>
      <c r="F332" s="10">
        <v>42036</v>
      </c>
      <c r="G332" s="10">
        <v>44228</v>
      </c>
      <c r="H332" s="11">
        <v>7</v>
      </c>
      <c r="I332" s="11" t="s">
        <v>266</v>
      </c>
      <c r="J332" s="11" t="s">
        <v>261</v>
      </c>
      <c r="K332" s="11" t="s">
        <v>778</v>
      </c>
      <c r="L332" s="11">
        <v>2</v>
      </c>
    </row>
    <row r="333" spans="1:12">
      <c r="A333" s="11" t="s">
        <v>584</v>
      </c>
      <c r="D333" s="11" t="s">
        <v>260</v>
      </c>
      <c r="E333" s="19" t="s">
        <v>712</v>
      </c>
      <c r="F333" s="10">
        <v>42036</v>
      </c>
      <c r="G333" s="10">
        <v>44228</v>
      </c>
      <c r="H333" s="11">
        <v>7</v>
      </c>
      <c r="I333" s="11" t="s">
        <v>266</v>
      </c>
      <c r="J333" s="11" t="s">
        <v>261</v>
      </c>
      <c r="K333" s="11" t="s">
        <v>778</v>
      </c>
      <c r="L333" s="11">
        <v>2</v>
      </c>
    </row>
    <row r="334" spans="1:12">
      <c r="A334" s="11" t="s">
        <v>585</v>
      </c>
      <c r="D334" s="11" t="s">
        <v>260</v>
      </c>
      <c r="E334" s="19" t="s">
        <v>713</v>
      </c>
      <c r="F334" s="10">
        <v>42036</v>
      </c>
      <c r="G334" s="10">
        <v>44228</v>
      </c>
      <c r="H334" s="11">
        <v>7</v>
      </c>
      <c r="I334" s="20" t="s">
        <v>259</v>
      </c>
      <c r="J334" s="11" t="s">
        <v>261</v>
      </c>
      <c r="K334" s="11" t="s">
        <v>778</v>
      </c>
      <c r="L334" s="11">
        <v>2</v>
      </c>
    </row>
    <row r="335" spans="1:12">
      <c r="A335" s="11" t="s">
        <v>586</v>
      </c>
      <c r="D335" s="11" t="s">
        <v>260</v>
      </c>
      <c r="E335" s="19" t="s">
        <v>714</v>
      </c>
      <c r="F335" s="10">
        <v>42036</v>
      </c>
      <c r="G335" s="10">
        <v>44228</v>
      </c>
      <c r="H335" s="11">
        <v>7</v>
      </c>
      <c r="I335" s="20" t="s">
        <v>259</v>
      </c>
      <c r="J335" s="11" t="s">
        <v>261</v>
      </c>
      <c r="K335" s="11" t="s">
        <v>778</v>
      </c>
      <c r="L335" s="11">
        <v>2</v>
      </c>
    </row>
    <row r="336" spans="1:12">
      <c r="A336" s="11" t="s">
        <v>587</v>
      </c>
      <c r="D336" s="11" t="s">
        <v>260</v>
      </c>
      <c r="E336" s="19" t="s">
        <v>715</v>
      </c>
      <c r="F336" s="10">
        <v>42036</v>
      </c>
      <c r="G336" s="10">
        <v>44228</v>
      </c>
      <c r="H336" s="11">
        <v>7</v>
      </c>
      <c r="I336" s="20" t="s">
        <v>259</v>
      </c>
      <c r="J336" s="11" t="s">
        <v>261</v>
      </c>
      <c r="K336" s="11" t="s">
        <v>778</v>
      </c>
      <c r="L336" s="11">
        <v>2</v>
      </c>
    </row>
    <row r="337" spans="1:12">
      <c r="A337" s="11" t="s">
        <v>588</v>
      </c>
      <c r="D337" s="11" t="s">
        <v>260</v>
      </c>
      <c r="E337" s="19" t="s">
        <v>716</v>
      </c>
      <c r="F337" s="10">
        <v>42036</v>
      </c>
      <c r="G337" s="10">
        <v>44228</v>
      </c>
      <c r="H337" s="11">
        <v>7</v>
      </c>
      <c r="I337" s="20" t="s">
        <v>259</v>
      </c>
      <c r="J337" s="11" t="s">
        <v>261</v>
      </c>
      <c r="K337" s="11" t="s">
        <v>778</v>
      </c>
      <c r="L337" s="11">
        <v>2</v>
      </c>
    </row>
    <row r="338" spans="1:12">
      <c r="A338" s="11" t="s">
        <v>589</v>
      </c>
      <c r="D338" s="11" t="s">
        <v>260</v>
      </c>
      <c r="E338" s="19" t="s">
        <v>717</v>
      </c>
      <c r="F338" s="10">
        <v>42036</v>
      </c>
      <c r="G338" s="10">
        <v>44228</v>
      </c>
      <c r="H338" s="11">
        <v>7</v>
      </c>
      <c r="I338" s="11" t="s">
        <v>266</v>
      </c>
      <c r="J338" s="11" t="s">
        <v>261</v>
      </c>
      <c r="K338" s="11" t="s">
        <v>778</v>
      </c>
      <c r="L338" s="11">
        <v>2</v>
      </c>
    </row>
    <row r="339" spans="1:12">
      <c r="A339" s="11" t="s">
        <v>590</v>
      </c>
      <c r="D339" s="11" t="s">
        <v>260</v>
      </c>
      <c r="E339" s="19" t="s">
        <v>718</v>
      </c>
      <c r="F339" s="10">
        <v>42036</v>
      </c>
      <c r="G339" s="10">
        <v>44228</v>
      </c>
      <c r="H339" s="11">
        <v>7</v>
      </c>
      <c r="I339" s="11" t="s">
        <v>266</v>
      </c>
      <c r="J339" s="11" t="s">
        <v>261</v>
      </c>
      <c r="K339" s="11" t="s">
        <v>778</v>
      </c>
      <c r="L339" s="11">
        <v>2</v>
      </c>
    </row>
    <row r="340" spans="1:12">
      <c r="A340" s="11" t="s">
        <v>591</v>
      </c>
      <c r="D340" s="11" t="s">
        <v>260</v>
      </c>
      <c r="E340" s="19" t="s">
        <v>719</v>
      </c>
      <c r="F340" s="10">
        <v>42036</v>
      </c>
      <c r="G340" s="10">
        <v>44228</v>
      </c>
      <c r="H340" s="11">
        <v>7</v>
      </c>
      <c r="I340" s="11" t="s">
        <v>266</v>
      </c>
      <c r="J340" s="11" t="s">
        <v>261</v>
      </c>
      <c r="K340" s="11" t="s">
        <v>778</v>
      </c>
      <c r="L340" s="11">
        <v>2</v>
      </c>
    </row>
    <row r="341" spans="1:12">
      <c r="A341" s="11" t="s">
        <v>592</v>
      </c>
      <c r="D341" s="11" t="s">
        <v>260</v>
      </c>
      <c r="E341" s="19" t="s">
        <v>720</v>
      </c>
      <c r="F341" s="10">
        <v>42036</v>
      </c>
      <c r="G341" s="10">
        <v>44228</v>
      </c>
      <c r="H341" s="11">
        <v>7</v>
      </c>
      <c r="I341" s="20" t="s">
        <v>259</v>
      </c>
      <c r="J341" s="11" t="s">
        <v>261</v>
      </c>
      <c r="K341" s="11" t="s">
        <v>778</v>
      </c>
      <c r="L341" s="11">
        <v>2</v>
      </c>
    </row>
    <row r="342" spans="1:12">
      <c r="A342" s="11" t="s">
        <v>593</v>
      </c>
      <c r="D342" s="11" t="s">
        <v>260</v>
      </c>
      <c r="E342" s="19" t="s">
        <v>721</v>
      </c>
      <c r="F342" s="10">
        <v>42036</v>
      </c>
      <c r="G342" s="10">
        <v>44228</v>
      </c>
      <c r="H342" s="11">
        <v>7</v>
      </c>
      <c r="I342" s="20" t="s">
        <v>259</v>
      </c>
      <c r="J342" s="11" t="s">
        <v>261</v>
      </c>
      <c r="K342" s="11" t="s">
        <v>778</v>
      </c>
      <c r="L342" s="11">
        <v>2</v>
      </c>
    </row>
    <row r="343" spans="1:12">
      <c r="A343" s="11" t="s">
        <v>594</v>
      </c>
      <c r="D343" s="11" t="s">
        <v>260</v>
      </c>
      <c r="E343" s="19" t="s">
        <v>722</v>
      </c>
      <c r="F343" s="10">
        <v>42036</v>
      </c>
      <c r="G343" s="10">
        <v>44228</v>
      </c>
      <c r="H343" s="11">
        <v>7</v>
      </c>
      <c r="I343" s="20" t="s">
        <v>259</v>
      </c>
      <c r="J343" s="11" t="s">
        <v>261</v>
      </c>
      <c r="K343" s="11" t="s">
        <v>778</v>
      </c>
      <c r="L343" s="11">
        <v>2</v>
      </c>
    </row>
    <row r="344" spans="1:12">
      <c r="A344" s="11" t="s">
        <v>595</v>
      </c>
      <c r="D344" s="11" t="s">
        <v>260</v>
      </c>
      <c r="E344" s="19" t="s">
        <v>723</v>
      </c>
      <c r="F344" s="10">
        <v>42036</v>
      </c>
      <c r="G344" s="10">
        <v>44228</v>
      </c>
      <c r="H344" s="11">
        <v>7</v>
      </c>
      <c r="I344" s="20" t="s">
        <v>259</v>
      </c>
      <c r="J344" s="11" t="s">
        <v>261</v>
      </c>
      <c r="K344" s="11" t="s">
        <v>778</v>
      </c>
      <c r="L344" s="11">
        <v>2</v>
      </c>
    </row>
    <row r="345" spans="1:12">
      <c r="A345" s="11" t="s">
        <v>596</v>
      </c>
      <c r="D345" s="11" t="s">
        <v>260</v>
      </c>
      <c r="E345" s="19" t="s">
        <v>724</v>
      </c>
      <c r="F345" s="10">
        <v>42036</v>
      </c>
      <c r="G345" s="10">
        <v>44228</v>
      </c>
      <c r="H345" s="11">
        <v>7</v>
      </c>
      <c r="I345" s="11" t="s">
        <v>266</v>
      </c>
      <c r="J345" s="11" t="s">
        <v>261</v>
      </c>
      <c r="K345" s="11" t="s">
        <v>778</v>
      </c>
      <c r="L345" s="11">
        <v>2</v>
      </c>
    </row>
    <row r="346" spans="1:12">
      <c r="A346" s="11" t="s">
        <v>597</v>
      </c>
      <c r="D346" s="11" t="s">
        <v>260</v>
      </c>
      <c r="E346" s="19" t="s">
        <v>725</v>
      </c>
      <c r="F346" s="10">
        <v>42036</v>
      </c>
      <c r="G346" s="10">
        <v>44228</v>
      </c>
      <c r="H346" s="11">
        <v>7</v>
      </c>
      <c r="I346" s="11" t="s">
        <v>266</v>
      </c>
      <c r="J346" s="11" t="s">
        <v>261</v>
      </c>
      <c r="K346" s="11" t="s">
        <v>778</v>
      </c>
      <c r="L346" s="11">
        <v>2</v>
      </c>
    </row>
    <row r="347" spans="1:12">
      <c r="A347" s="11" t="s">
        <v>598</v>
      </c>
      <c r="D347" s="11" t="s">
        <v>260</v>
      </c>
      <c r="E347" s="19" t="s">
        <v>726</v>
      </c>
      <c r="F347" s="10">
        <v>42036</v>
      </c>
      <c r="G347" s="10">
        <v>44228</v>
      </c>
      <c r="H347" s="11">
        <v>7</v>
      </c>
      <c r="I347" s="11" t="s">
        <v>266</v>
      </c>
      <c r="J347" s="11" t="s">
        <v>261</v>
      </c>
      <c r="K347" s="11" t="s">
        <v>778</v>
      </c>
      <c r="L347" s="11">
        <v>2</v>
      </c>
    </row>
    <row r="348" spans="1:12">
      <c r="A348" s="11" t="s">
        <v>599</v>
      </c>
      <c r="D348" s="11" t="s">
        <v>260</v>
      </c>
      <c r="E348" s="19" t="s">
        <v>727</v>
      </c>
      <c r="F348" s="10">
        <v>42036</v>
      </c>
      <c r="G348" s="10">
        <v>44228</v>
      </c>
      <c r="H348" s="11">
        <v>7</v>
      </c>
      <c r="I348" s="20" t="s">
        <v>259</v>
      </c>
      <c r="J348" s="11" t="s">
        <v>261</v>
      </c>
      <c r="K348" s="11" t="s">
        <v>778</v>
      </c>
      <c r="L348" s="11">
        <v>2</v>
      </c>
    </row>
    <row r="349" spans="1:12">
      <c r="A349" s="11" t="s">
        <v>600</v>
      </c>
      <c r="D349" s="11" t="s">
        <v>260</v>
      </c>
      <c r="E349" s="19" t="s">
        <v>728</v>
      </c>
      <c r="F349" s="10">
        <v>42036</v>
      </c>
      <c r="G349" s="10">
        <v>44228</v>
      </c>
      <c r="H349" s="11">
        <v>7</v>
      </c>
      <c r="I349" s="20" t="s">
        <v>259</v>
      </c>
      <c r="J349" s="11" t="s">
        <v>261</v>
      </c>
      <c r="K349" s="11" t="s">
        <v>778</v>
      </c>
      <c r="L349" s="11">
        <v>2</v>
      </c>
    </row>
    <row r="350" spans="1:12">
      <c r="A350" s="11" t="s">
        <v>601</v>
      </c>
      <c r="D350" s="11" t="s">
        <v>260</v>
      </c>
      <c r="E350" s="19" t="s">
        <v>729</v>
      </c>
      <c r="F350" s="10">
        <v>42036</v>
      </c>
      <c r="G350" s="10">
        <v>44228</v>
      </c>
      <c r="H350" s="11">
        <v>7</v>
      </c>
      <c r="I350" s="20" t="s">
        <v>259</v>
      </c>
      <c r="J350" s="11" t="s">
        <v>261</v>
      </c>
      <c r="K350" s="11" t="s">
        <v>778</v>
      </c>
      <c r="L350" s="11">
        <v>2</v>
      </c>
    </row>
    <row r="351" spans="1:12">
      <c r="A351" s="11" t="s">
        <v>602</v>
      </c>
      <c r="D351" s="11" t="s">
        <v>260</v>
      </c>
      <c r="E351" s="19" t="s">
        <v>730</v>
      </c>
      <c r="F351" s="10">
        <v>42036</v>
      </c>
      <c r="G351" s="10">
        <v>44228</v>
      </c>
      <c r="H351" s="11">
        <v>7</v>
      </c>
      <c r="I351" s="20" t="s">
        <v>259</v>
      </c>
      <c r="J351" s="11" t="s">
        <v>261</v>
      </c>
      <c r="K351" s="11" t="s">
        <v>778</v>
      </c>
      <c r="L351" s="11">
        <v>2</v>
      </c>
    </row>
    <row r="352" spans="1:12">
      <c r="A352" s="11" t="s">
        <v>603</v>
      </c>
      <c r="D352" s="11" t="s">
        <v>260</v>
      </c>
      <c r="E352" s="19" t="s">
        <v>731</v>
      </c>
      <c r="F352" s="10">
        <v>42036</v>
      </c>
      <c r="G352" s="10">
        <v>44228</v>
      </c>
      <c r="H352" s="11">
        <v>7</v>
      </c>
      <c r="I352" s="11" t="s">
        <v>266</v>
      </c>
      <c r="J352" s="11" t="s">
        <v>261</v>
      </c>
      <c r="K352" s="11" t="s">
        <v>778</v>
      </c>
      <c r="L352" s="11">
        <v>2</v>
      </c>
    </row>
    <row r="353" spans="1:12">
      <c r="A353" s="11" t="s">
        <v>604</v>
      </c>
      <c r="D353" s="11" t="s">
        <v>260</v>
      </c>
      <c r="E353" s="19" t="s">
        <v>732</v>
      </c>
      <c r="F353" s="10">
        <v>42036</v>
      </c>
      <c r="G353" s="10">
        <v>44228</v>
      </c>
      <c r="H353" s="11">
        <v>7</v>
      </c>
      <c r="I353" s="11" t="s">
        <v>266</v>
      </c>
      <c r="J353" s="11" t="s">
        <v>261</v>
      </c>
      <c r="K353" s="11" t="s">
        <v>778</v>
      </c>
      <c r="L353" s="11">
        <v>2</v>
      </c>
    </row>
    <row r="354" spans="1:12">
      <c r="A354" s="11" t="s">
        <v>605</v>
      </c>
      <c r="D354" s="11" t="s">
        <v>260</v>
      </c>
      <c r="E354" s="19" t="s">
        <v>733</v>
      </c>
      <c r="F354" s="10">
        <v>42036</v>
      </c>
      <c r="G354" s="10">
        <v>44228</v>
      </c>
      <c r="H354" s="11">
        <v>7</v>
      </c>
      <c r="I354" s="11" t="s">
        <v>266</v>
      </c>
      <c r="J354" s="11" t="s">
        <v>261</v>
      </c>
      <c r="K354" s="11" t="s">
        <v>778</v>
      </c>
      <c r="L354" s="11">
        <v>2</v>
      </c>
    </row>
    <row r="355" spans="1:12">
      <c r="A355" s="11" t="s">
        <v>606</v>
      </c>
      <c r="D355" s="11" t="s">
        <v>260</v>
      </c>
      <c r="E355" s="19" t="s">
        <v>734</v>
      </c>
      <c r="F355" s="10">
        <v>42036</v>
      </c>
      <c r="G355" s="10">
        <v>44228</v>
      </c>
      <c r="H355" s="11">
        <v>7</v>
      </c>
      <c r="I355" s="20" t="s">
        <v>259</v>
      </c>
      <c r="J355" s="11" t="s">
        <v>261</v>
      </c>
      <c r="K355" s="11" t="s">
        <v>778</v>
      </c>
      <c r="L355" s="11">
        <v>2</v>
      </c>
    </row>
    <row r="356" spans="1:12">
      <c r="A356" s="11" t="s">
        <v>607</v>
      </c>
      <c r="D356" s="11" t="s">
        <v>260</v>
      </c>
      <c r="E356" s="19" t="s">
        <v>735</v>
      </c>
      <c r="F356" s="10">
        <v>42036</v>
      </c>
      <c r="G356" s="10">
        <v>44228</v>
      </c>
      <c r="H356" s="11">
        <v>7</v>
      </c>
      <c r="I356" s="20" t="s">
        <v>259</v>
      </c>
      <c r="J356" s="11" t="s">
        <v>261</v>
      </c>
      <c r="K356" s="11" t="s">
        <v>778</v>
      </c>
      <c r="L356" s="11">
        <v>2</v>
      </c>
    </row>
    <row r="357" spans="1:12">
      <c r="A357" s="11" t="s">
        <v>608</v>
      </c>
      <c r="D357" s="11" t="s">
        <v>260</v>
      </c>
      <c r="E357" s="19" t="s">
        <v>736</v>
      </c>
      <c r="F357" s="10">
        <v>42036</v>
      </c>
      <c r="G357" s="10">
        <v>44228</v>
      </c>
      <c r="H357" s="11">
        <v>7</v>
      </c>
      <c r="I357" s="20" t="s">
        <v>259</v>
      </c>
      <c r="J357" s="11" t="s">
        <v>261</v>
      </c>
      <c r="K357" s="11" t="s">
        <v>778</v>
      </c>
      <c r="L357" s="11">
        <v>2</v>
      </c>
    </row>
    <row r="358" spans="1:12">
      <c r="A358" s="11" t="s">
        <v>609</v>
      </c>
      <c r="D358" s="11" t="s">
        <v>260</v>
      </c>
      <c r="E358" s="19" t="s">
        <v>737</v>
      </c>
      <c r="F358" s="10">
        <v>42036</v>
      </c>
      <c r="G358" s="10">
        <v>44228</v>
      </c>
      <c r="H358" s="11">
        <v>7</v>
      </c>
      <c r="I358" s="20" t="s">
        <v>259</v>
      </c>
      <c r="J358" s="11" t="s">
        <v>261</v>
      </c>
      <c r="K358" s="11" t="s">
        <v>778</v>
      </c>
      <c r="L358" s="11">
        <v>2</v>
      </c>
    </row>
    <row r="359" spans="1:12">
      <c r="A359" s="11" t="s">
        <v>610</v>
      </c>
      <c r="D359" s="11" t="s">
        <v>260</v>
      </c>
      <c r="E359" s="19" t="s">
        <v>738</v>
      </c>
      <c r="F359" s="10">
        <v>42036</v>
      </c>
      <c r="G359" s="10">
        <v>44228</v>
      </c>
      <c r="H359" s="11">
        <v>7</v>
      </c>
      <c r="I359" s="11" t="s">
        <v>266</v>
      </c>
      <c r="J359" s="11" t="s">
        <v>261</v>
      </c>
      <c r="K359" s="11" t="s">
        <v>778</v>
      </c>
      <c r="L359" s="11">
        <v>2</v>
      </c>
    </row>
    <row r="360" spans="1:12">
      <c r="A360" s="11" t="s">
        <v>611</v>
      </c>
      <c r="D360" s="11" t="s">
        <v>260</v>
      </c>
      <c r="E360" s="19" t="s">
        <v>739</v>
      </c>
      <c r="F360" s="10">
        <v>42036</v>
      </c>
      <c r="G360" s="10">
        <v>44228</v>
      </c>
      <c r="H360" s="11">
        <v>7</v>
      </c>
      <c r="I360" s="11" t="s">
        <v>266</v>
      </c>
      <c r="J360" s="11" t="s">
        <v>261</v>
      </c>
      <c r="K360" s="11" t="s">
        <v>778</v>
      </c>
      <c r="L360" s="11">
        <v>2</v>
      </c>
    </row>
    <row r="361" spans="1:12">
      <c r="A361" s="11" t="s">
        <v>612</v>
      </c>
      <c r="D361" s="11" t="s">
        <v>260</v>
      </c>
      <c r="E361" s="19" t="s">
        <v>740</v>
      </c>
      <c r="F361" s="10">
        <v>42036</v>
      </c>
      <c r="G361" s="10">
        <v>44228</v>
      </c>
      <c r="H361" s="11">
        <v>7</v>
      </c>
      <c r="I361" s="11" t="s">
        <v>266</v>
      </c>
      <c r="J361" s="11" t="s">
        <v>261</v>
      </c>
      <c r="K361" s="11" t="s">
        <v>778</v>
      </c>
      <c r="L361" s="11">
        <v>2</v>
      </c>
    </row>
    <row r="362" spans="1:12">
      <c r="A362" s="11" t="s">
        <v>613</v>
      </c>
      <c r="D362" s="11" t="s">
        <v>260</v>
      </c>
      <c r="E362" s="19" t="s">
        <v>741</v>
      </c>
      <c r="F362" s="10">
        <v>42036</v>
      </c>
      <c r="G362" s="10">
        <v>44228</v>
      </c>
      <c r="H362" s="11">
        <v>7</v>
      </c>
      <c r="I362" s="20" t="s">
        <v>259</v>
      </c>
      <c r="J362" s="11" t="s">
        <v>261</v>
      </c>
      <c r="K362" s="11" t="s">
        <v>778</v>
      </c>
      <c r="L362" s="11">
        <v>2</v>
      </c>
    </row>
    <row r="363" spans="1:12">
      <c r="A363" s="11" t="s">
        <v>614</v>
      </c>
      <c r="D363" s="11" t="s">
        <v>260</v>
      </c>
      <c r="E363" s="19" t="s">
        <v>742</v>
      </c>
      <c r="F363" s="10">
        <v>42036</v>
      </c>
      <c r="G363" s="10">
        <v>44228</v>
      </c>
      <c r="H363" s="11">
        <v>7</v>
      </c>
      <c r="I363" s="20" t="s">
        <v>259</v>
      </c>
      <c r="J363" s="11" t="s">
        <v>261</v>
      </c>
      <c r="K363" s="11" t="s">
        <v>778</v>
      </c>
      <c r="L363" s="11">
        <v>2</v>
      </c>
    </row>
    <row r="364" spans="1:12">
      <c r="A364" s="11" t="s">
        <v>615</v>
      </c>
      <c r="D364" s="11" t="s">
        <v>260</v>
      </c>
      <c r="E364" s="19" t="s">
        <v>743</v>
      </c>
      <c r="F364" s="10">
        <v>42036</v>
      </c>
      <c r="G364" s="10">
        <v>44228</v>
      </c>
      <c r="H364" s="11">
        <v>7</v>
      </c>
      <c r="I364" s="20" t="s">
        <v>259</v>
      </c>
      <c r="J364" s="11" t="s">
        <v>261</v>
      </c>
      <c r="K364" s="11" t="s">
        <v>778</v>
      </c>
      <c r="L364" s="11">
        <v>2</v>
      </c>
    </row>
    <row r="365" spans="1:12">
      <c r="A365" s="11" t="s">
        <v>616</v>
      </c>
      <c r="D365" s="11" t="s">
        <v>260</v>
      </c>
      <c r="E365" s="19" t="s">
        <v>744</v>
      </c>
      <c r="F365" s="10">
        <v>42036</v>
      </c>
      <c r="G365" s="10">
        <v>44228</v>
      </c>
      <c r="H365" s="11">
        <v>7</v>
      </c>
      <c r="I365" s="20" t="s">
        <v>259</v>
      </c>
      <c r="J365" s="11" t="s">
        <v>261</v>
      </c>
      <c r="K365" s="11" t="s">
        <v>778</v>
      </c>
      <c r="L365" s="11">
        <v>2</v>
      </c>
    </row>
    <row r="366" spans="1:12">
      <c r="A366" s="11" t="s">
        <v>617</v>
      </c>
      <c r="D366" s="11" t="s">
        <v>260</v>
      </c>
      <c r="E366" s="19" t="s">
        <v>745</v>
      </c>
      <c r="F366" s="10">
        <v>42036</v>
      </c>
      <c r="G366" s="10">
        <v>44228</v>
      </c>
      <c r="H366" s="11">
        <v>7</v>
      </c>
      <c r="I366" s="11" t="s">
        <v>266</v>
      </c>
      <c r="J366" s="11" t="s">
        <v>261</v>
      </c>
      <c r="K366" s="11" t="s">
        <v>778</v>
      </c>
      <c r="L366" s="11">
        <v>2</v>
      </c>
    </row>
    <row r="367" spans="1:12">
      <c r="A367" s="11" t="s">
        <v>618</v>
      </c>
      <c r="D367" s="11" t="s">
        <v>260</v>
      </c>
      <c r="E367" s="19" t="s">
        <v>746</v>
      </c>
      <c r="F367" s="10">
        <v>42036</v>
      </c>
      <c r="G367" s="10">
        <v>44228</v>
      </c>
      <c r="H367" s="11">
        <v>7</v>
      </c>
      <c r="I367" s="11" t="s">
        <v>266</v>
      </c>
      <c r="J367" s="11" t="s">
        <v>261</v>
      </c>
      <c r="K367" s="11" t="s">
        <v>778</v>
      </c>
      <c r="L367" s="11">
        <v>2</v>
      </c>
    </row>
    <row r="368" spans="1:12">
      <c r="A368" s="11" t="s">
        <v>619</v>
      </c>
      <c r="D368" s="11" t="s">
        <v>260</v>
      </c>
      <c r="E368" s="19" t="s">
        <v>747</v>
      </c>
      <c r="F368" s="10">
        <v>42036</v>
      </c>
      <c r="G368" s="10">
        <v>44228</v>
      </c>
      <c r="H368" s="11">
        <v>7</v>
      </c>
      <c r="I368" s="11" t="s">
        <v>266</v>
      </c>
      <c r="J368" s="11" t="s">
        <v>261</v>
      </c>
      <c r="K368" s="11" t="s">
        <v>778</v>
      </c>
      <c r="L368" s="11">
        <v>2</v>
      </c>
    </row>
    <row r="369" spans="1:12">
      <c r="A369" s="11" t="s">
        <v>620</v>
      </c>
      <c r="D369" s="11" t="s">
        <v>260</v>
      </c>
      <c r="E369" s="19" t="s">
        <v>748</v>
      </c>
      <c r="F369" s="10">
        <v>42036</v>
      </c>
      <c r="G369" s="10">
        <v>44228</v>
      </c>
      <c r="H369" s="11">
        <v>7</v>
      </c>
      <c r="I369" s="20" t="s">
        <v>259</v>
      </c>
      <c r="J369" s="11" t="s">
        <v>261</v>
      </c>
      <c r="K369" s="11" t="s">
        <v>778</v>
      </c>
      <c r="L369" s="11">
        <v>2</v>
      </c>
    </row>
    <row r="370" spans="1:12">
      <c r="A370" s="11" t="s">
        <v>621</v>
      </c>
      <c r="D370" s="11" t="s">
        <v>260</v>
      </c>
      <c r="E370" s="19" t="s">
        <v>749</v>
      </c>
      <c r="F370" s="10">
        <v>42036</v>
      </c>
      <c r="G370" s="10">
        <v>44228</v>
      </c>
      <c r="H370" s="11">
        <v>7</v>
      </c>
      <c r="I370" s="20" t="s">
        <v>259</v>
      </c>
      <c r="J370" s="11" t="s">
        <v>261</v>
      </c>
      <c r="K370" s="11" t="s">
        <v>778</v>
      </c>
      <c r="L370" s="11">
        <v>2</v>
      </c>
    </row>
    <row r="371" spans="1:12">
      <c r="A371" s="11" t="s">
        <v>622</v>
      </c>
      <c r="D371" s="11" t="s">
        <v>260</v>
      </c>
      <c r="E371" s="19" t="s">
        <v>750</v>
      </c>
      <c r="F371" s="10">
        <v>42036</v>
      </c>
      <c r="G371" s="10">
        <v>44228</v>
      </c>
      <c r="H371" s="11">
        <v>7</v>
      </c>
      <c r="I371" s="20" t="s">
        <v>259</v>
      </c>
      <c r="J371" s="11" t="s">
        <v>261</v>
      </c>
      <c r="K371" s="11" t="s">
        <v>778</v>
      </c>
      <c r="L371" s="11">
        <v>2</v>
      </c>
    </row>
    <row r="372" spans="1:12">
      <c r="A372" s="11" t="s">
        <v>623</v>
      </c>
      <c r="D372" s="11" t="s">
        <v>260</v>
      </c>
      <c r="E372" s="19" t="s">
        <v>751</v>
      </c>
      <c r="F372" s="10">
        <v>42036</v>
      </c>
      <c r="G372" s="10">
        <v>44228</v>
      </c>
      <c r="H372" s="11">
        <v>7</v>
      </c>
      <c r="I372" s="20" t="s">
        <v>259</v>
      </c>
      <c r="J372" s="11" t="s">
        <v>261</v>
      </c>
      <c r="K372" s="11" t="s">
        <v>778</v>
      </c>
      <c r="L372" s="11">
        <v>2</v>
      </c>
    </row>
    <row r="373" spans="1:12">
      <c r="A373" s="11" t="s">
        <v>624</v>
      </c>
      <c r="D373" s="11" t="s">
        <v>260</v>
      </c>
      <c r="E373" s="19" t="s">
        <v>752</v>
      </c>
      <c r="F373" s="10">
        <v>42036</v>
      </c>
      <c r="G373" s="10">
        <v>44228</v>
      </c>
      <c r="H373" s="11">
        <v>7</v>
      </c>
      <c r="I373" s="11" t="s">
        <v>266</v>
      </c>
      <c r="J373" s="11" t="s">
        <v>261</v>
      </c>
      <c r="K373" s="11" t="s">
        <v>778</v>
      </c>
      <c r="L373" s="11">
        <v>2</v>
      </c>
    </row>
    <row r="374" spans="1:12">
      <c r="A374" s="11" t="s">
        <v>625</v>
      </c>
      <c r="D374" s="11" t="s">
        <v>260</v>
      </c>
      <c r="E374" s="19" t="s">
        <v>753</v>
      </c>
      <c r="F374" s="10">
        <v>42036</v>
      </c>
      <c r="G374" s="10">
        <v>44228</v>
      </c>
      <c r="H374" s="11">
        <v>7</v>
      </c>
      <c r="I374" s="11" t="s">
        <v>266</v>
      </c>
      <c r="J374" s="11" t="s">
        <v>261</v>
      </c>
      <c r="K374" s="11" t="s">
        <v>778</v>
      </c>
      <c r="L374" s="11">
        <v>2</v>
      </c>
    </row>
    <row r="375" spans="1:12">
      <c r="A375" s="11" t="s">
        <v>626</v>
      </c>
      <c r="D375" s="11" t="s">
        <v>260</v>
      </c>
      <c r="E375" s="19" t="s">
        <v>754</v>
      </c>
      <c r="F375" s="10">
        <v>42036</v>
      </c>
      <c r="G375" s="10">
        <v>44228</v>
      </c>
      <c r="H375" s="11">
        <v>7</v>
      </c>
      <c r="I375" s="11" t="s">
        <v>266</v>
      </c>
      <c r="J375" s="11" t="s">
        <v>261</v>
      </c>
      <c r="K375" s="11" t="s">
        <v>778</v>
      </c>
      <c r="L375" s="11">
        <v>2</v>
      </c>
    </row>
    <row r="376" spans="1:12">
      <c r="A376" s="11" t="s">
        <v>627</v>
      </c>
      <c r="D376" s="11" t="s">
        <v>260</v>
      </c>
      <c r="E376" s="19" t="s">
        <v>755</v>
      </c>
      <c r="F376" s="10">
        <v>42036</v>
      </c>
      <c r="G376" s="10">
        <v>44228</v>
      </c>
      <c r="H376" s="11">
        <v>7</v>
      </c>
      <c r="I376" s="20" t="s">
        <v>259</v>
      </c>
      <c r="J376" s="11" t="s">
        <v>261</v>
      </c>
      <c r="K376" s="11" t="s">
        <v>778</v>
      </c>
      <c r="L376" s="11">
        <v>2</v>
      </c>
    </row>
    <row r="377" spans="1:12">
      <c r="A377" s="11" t="s">
        <v>628</v>
      </c>
      <c r="D377" s="11" t="s">
        <v>260</v>
      </c>
      <c r="E377" s="19" t="s">
        <v>756</v>
      </c>
      <c r="F377" s="10">
        <v>42036</v>
      </c>
      <c r="G377" s="10">
        <v>44228</v>
      </c>
      <c r="H377" s="11">
        <v>7</v>
      </c>
      <c r="I377" s="20" t="s">
        <v>259</v>
      </c>
      <c r="J377" s="11" t="s">
        <v>261</v>
      </c>
      <c r="K377" s="11" t="s">
        <v>778</v>
      </c>
      <c r="L377" s="11">
        <v>2</v>
      </c>
    </row>
    <row r="378" spans="1:12">
      <c r="A378" s="11" t="s">
        <v>629</v>
      </c>
      <c r="D378" s="11" t="s">
        <v>260</v>
      </c>
      <c r="E378" s="19" t="s">
        <v>757</v>
      </c>
      <c r="F378" s="10">
        <v>42036</v>
      </c>
      <c r="G378" s="10">
        <v>44228</v>
      </c>
      <c r="H378" s="11">
        <v>7</v>
      </c>
      <c r="I378" s="20" t="s">
        <v>259</v>
      </c>
      <c r="J378" s="11" t="s">
        <v>261</v>
      </c>
      <c r="K378" s="11" t="s">
        <v>778</v>
      </c>
      <c r="L378" s="11">
        <v>2</v>
      </c>
    </row>
    <row r="379" spans="1:12">
      <c r="A379" s="11" t="s">
        <v>630</v>
      </c>
      <c r="D379" s="11" t="s">
        <v>260</v>
      </c>
      <c r="E379" s="19" t="s">
        <v>758</v>
      </c>
      <c r="F379" s="10">
        <v>42036</v>
      </c>
      <c r="G379" s="10">
        <v>44228</v>
      </c>
      <c r="H379" s="11">
        <v>7</v>
      </c>
      <c r="I379" s="20" t="s">
        <v>259</v>
      </c>
      <c r="J379" s="11" t="s">
        <v>261</v>
      </c>
      <c r="K379" s="11" t="s">
        <v>778</v>
      </c>
      <c r="L379" s="11">
        <v>2</v>
      </c>
    </row>
    <row r="380" spans="1:12">
      <c r="A380" s="11" t="s">
        <v>631</v>
      </c>
      <c r="D380" s="11" t="s">
        <v>260</v>
      </c>
      <c r="E380" s="19" t="s">
        <v>759</v>
      </c>
      <c r="F380" s="10">
        <v>42036</v>
      </c>
      <c r="G380" s="10">
        <v>44228</v>
      </c>
      <c r="H380" s="11">
        <v>7</v>
      </c>
      <c r="I380" s="11" t="s">
        <v>266</v>
      </c>
      <c r="J380" s="11" t="s">
        <v>261</v>
      </c>
      <c r="K380" s="11" t="s">
        <v>778</v>
      </c>
      <c r="L380" s="11">
        <v>2</v>
      </c>
    </row>
    <row r="381" spans="1:12">
      <c r="A381" s="11" t="s">
        <v>632</v>
      </c>
      <c r="D381" s="11" t="s">
        <v>260</v>
      </c>
      <c r="E381" s="19" t="s">
        <v>760</v>
      </c>
      <c r="F381" s="10">
        <v>42036</v>
      </c>
      <c r="G381" s="10">
        <v>44228</v>
      </c>
      <c r="H381" s="11">
        <v>7</v>
      </c>
      <c r="I381" s="11" t="s">
        <v>266</v>
      </c>
      <c r="J381" s="11" t="s">
        <v>261</v>
      </c>
      <c r="K381" s="11" t="s">
        <v>778</v>
      </c>
      <c r="L381" s="11">
        <v>2</v>
      </c>
    </row>
    <row r="382" spans="1:12">
      <c r="A382" s="11" t="s">
        <v>633</v>
      </c>
      <c r="D382" s="11" t="s">
        <v>260</v>
      </c>
      <c r="E382" s="19" t="s">
        <v>761</v>
      </c>
      <c r="F382" s="10">
        <v>42036</v>
      </c>
      <c r="G382" s="10">
        <v>44228</v>
      </c>
      <c r="H382" s="11">
        <v>7</v>
      </c>
      <c r="I382" s="11" t="s">
        <v>266</v>
      </c>
      <c r="J382" s="11" t="s">
        <v>261</v>
      </c>
      <c r="K382" s="11" t="s">
        <v>778</v>
      </c>
      <c r="L382" s="11">
        <v>2</v>
      </c>
    </row>
    <row r="383" spans="1:12">
      <c r="A383" s="11" t="s">
        <v>634</v>
      </c>
      <c r="D383" s="11" t="s">
        <v>260</v>
      </c>
      <c r="E383" s="19" t="s">
        <v>762</v>
      </c>
      <c r="F383" s="10">
        <v>42036</v>
      </c>
      <c r="G383" s="10">
        <v>44228</v>
      </c>
      <c r="H383" s="11">
        <v>7</v>
      </c>
      <c r="I383" s="20" t="s">
        <v>259</v>
      </c>
      <c r="J383" s="11" t="s">
        <v>261</v>
      </c>
      <c r="K383" s="11" t="s">
        <v>778</v>
      </c>
      <c r="L383" s="11">
        <v>2</v>
      </c>
    </row>
    <row r="384" spans="1:12">
      <c r="A384" s="11" t="s">
        <v>635</v>
      </c>
      <c r="D384" s="11" t="s">
        <v>260</v>
      </c>
      <c r="E384" s="19" t="s">
        <v>763</v>
      </c>
      <c r="F384" s="10">
        <v>42036</v>
      </c>
      <c r="G384" s="10">
        <v>44228</v>
      </c>
      <c r="H384" s="11">
        <v>7</v>
      </c>
      <c r="I384" s="20" t="s">
        <v>259</v>
      </c>
      <c r="J384" s="11" t="s">
        <v>261</v>
      </c>
      <c r="K384" s="11" t="s">
        <v>778</v>
      </c>
      <c r="L384" s="11">
        <v>2</v>
      </c>
    </row>
    <row r="385" spans="1:12">
      <c r="A385" s="11" t="s">
        <v>636</v>
      </c>
      <c r="D385" s="11" t="s">
        <v>260</v>
      </c>
      <c r="E385" s="19" t="s">
        <v>764</v>
      </c>
      <c r="F385" s="10">
        <v>42036</v>
      </c>
      <c r="G385" s="10">
        <v>44228</v>
      </c>
      <c r="H385" s="11">
        <v>7</v>
      </c>
      <c r="I385" s="20" t="s">
        <v>259</v>
      </c>
      <c r="J385" s="11" t="s">
        <v>261</v>
      </c>
      <c r="K385" s="11" t="s">
        <v>778</v>
      </c>
      <c r="L385" s="11">
        <v>2</v>
      </c>
    </row>
    <row r="386" spans="1:12">
      <c r="A386" s="11" t="s">
        <v>637</v>
      </c>
      <c r="D386" s="11" t="s">
        <v>260</v>
      </c>
      <c r="E386" s="19" t="s">
        <v>765</v>
      </c>
      <c r="F386" s="10">
        <v>42036</v>
      </c>
      <c r="G386" s="10">
        <v>44228</v>
      </c>
      <c r="H386" s="11">
        <v>7</v>
      </c>
      <c r="I386" s="20" t="s">
        <v>259</v>
      </c>
      <c r="J386" s="11" t="s">
        <v>261</v>
      </c>
      <c r="K386" s="11" t="s">
        <v>778</v>
      </c>
      <c r="L386" s="11">
        <v>2</v>
      </c>
    </row>
    <row r="387" spans="1:12">
      <c r="A387" s="11" t="s">
        <v>638</v>
      </c>
      <c r="D387" s="11" t="s">
        <v>260</v>
      </c>
      <c r="E387" s="19" t="s">
        <v>766</v>
      </c>
      <c r="F387" s="10">
        <v>42036</v>
      </c>
      <c r="G387" s="10">
        <v>44228</v>
      </c>
      <c r="H387" s="11">
        <v>7</v>
      </c>
      <c r="I387" s="11" t="s">
        <v>266</v>
      </c>
      <c r="J387" s="11" t="s">
        <v>261</v>
      </c>
      <c r="K387" s="11" t="s">
        <v>778</v>
      </c>
      <c r="L387" s="11">
        <v>2</v>
      </c>
    </row>
    <row r="388" spans="1:12">
      <c r="A388" s="11" t="s">
        <v>639</v>
      </c>
      <c r="D388" s="11" t="s">
        <v>260</v>
      </c>
      <c r="E388" s="19" t="s">
        <v>767</v>
      </c>
      <c r="F388" s="10">
        <v>42036</v>
      </c>
      <c r="G388" s="10">
        <v>44228</v>
      </c>
      <c r="H388" s="11">
        <v>7</v>
      </c>
      <c r="I388" s="11" t="s">
        <v>266</v>
      </c>
      <c r="J388" s="11" t="s">
        <v>261</v>
      </c>
      <c r="K388" s="11" t="s">
        <v>778</v>
      </c>
      <c r="L388" s="11">
        <v>2</v>
      </c>
    </row>
    <row r="389" spans="1:12">
      <c r="A389" s="11" t="s">
        <v>640</v>
      </c>
      <c r="D389" s="11" t="s">
        <v>260</v>
      </c>
      <c r="E389" s="19" t="s">
        <v>768</v>
      </c>
      <c r="F389" s="10">
        <v>42036</v>
      </c>
      <c r="G389" s="10">
        <v>44228</v>
      </c>
      <c r="H389" s="11">
        <v>7</v>
      </c>
      <c r="I389" s="11" t="s">
        <v>266</v>
      </c>
      <c r="J389" s="11" t="s">
        <v>261</v>
      </c>
      <c r="K389" s="11" t="s">
        <v>778</v>
      </c>
      <c r="L389" s="11">
        <v>2</v>
      </c>
    </row>
    <row r="391" spans="1:12">
      <c r="A391" s="11" t="s">
        <v>777</v>
      </c>
    </row>
  </sheetData>
  <mergeCells count="1">
    <mergeCell ref="B6:L6"/>
  </mergeCells>
  <hyperlinks>
    <hyperlink ref="D8" location="Contents!B22" display="Inquiries" xr:uid="{00000000-0004-0000-0000-000000000000}"/>
    <hyperlink ref="E12" location="A124840446T" display="A124840446T" xr:uid="{00000000-0004-0000-0000-000001000000}"/>
    <hyperlink ref="E13" location="A124839870F" display="A124839870F" xr:uid="{00000000-0004-0000-0000-000002000000}"/>
    <hyperlink ref="E14" location="A124840590K" display="A124840590K" xr:uid="{00000000-0004-0000-0000-000003000000}"/>
    <hyperlink ref="E15" location="A124840734K" display="A124840734K" xr:uid="{00000000-0004-0000-0000-000004000000}"/>
    <hyperlink ref="E16" location="A124840015R" display="A124840015R" xr:uid="{00000000-0004-0000-0000-000005000000}"/>
    <hyperlink ref="E17" location="A124840159A" display="A124840159A" xr:uid="{00000000-0004-0000-0000-000006000000}"/>
    <hyperlink ref="E18" location="A124840303J" display="A124840303J" xr:uid="{00000000-0004-0000-0000-000007000000}"/>
    <hyperlink ref="E19" location="A124839438V" display="A124839438V" xr:uid="{00000000-0004-0000-0000-000008000000}"/>
    <hyperlink ref="E20" location="A124838862L" display="A124838862L" xr:uid="{00000000-0004-0000-0000-000009000000}"/>
    <hyperlink ref="E21" location="A124839582L" display="A124839582L" xr:uid="{00000000-0004-0000-0000-00000A000000}"/>
    <hyperlink ref="E22" location="A124839726L" display="A124839726L" xr:uid="{00000000-0004-0000-0000-00000B000000}"/>
    <hyperlink ref="E23" location="A124839007T" display="A124839007T" xr:uid="{00000000-0004-0000-0000-00000C000000}"/>
    <hyperlink ref="E24" location="A124839151K" display="A124839151K" xr:uid="{00000000-0004-0000-0000-00000D000000}"/>
    <hyperlink ref="E25" location="A124839295W" display="A124839295W" xr:uid="{00000000-0004-0000-0000-00000E000000}"/>
    <hyperlink ref="E26" location="A124838430J" display="A124838430J" xr:uid="{00000000-0004-0000-0000-00000F000000}"/>
    <hyperlink ref="E27" location="A124837854V" display="A124837854V" xr:uid="{00000000-0004-0000-0000-000010000000}"/>
    <hyperlink ref="E28" location="A124838574V" display="A124838574V" xr:uid="{00000000-0004-0000-0000-000011000000}"/>
    <hyperlink ref="E29" location="A124838718V" display="A124838718V" xr:uid="{00000000-0004-0000-0000-000012000000}"/>
    <hyperlink ref="E30" location="A124837999J" display="A124837999J" xr:uid="{00000000-0004-0000-0000-000013000000}"/>
    <hyperlink ref="E31" location="A124838143T" display="A124838143T" xr:uid="{00000000-0004-0000-0000-000014000000}"/>
    <hyperlink ref="E32" location="A124838287C" display="A124838287C" xr:uid="{00000000-0004-0000-0000-000015000000}"/>
    <hyperlink ref="E33" location="A124840414X" display="A124840414X" xr:uid="{00000000-0004-0000-0000-000016000000}"/>
    <hyperlink ref="E34" location="A124839838F" display="A124839838F" xr:uid="{00000000-0004-0000-0000-000017000000}"/>
    <hyperlink ref="E35" location="A124840558K" display="A124840558K" xr:uid="{00000000-0004-0000-0000-000018000000}"/>
    <hyperlink ref="E36" location="A124840702T" display="A124840702T" xr:uid="{00000000-0004-0000-0000-000019000000}"/>
    <hyperlink ref="E37" location="A124839983A" display="A124839983A" xr:uid="{00000000-0004-0000-0000-00001A000000}"/>
    <hyperlink ref="E38" location="A124840127J" display="A124840127J" xr:uid="{00000000-0004-0000-0000-00001B000000}"/>
    <hyperlink ref="E39" location="A124840271A" display="A124840271A" xr:uid="{00000000-0004-0000-0000-00001C000000}"/>
    <hyperlink ref="E40" location="A124839406A" display="A124839406A" xr:uid="{00000000-0004-0000-0000-00001D000000}"/>
    <hyperlink ref="E41" location="A124838830V" display="A124838830V" xr:uid="{00000000-0004-0000-0000-00001E000000}"/>
    <hyperlink ref="E42" location="A124839550V" display="A124839550V" xr:uid="{00000000-0004-0000-0000-00001F000000}"/>
    <hyperlink ref="E43" location="A124839694F" display="A124839694F" xr:uid="{00000000-0004-0000-0000-000020000000}"/>
    <hyperlink ref="E44" location="A124838975J" display="A124838975J" xr:uid="{00000000-0004-0000-0000-000021000000}"/>
    <hyperlink ref="E45" location="A124839119K" display="A124839119K" xr:uid="{00000000-0004-0000-0000-000022000000}"/>
    <hyperlink ref="E46" location="A124839263C" display="A124839263C" xr:uid="{00000000-0004-0000-0000-000023000000}"/>
    <hyperlink ref="E47" location="A124838398V" display="A124838398V" xr:uid="{00000000-0004-0000-0000-000024000000}"/>
    <hyperlink ref="E48" location="A124837822A" display="A124837822A" xr:uid="{00000000-0004-0000-0000-000025000000}"/>
    <hyperlink ref="E49" location="A124838542A" display="A124838542A" xr:uid="{00000000-0004-0000-0000-000026000000}"/>
    <hyperlink ref="E50" location="A124838686L" display="A124838686L" xr:uid="{00000000-0004-0000-0000-000027000000}"/>
    <hyperlink ref="E51" location="A124837967R" display="A124837967R" xr:uid="{00000000-0004-0000-0000-000028000000}"/>
    <hyperlink ref="E52" location="A124838111X" display="A124838111X" xr:uid="{00000000-0004-0000-0000-000029000000}"/>
    <hyperlink ref="E53" location="A124838255K" display="A124838255K" xr:uid="{00000000-0004-0000-0000-00002A000000}"/>
    <hyperlink ref="E54" location="A124840454T" display="A124840454T" xr:uid="{00000000-0004-0000-0000-00002B000000}"/>
    <hyperlink ref="E55" location="A124839878X" display="A124839878X" xr:uid="{00000000-0004-0000-0000-00002C000000}"/>
    <hyperlink ref="E56" location="A124840598C" display="A124840598C" xr:uid="{00000000-0004-0000-0000-00002D000000}"/>
    <hyperlink ref="E57" location="A124840742K" display="A124840742K" xr:uid="{00000000-0004-0000-0000-00002E000000}"/>
    <hyperlink ref="E58" location="A124840023R" display="A124840023R" xr:uid="{00000000-0004-0000-0000-00002F000000}"/>
    <hyperlink ref="E59" location="A124840167A" display="A124840167A" xr:uid="{00000000-0004-0000-0000-000030000000}"/>
    <hyperlink ref="E60" location="A124840311J" display="A124840311J" xr:uid="{00000000-0004-0000-0000-000031000000}"/>
    <hyperlink ref="E61" location="A124839446V" display="A124839446V" xr:uid="{00000000-0004-0000-0000-000032000000}"/>
    <hyperlink ref="E62" location="A124838870L" display="A124838870L" xr:uid="{00000000-0004-0000-0000-000033000000}"/>
    <hyperlink ref="E63" location="A124839590L" display="A124839590L" xr:uid="{00000000-0004-0000-0000-000034000000}"/>
    <hyperlink ref="E64" location="A124839734L" display="A124839734L" xr:uid="{00000000-0004-0000-0000-000035000000}"/>
    <hyperlink ref="E65" location="A124839015T" display="A124839015T" xr:uid="{00000000-0004-0000-0000-000036000000}"/>
    <hyperlink ref="E66" location="A124839159C" display="A124839159C" xr:uid="{00000000-0004-0000-0000-000037000000}"/>
    <hyperlink ref="E67" location="A124839303K" display="A124839303K" xr:uid="{00000000-0004-0000-0000-000038000000}"/>
    <hyperlink ref="E68" location="A124838438A" display="A124838438A" xr:uid="{00000000-0004-0000-0000-000039000000}"/>
    <hyperlink ref="E69" location="A124837862V" display="A124837862V" xr:uid="{00000000-0004-0000-0000-00003A000000}"/>
    <hyperlink ref="E70" location="A124838582V" display="A124838582V" xr:uid="{00000000-0004-0000-0000-00003B000000}"/>
    <hyperlink ref="E71" location="A124838726V" display="A124838726V" xr:uid="{00000000-0004-0000-0000-00003C000000}"/>
    <hyperlink ref="E72" location="A124838007X" display="A124838007X" xr:uid="{00000000-0004-0000-0000-00003D000000}"/>
    <hyperlink ref="E73" location="A124838151T" display="A124838151T" xr:uid="{00000000-0004-0000-0000-00003E000000}"/>
    <hyperlink ref="E74" location="A124838295C" display="A124838295C" xr:uid="{00000000-0004-0000-0000-00003F000000}"/>
    <hyperlink ref="E75" location="A124840350X" display="A124840350X" xr:uid="{00000000-0004-0000-0000-000040000000}"/>
    <hyperlink ref="E76" location="A124839774F" display="A124839774F" xr:uid="{00000000-0004-0000-0000-000041000000}"/>
    <hyperlink ref="E77" location="A124840494K" display="A124840494K" xr:uid="{00000000-0004-0000-0000-000042000000}"/>
    <hyperlink ref="E78" location="A124840638K" display="A124840638K" xr:uid="{00000000-0004-0000-0000-000043000000}"/>
    <hyperlink ref="E79" location="A124839919J" display="A124839919J" xr:uid="{00000000-0004-0000-0000-000044000000}"/>
    <hyperlink ref="E80" location="A124840063J" display="A124840063J" xr:uid="{00000000-0004-0000-0000-000045000000}"/>
    <hyperlink ref="E81" location="A124840207J" display="A124840207J" xr:uid="{00000000-0004-0000-0000-000046000000}"/>
    <hyperlink ref="E82" location="A124839342A" display="A124839342A" xr:uid="{00000000-0004-0000-0000-000047000000}"/>
    <hyperlink ref="E83" location="A124838766L" display="A124838766L" xr:uid="{00000000-0004-0000-0000-000048000000}"/>
    <hyperlink ref="E84" location="A124839486L" display="A124839486L" xr:uid="{00000000-0004-0000-0000-000049000000}"/>
    <hyperlink ref="E85" location="A124839630V" display="A124839630V" xr:uid="{00000000-0004-0000-0000-00004A000000}"/>
    <hyperlink ref="E86" location="A124838911W" display="A124838911W" xr:uid="{00000000-0004-0000-0000-00004B000000}"/>
    <hyperlink ref="E87" location="A124839055K" display="A124839055K" xr:uid="{00000000-0004-0000-0000-00004C000000}"/>
    <hyperlink ref="E88" location="A124839199W" display="A124839199W" xr:uid="{00000000-0004-0000-0000-00004D000000}"/>
    <hyperlink ref="E89" location="A124838334J" display="A124838334J" xr:uid="{00000000-0004-0000-0000-00004E000000}"/>
    <hyperlink ref="E90" location="A124837758V" display="A124837758V" xr:uid="{00000000-0004-0000-0000-00004F000000}"/>
    <hyperlink ref="E91" location="A124838478V" display="A124838478V" xr:uid="{00000000-0004-0000-0000-000050000000}"/>
    <hyperlink ref="E92" location="A124838622A" display="A124838622A" xr:uid="{00000000-0004-0000-0000-000051000000}"/>
    <hyperlink ref="E93" location="A124837903C" display="A124837903C" xr:uid="{00000000-0004-0000-0000-000052000000}"/>
    <hyperlink ref="E94" location="A124838047T" display="A124838047T" xr:uid="{00000000-0004-0000-0000-000053000000}"/>
    <hyperlink ref="E95" location="A124838191K" display="A124838191K" xr:uid="{00000000-0004-0000-0000-000054000000}"/>
    <hyperlink ref="E96" location="A124840318X" display="A124840318X" xr:uid="{00000000-0004-0000-0000-000055000000}"/>
    <hyperlink ref="E97" location="A124839742L" display="A124839742L" xr:uid="{00000000-0004-0000-0000-000056000000}"/>
    <hyperlink ref="E98" location="A124840462T" display="A124840462T" xr:uid="{00000000-0004-0000-0000-000057000000}"/>
    <hyperlink ref="E99" location="A124840606T" display="A124840606T" xr:uid="{00000000-0004-0000-0000-000058000000}"/>
    <hyperlink ref="E100" location="A124839887A" display="A124839887A" xr:uid="{00000000-0004-0000-0000-000059000000}"/>
    <hyperlink ref="E101" location="A124840031R" display="A124840031R" xr:uid="{00000000-0004-0000-0000-00005A000000}"/>
    <hyperlink ref="E102" location="A124840175A" display="A124840175A" xr:uid="{00000000-0004-0000-0000-00005B000000}"/>
    <hyperlink ref="E103" location="A124839310J" display="A124839310J" xr:uid="{00000000-0004-0000-0000-00005C000000}"/>
    <hyperlink ref="E104" location="A124838734V" display="A124838734V" xr:uid="{00000000-0004-0000-0000-00005D000000}"/>
    <hyperlink ref="E105" location="A124839454V" display="A124839454V" xr:uid="{00000000-0004-0000-0000-00005E000000}"/>
    <hyperlink ref="E106" location="A124839598F" display="A124839598F" xr:uid="{00000000-0004-0000-0000-00005F000000}"/>
    <hyperlink ref="E107" location="A124838879J" display="A124838879J" xr:uid="{00000000-0004-0000-0000-000060000000}"/>
    <hyperlink ref="E108" location="A124839023T" display="A124839023T" xr:uid="{00000000-0004-0000-0000-000061000000}"/>
    <hyperlink ref="E109" location="A124839167C" display="A124839167C" xr:uid="{00000000-0004-0000-0000-000062000000}"/>
    <hyperlink ref="E110" location="A124838302R" display="A124838302R" xr:uid="{00000000-0004-0000-0000-000063000000}"/>
    <hyperlink ref="E111" location="A124837726A" display="A124837726A" xr:uid="{00000000-0004-0000-0000-000064000000}"/>
    <hyperlink ref="E112" location="A124838446A" display="A124838446A" xr:uid="{00000000-0004-0000-0000-000065000000}"/>
    <hyperlink ref="E113" location="A124838590V" display="A124838590V" xr:uid="{00000000-0004-0000-0000-000066000000}"/>
    <hyperlink ref="E114" location="A124837871W" display="A124837871W" xr:uid="{00000000-0004-0000-0000-000067000000}"/>
    <hyperlink ref="E115" location="A124838015X" display="A124838015X" xr:uid="{00000000-0004-0000-0000-000068000000}"/>
    <hyperlink ref="E116" location="A124838159K" display="A124838159K" xr:uid="{00000000-0004-0000-0000-000069000000}"/>
    <hyperlink ref="E117" location="A124840326X" display="A124840326X" xr:uid="{00000000-0004-0000-0000-00006A000000}"/>
    <hyperlink ref="E118" location="A124839750L" display="A124839750L" xr:uid="{00000000-0004-0000-0000-00006B000000}"/>
    <hyperlink ref="E119" location="A124840470T" display="A124840470T" xr:uid="{00000000-0004-0000-0000-00006C000000}"/>
    <hyperlink ref="E120" location="A124840614T" display="A124840614T" xr:uid="{00000000-0004-0000-0000-00006D000000}"/>
    <hyperlink ref="E121" location="A124839895A" display="A124839895A" xr:uid="{00000000-0004-0000-0000-00006E000000}"/>
    <hyperlink ref="E122" location="A124840039J" display="A124840039J" xr:uid="{00000000-0004-0000-0000-00006F000000}"/>
    <hyperlink ref="E123" location="A124840183A" display="A124840183A" xr:uid="{00000000-0004-0000-0000-000070000000}"/>
    <hyperlink ref="E124" location="A124839318A" display="A124839318A" xr:uid="{00000000-0004-0000-0000-000071000000}"/>
    <hyperlink ref="E125" location="A124838742V" display="A124838742V" xr:uid="{00000000-0004-0000-0000-000072000000}"/>
    <hyperlink ref="E126" location="A124839462V" display="A124839462V" xr:uid="{00000000-0004-0000-0000-000073000000}"/>
    <hyperlink ref="E127" location="A124839606V" display="A124839606V" xr:uid="{00000000-0004-0000-0000-000074000000}"/>
    <hyperlink ref="E128" location="A124838887J" display="A124838887J" xr:uid="{00000000-0004-0000-0000-000075000000}"/>
    <hyperlink ref="E129" location="A124839031T" display="A124839031T" xr:uid="{00000000-0004-0000-0000-000076000000}"/>
    <hyperlink ref="E130" location="A124839175C" display="A124839175C" xr:uid="{00000000-0004-0000-0000-000077000000}"/>
    <hyperlink ref="E131" location="A124838310R" display="A124838310R" xr:uid="{00000000-0004-0000-0000-000078000000}"/>
    <hyperlink ref="E132" location="A124837734A" display="A124837734A" xr:uid="{00000000-0004-0000-0000-000079000000}"/>
    <hyperlink ref="E133" location="A124838454A" display="A124838454A" xr:uid="{00000000-0004-0000-0000-00007A000000}"/>
    <hyperlink ref="E134" location="A124838598L" display="A124838598L" xr:uid="{00000000-0004-0000-0000-00007B000000}"/>
    <hyperlink ref="E135" location="A124837879R" display="A124837879R" xr:uid="{00000000-0004-0000-0000-00007C000000}"/>
    <hyperlink ref="E136" location="A124838023X" display="A124838023X" xr:uid="{00000000-0004-0000-0000-00007D000000}"/>
    <hyperlink ref="E137" location="A124838167K" display="A124838167K" xr:uid="{00000000-0004-0000-0000-00007E000000}"/>
    <hyperlink ref="E138" location="A124840382T" display="A124840382T" xr:uid="{00000000-0004-0000-0000-00007F000000}"/>
    <hyperlink ref="E139" location="A124839806L" display="A124839806L" xr:uid="{00000000-0004-0000-0000-000080000000}"/>
    <hyperlink ref="E140" location="A124840526T" display="A124840526T" xr:uid="{00000000-0004-0000-0000-000081000000}"/>
    <hyperlink ref="E141" location="A124840670K" display="A124840670K" xr:uid="{00000000-0004-0000-0000-000082000000}"/>
    <hyperlink ref="E142" location="A124839951J" display="A124839951J" xr:uid="{00000000-0004-0000-0000-000083000000}"/>
    <hyperlink ref="E143" location="A124840095A" display="A124840095A" xr:uid="{00000000-0004-0000-0000-000084000000}"/>
    <hyperlink ref="E144" location="A124840239A" display="A124840239A" xr:uid="{00000000-0004-0000-0000-000085000000}"/>
    <hyperlink ref="E145" location="A124839374V" display="A124839374V" xr:uid="{00000000-0004-0000-0000-000086000000}"/>
    <hyperlink ref="E146" location="A124838798F" display="A124838798F" xr:uid="{00000000-0004-0000-0000-000087000000}"/>
    <hyperlink ref="E147" location="A124839518V" display="A124839518V" xr:uid="{00000000-0004-0000-0000-000088000000}"/>
    <hyperlink ref="E148" location="A124839662L" display="A124839662L" xr:uid="{00000000-0004-0000-0000-000089000000}"/>
    <hyperlink ref="E149" location="A124838943R" display="A124838943R" xr:uid="{00000000-0004-0000-0000-00008A000000}"/>
    <hyperlink ref="E150" location="A124839087C" display="A124839087C" xr:uid="{00000000-0004-0000-0000-00008B000000}"/>
    <hyperlink ref="E151" location="A124839231K" display="A124839231K" xr:uid="{00000000-0004-0000-0000-00008C000000}"/>
    <hyperlink ref="E152" location="A124838366A" display="A124838366A" xr:uid="{00000000-0004-0000-0000-00008D000000}"/>
    <hyperlink ref="E153" location="A124837790V" display="A124837790V" xr:uid="{00000000-0004-0000-0000-00008E000000}"/>
    <hyperlink ref="E154" location="A124838510J" display="A124838510J" xr:uid="{00000000-0004-0000-0000-00008F000000}"/>
    <hyperlink ref="E155" location="A124838654V" display="A124838654V" xr:uid="{00000000-0004-0000-0000-000090000000}"/>
    <hyperlink ref="E156" location="A124837935W" display="A124837935W" xr:uid="{00000000-0004-0000-0000-000091000000}"/>
    <hyperlink ref="E157" location="A124838079K" display="A124838079K" xr:uid="{00000000-0004-0000-0000-000092000000}"/>
    <hyperlink ref="E158" location="A124838223T" display="A124838223T" xr:uid="{00000000-0004-0000-0000-000093000000}"/>
    <hyperlink ref="E159" location="A124840334X" display="A124840334X" xr:uid="{00000000-0004-0000-0000-000094000000}"/>
    <hyperlink ref="E160" location="A124839758F" display="A124839758F" xr:uid="{00000000-0004-0000-0000-000095000000}"/>
    <hyperlink ref="E161" location="A124840478K" display="A124840478K" xr:uid="{00000000-0004-0000-0000-000096000000}"/>
    <hyperlink ref="E162" location="A124840622T" display="A124840622T" xr:uid="{00000000-0004-0000-0000-000097000000}"/>
    <hyperlink ref="E163" location="A124839903R" display="A124839903R" xr:uid="{00000000-0004-0000-0000-000098000000}"/>
    <hyperlink ref="E164" location="A124840047J" display="A124840047J" xr:uid="{00000000-0004-0000-0000-000099000000}"/>
    <hyperlink ref="E165" location="A124840191A" display="A124840191A" xr:uid="{00000000-0004-0000-0000-00009A000000}"/>
    <hyperlink ref="E166" location="A124839326A" display="A124839326A" xr:uid="{00000000-0004-0000-0000-00009B000000}"/>
    <hyperlink ref="E167" location="A124838750V" display="A124838750V" xr:uid="{00000000-0004-0000-0000-00009C000000}"/>
    <hyperlink ref="E168" location="A124839470V" display="A124839470V" xr:uid="{00000000-0004-0000-0000-00009D000000}"/>
    <hyperlink ref="E169" location="A124839614V" display="A124839614V" xr:uid="{00000000-0004-0000-0000-00009E000000}"/>
    <hyperlink ref="E170" location="A124838895J" display="A124838895J" xr:uid="{00000000-0004-0000-0000-00009F000000}"/>
    <hyperlink ref="E171" location="A124839039K" display="A124839039K" xr:uid="{00000000-0004-0000-0000-0000A0000000}"/>
    <hyperlink ref="E172" location="A124839183C" display="A124839183C" xr:uid="{00000000-0004-0000-0000-0000A1000000}"/>
    <hyperlink ref="E173" location="A124838318J" display="A124838318J" xr:uid="{00000000-0004-0000-0000-0000A2000000}"/>
    <hyperlink ref="E174" location="A124837742A" display="A124837742A" xr:uid="{00000000-0004-0000-0000-0000A3000000}"/>
    <hyperlink ref="E175" location="A124838462A" display="A124838462A" xr:uid="{00000000-0004-0000-0000-0000A4000000}"/>
    <hyperlink ref="E176" location="A124838606A" display="A124838606A" xr:uid="{00000000-0004-0000-0000-0000A5000000}"/>
    <hyperlink ref="E177" location="A124837887R" display="A124837887R" xr:uid="{00000000-0004-0000-0000-0000A6000000}"/>
    <hyperlink ref="E178" location="A124838031X" display="A124838031X" xr:uid="{00000000-0004-0000-0000-0000A7000000}"/>
    <hyperlink ref="E179" location="A124838175K" display="A124838175K" xr:uid="{00000000-0004-0000-0000-0000A8000000}"/>
    <hyperlink ref="E180" location="A124840390T" display="A124840390T" xr:uid="{00000000-0004-0000-0000-0000A9000000}"/>
    <hyperlink ref="E181" location="A124839814L" display="A124839814L" xr:uid="{00000000-0004-0000-0000-0000AA000000}"/>
    <hyperlink ref="E182" location="A124840534T" display="A124840534T" xr:uid="{00000000-0004-0000-0000-0000AB000000}"/>
    <hyperlink ref="E183" location="A124840678C" display="A124840678C" xr:uid="{00000000-0004-0000-0000-0000AC000000}"/>
    <hyperlink ref="E184" location="A124839959A" display="A124839959A" xr:uid="{00000000-0004-0000-0000-0000AD000000}"/>
    <hyperlink ref="E185" location="A124840103R" display="A124840103R" xr:uid="{00000000-0004-0000-0000-0000AE000000}"/>
    <hyperlink ref="E186" location="A124840247A" display="A124840247A" xr:uid="{00000000-0004-0000-0000-0000AF000000}"/>
    <hyperlink ref="E187" location="A124839382V" display="A124839382V" xr:uid="{00000000-0004-0000-0000-0000B0000000}"/>
    <hyperlink ref="E188" location="A124838806V" display="A124838806V" xr:uid="{00000000-0004-0000-0000-0000B1000000}"/>
    <hyperlink ref="E189" location="A124839526V" display="A124839526V" xr:uid="{00000000-0004-0000-0000-0000B2000000}"/>
    <hyperlink ref="E190" location="A124839670L" display="A124839670L" xr:uid="{00000000-0004-0000-0000-0000B3000000}"/>
    <hyperlink ref="E191" location="A124838951R" display="A124838951R" xr:uid="{00000000-0004-0000-0000-0000B4000000}"/>
    <hyperlink ref="E192" location="A124839095C" display="A124839095C" xr:uid="{00000000-0004-0000-0000-0000B5000000}"/>
    <hyperlink ref="E193" location="A124839239C" display="A124839239C" xr:uid="{00000000-0004-0000-0000-0000B6000000}"/>
    <hyperlink ref="E194" location="A124838374A" display="A124838374A" xr:uid="{00000000-0004-0000-0000-0000B7000000}"/>
    <hyperlink ref="E195" location="A124837798L" display="A124837798L" xr:uid="{00000000-0004-0000-0000-0000B8000000}"/>
    <hyperlink ref="E196" location="A124838518A" display="A124838518A" xr:uid="{00000000-0004-0000-0000-0000B9000000}"/>
    <hyperlink ref="E197" location="A124838662V" display="A124838662V" xr:uid="{00000000-0004-0000-0000-0000BA000000}"/>
    <hyperlink ref="E198" location="A124837943W" display="A124837943W" xr:uid="{00000000-0004-0000-0000-0000BB000000}"/>
    <hyperlink ref="E199" location="A124838087K" display="A124838087K" xr:uid="{00000000-0004-0000-0000-0000BC000000}"/>
    <hyperlink ref="E200" location="A124838231T" display="A124838231T" xr:uid="{00000000-0004-0000-0000-0000BD000000}"/>
    <hyperlink ref="E201" location="A124840398K" display="A124840398K" xr:uid="{00000000-0004-0000-0000-0000BE000000}"/>
    <hyperlink ref="E202" location="A124839822L" display="A124839822L" xr:uid="{00000000-0004-0000-0000-0000BF000000}"/>
    <hyperlink ref="E203" location="A124840542T" display="A124840542T" xr:uid="{00000000-0004-0000-0000-0000C0000000}"/>
    <hyperlink ref="E204" location="A124840686C" display="A124840686C" xr:uid="{00000000-0004-0000-0000-0000C1000000}"/>
    <hyperlink ref="E205" location="A124839967A" display="A124839967A" xr:uid="{00000000-0004-0000-0000-0000C2000000}"/>
    <hyperlink ref="E206" location="A124840111R" display="A124840111R" xr:uid="{00000000-0004-0000-0000-0000C3000000}"/>
    <hyperlink ref="E207" location="A124840255A" display="A124840255A" xr:uid="{00000000-0004-0000-0000-0000C4000000}"/>
    <hyperlink ref="E208" location="A124839390V" display="A124839390V" xr:uid="{00000000-0004-0000-0000-0000C5000000}"/>
    <hyperlink ref="E209" location="A124838814V" display="A124838814V" xr:uid="{00000000-0004-0000-0000-0000C6000000}"/>
    <hyperlink ref="E210" location="A124839534V" display="A124839534V" xr:uid="{00000000-0004-0000-0000-0000C7000000}"/>
    <hyperlink ref="E211" location="A124839678F" display="A124839678F" xr:uid="{00000000-0004-0000-0000-0000C8000000}"/>
    <hyperlink ref="E212" location="A124838959J" display="A124838959J" xr:uid="{00000000-0004-0000-0000-0000C9000000}"/>
    <hyperlink ref="E213" location="A124839103T" display="A124839103T" xr:uid="{00000000-0004-0000-0000-0000CA000000}"/>
    <hyperlink ref="E214" location="A124839247C" display="A124839247C" xr:uid="{00000000-0004-0000-0000-0000CB000000}"/>
    <hyperlink ref="E215" location="A124838382A" display="A124838382A" xr:uid="{00000000-0004-0000-0000-0000CC000000}"/>
    <hyperlink ref="E216" location="A124837806A" display="A124837806A" xr:uid="{00000000-0004-0000-0000-0000CD000000}"/>
    <hyperlink ref="E217" location="A124838526A" display="A124838526A" xr:uid="{00000000-0004-0000-0000-0000CE000000}"/>
    <hyperlink ref="E218" location="A124838670V" display="A124838670V" xr:uid="{00000000-0004-0000-0000-0000CF000000}"/>
    <hyperlink ref="E219" location="A124837951W" display="A124837951W" xr:uid="{00000000-0004-0000-0000-0000D0000000}"/>
    <hyperlink ref="E220" location="A124838095K" display="A124838095K" xr:uid="{00000000-0004-0000-0000-0000D1000000}"/>
    <hyperlink ref="E221" location="A124838239K" display="A124838239K" xr:uid="{00000000-0004-0000-0000-0000D2000000}"/>
    <hyperlink ref="E222" location="A124840422X" display="A124840422X" xr:uid="{00000000-0004-0000-0000-0000D3000000}"/>
    <hyperlink ref="E223" location="A124839846F" display="A124839846F" xr:uid="{00000000-0004-0000-0000-0000D4000000}"/>
    <hyperlink ref="E224" location="A124840566K" display="A124840566K" xr:uid="{00000000-0004-0000-0000-0000D5000000}"/>
    <hyperlink ref="E225" location="A124840710T" display="A124840710T" xr:uid="{00000000-0004-0000-0000-0000D6000000}"/>
    <hyperlink ref="E226" location="A124839991A" display="A124839991A" xr:uid="{00000000-0004-0000-0000-0000D7000000}"/>
    <hyperlink ref="E227" location="A124840135J" display="A124840135J" xr:uid="{00000000-0004-0000-0000-0000D8000000}"/>
    <hyperlink ref="E228" location="A124840279V" display="A124840279V" xr:uid="{00000000-0004-0000-0000-0000D9000000}"/>
    <hyperlink ref="E229" location="A124839414A" display="A124839414A" xr:uid="{00000000-0004-0000-0000-0000DA000000}"/>
    <hyperlink ref="E230" location="A124838838L" display="A124838838L" xr:uid="{00000000-0004-0000-0000-0000DB000000}"/>
    <hyperlink ref="E231" location="A124839558L" display="A124839558L" xr:uid="{00000000-0004-0000-0000-0000DC000000}"/>
    <hyperlink ref="E232" location="A124839702V" display="A124839702V" xr:uid="{00000000-0004-0000-0000-0000DD000000}"/>
    <hyperlink ref="E233" location="A124838983J" display="A124838983J" xr:uid="{00000000-0004-0000-0000-0000DE000000}"/>
    <hyperlink ref="E234" location="A124839127K" display="A124839127K" xr:uid="{00000000-0004-0000-0000-0000DF000000}"/>
    <hyperlink ref="E235" location="A124839271C" display="A124839271C" xr:uid="{00000000-0004-0000-0000-0000E0000000}"/>
    <hyperlink ref="E236" location="A124838406J" display="A124838406J" xr:uid="{00000000-0004-0000-0000-0000E1000000}"/>
    <hyperlink ref="E237" location="A124837830A" display="A124837830A" xr:uid="{00000000-0004-0000-0000-0000E2000000}"/>
    <hyperlink ref="E238" location="A124838550A" display="A124838550A" xr:uid="{00000000-0004-0000-0000-0000E3000000}"/>
    <hyperlink ref="E239" location="A124838694L" display="A124838694L" xr:uid="{00000000-0004-0000-0000-0000E4000000}"/>
    <hyperlink ref="E240" location="A124837975R" display="A124837975R" xr:uid="{00000000-0004-0000-0000-0000E5000000}"/>
    <hyperlink ref="E241" location="A124838119T" display="A124838119T" xr:uid="{00000000-0004-0000-0000-0000E6000000}"/>
    <hyperlink ref="E242" location="A124838263K" display="A124838263K" xr:uid="{00000000-0004-0000-0000-0000E7000000}"/>
    <hyperlink ref="E243" location="A124840358T" display="A124840358T" xr:uid="{00000000-0004-0000-0000-0000E8000000}"/>
    <hyperlink ref="E244" location="A124839782F" display="A124839782F" xr:uid="{00000000-0004-0000-0000-0000E9000000}"/>
    <hyperlink ref="E245" location="A124840502X" display="A124840502X" xr:uid="{00000000-0004-0000-0000-0000EA000000}"/>
    <hyperlink ref="E246" location="A124840646K" display="A124840646K" xr:uid="{00000000-0004-0000-0000-0000EB000000}"/>
    <hyperlink ref="E247" location="A124839927J" display="A124839927J" xr:uid="{00000000-0004-0000-0000-0000EC000000}"/>
    <hyperlink ref="E248" location="A124840071J" display="A124840071J" xr:uid="{00000000-0004-0000-0000-0000ED000000}"/>
    <hyperlink ref="E249" location="A124840215J" display="A124840215J" xr:uid="{00000000-0004-0000-0000-0000EE000000}"/>
    <hyperlink ref="E250" location="A124839350A" display="A124839350A" xr:uid="{00000000-0004-0000-0000-0000EF000000}"/>
    <hyperlink ref="E251" location="A124838774L" display="A124838774L" xr:uid="{00000000-0004-0000-0000-0000F0000000}"/>
    <hyperlink ref="E252" location="A124839494L" display="A124839494L" xr:uid="{00000000-0004-0000-0000-0000F1000000}"/>
    <hyperlink ref="E253" location="A124839638L" display="A124839638L" xr:uid="{00000000-0004-0000-0000-0000F2000000}"/>
    <hyperlink ref="E254" location="A124838919R" display="A124838919R" xr:uid="{00000000-0004-0000-0000-0000F3000000}"/>
    <hyperlink ref="E255" location="A124839063K" display="A124839063K" xr:uid="{00000000-0004-0000-0000-0000F4000000}"/>
    <hyperlink ref="E256" location="A124839207K" display="A124839207K" xr:uid="{00000000-0004-0000-0000-0000F5000000}"/>
    <hyperlink ref="E257" location="A124838342J" display="A124838342J" xr:uid="{00000000-0004-0000-0000-0000F6000000}"/>
    <hyperlink ref="E258" location="A124837766V" display="A124837766V" xr:uid="{00000000-0004-0000-0000-0000F7000000}"/>
    <hyperlink ref="E259" location="A124838486V" display="A124838486V" xr:uid="{00000000-0004-0000-0000-0000F8000000}"/>
    <hyperlink ref="E260" location="A124838630A" display="A124838630A" xr:uid="{00000000-0004-0000-0000-0000F9000000}"/>
    <hyperlink ref="E261" location="A124837911C" display="A124837911C" xr:uid="{00000000-0004-0000-0000-0000FA000000}"/>
    <hyperlink ref="E262" location="A124838055T" display="A124838055T" xr:uid="{00000000-0004-0000-0000-0000FB000000}"/>
    <hyperlink ref="E263" location="A124838199C" display="A124838199C" xr:uid="{00000000-0004-0000-0000-0000FC000000}"/>
    <hyperlink ref="E264" location="A124840430X" display="A124840430X" xr:uid="{00000000-0004-0000-0000-0000FD000000}"/>
    <hyperlink ref="E265" location="A124839854F" display="A124839854F" xr:uid="{00000000-0004-0000-0000-0000FE000000}"/>
    <hyperlink ref="E266" location="A124840574K" display="A124840574K" xr:uid="{00000000-0004-0000-0000-0000FF000000}"/>
    <hyperlink ref="E267" location="A124840718K" display="A124840718K" xr:uid="{00000000-0004-0000-0000-000000010000}"/>
    <hyperlink ref="E268" location="A124839999V" display="A124839999V" xr:uid="{00000000-0004-0000-0000-000001010000}"/>
    <hyperlink ref="E269" location="A124840143J" display="A124840143J" xr:uid="{00000000-0004-0000-0000-000002010000}"/>
    <hyperlink ref="E270" location="A124840287V" display="A124840287V" xr:uid="{00000000-0004-0000-0000-000003010000}"/>
    <hyperlink ref="E271" location="A124839422A" display="A124839422A" xr:uid="{00000000-0004-0000-0000-000004010000}"/>
    <hyperlink ref="E272" location="A124838846L" display="A124838846L" xr:uid="{00000000-0004-0000-0000-000005010000}"/>
    <hyperlink ref="E273" location="A124839566L" display="A124839566L" xr:uid="{00000000-0004-0000-0000-000006010000}"/>
    <hyperlink ref="E274" location="A124839710V" display="A124839710V" xr:uid="{00000000-0004-0000-0000-000007010000}"/>
    <hyperlink ref="E275" location="A124838991J" display="A124838991J" xr:uid="{00000000-0004-0000-0000-000008010000}"/>
    <hyperlink ref="E276" location="A124839135K" display="A124839135K" xr:uid="{00000000-0004-0000-0000-000009010000}"/>
    <hyperlink ref="E277" location="A124839279W" display="A124839279W" xr:uid="{00000000-0004-0000-0000-00000A010000}"/>
    <hyperlink ref="E278" location="A124838414J" display="A124838414J" xr:uid="{00000000-0004-0000-0000-00000B010000}"/>
    <hyperlink ref="E279" location="A124837838V" display="A124837838V" xr:uid="{00000000-0004-0000-0000-00000C010000}"/>
    <hyperlink ref="E280" location="A124838558V" display="A124838558V" xr:uid="{00000000-0004-0000-0000-00000D010000}"/>
    <hyperlink ref="E281" location="A124838702A" display="A124838702A" xr:uid="{00000000-0004-0000-0000-00000E010000}"/>
    <hyperlink ref="E282" location="A124837983R" display="A124837983R" xr:uid="{00000000-0004-0000-0000-00000F010000}"/>
    <hyperlink ref="E283" location="A124838127T" display="A124838127T" xr:uid="{00000000-0004-0000-0000-000010010000}"/>
    <hyperlink ref="E284" location="A124838271K" display="A124838271K" xr:uid="{00000000-0004-0000-0000-000011010000}"/>
    <hyperlink ref="E285" location="A124840438T" display="A124840438T" xr:uid="{00000000-0004-0000-0000-000012010000}"/>
    <hyperlink ref="E286" location="A124839862F" display="A124839862F" xr:uid="{00000000-0004-0000-0000-000013010000}"/>
    <hyperlink ref="E287" location="A124840582K" display="A124840582K" xr:uid="{00000000-0004-0000-0000-000014010000}"/>
    <hyperlink ref="E288" location="A124840726K" display="A124840726K" xr:uid="{00000000-0004-0000-0000-000015010000}"/>
    <hyperlink ref="E289" location="A124840007R" display="A124840007R" xr:uid="{00000000-0004-0000-0000-000016010000}"/>
    <hyperlink ref="E290" location="A124840151J" display="A124840151J" xr:uid="{00000000-0004-0000-0000-000017010000}"/>
    <hyperlink ref="E291" location="A124840295V" display="A124840295V" xr:uid="{00000000-0004-0000-0000-000018010000}"/>
    <hyperlink ref="E292" location="A124839430A" display="A124839430A" xr:uid="{00000000-0004-0000-0000-000019010000}"/>
    <hyperlink ref="E293" location="A124838854L" display="A124838854L" xr:uid="{00000000-0004-0000-0000-00001A010000}"/>
    <hyperlink ref="E294" location="A124839574L" display="A124839574L" xr:uid="{00000000-0004-0000-0000-00001B010000}"/>
    <hyperlink ref="E295" location="A124839718L" display="A124839718L" xr:uid="{00000000-0004-0000-0000-00001C010000}"/>
    <hyperlink ref="E296" location="A124838999A" display="A124838999A" xr:uid="{00000000-0004-0000-0000-00001D010000}"/>
    <hyperlink ref="E297" location="A124839143K" display="A124839143K" xr:uid="{00000000-0004-0000-0000-00001E010000}"/>
    <hyperlink ref="E298" location="A124839287W" display="A124839287W" xr:uid="{00000000-0004-0000-0000-00001F010000}"/>
    <hyperlink ref="E299" location="A124838422J" display="A124838422J" xr:uid="{00000000-0004-0000-0000-000020010000}"/>
    <hyperlink ref="E300" location="A124837846V" display="A124837846V" xr:uid="{00000000-0004-0000-0000-000021010000}"/>
    <hyperlink ref="E301" location="A124838566V" display="A124838566V" xr:uid="{00000000-0004-0000-0000-000022010000}"/>
    <hyperlink ref="E302" location="A124838710A" display="A124838710A" xr:uid="{00000000-0004-0000-0000-000023010000}"/>
    <hyperlink ref="E303" location="A124837991R" display="A124837991R" xr:uid="{00000000-0004-0000-0000-000024010000}"/>
    <hyperlink ref="E304" location="A124838135T" display="A124838135T" xr:uid="{00000000-0004-0000-0000-000025010000}"/>
    <hyperlink ref="E305" location="A124838279C" display="A124838279C" xr:uid="{00000000-0004-0000-0000-000026010000}"/>
    <hyperlink ref="E306" location="A124840366T" display="A124840366T" xr:uid="{00000000-0004-0000-0000-000027010000}"/>
    <hyperlink ref="E307" location="A124839790F" display="A124839790F" xr:uid="{00000000-0004-0000-0000-000028010000}"/>
    <hyperlink ref="E308" location="A124840510X" display="A124840510X" xr:uid="{00000000-0004-0000-0000-000029010000}"/>
    <hyperlink ref="E309" location="A124840654K" display="A124840654K" xr:uid="{00000000-0004-0000-0000-00002A010000}"/>
    <hyperlink ref="E310" location="A124839935J" display="A124839935J" xr:uid="{00000000-0004-0000-0000-00002B010000}"/>
    <hyperlink ref="E311" location="A124840079A" display="A124840079A" xr:uid="{00000000-0004-0000-0000-00002C010000}"/>
    <hyperlink ref="E312" location="A124840223J" display="A124840223J" xr:uid="{00000000-0004-0000-0000-00002D010000}"/>
    <hyperlink ref="E313" location="A124839358V" display="A124839358V" xr:uid="{00000000-0004-0000-0000-00002E010000}"/>
    <hyperlink ref="E314" location="A124838782L" display="A124838782L" xr:uid="{00000000-0004-0000-0000-00002F010000}"/>
    <hyperlink ref="E315" location="A124839502A" display="A124839502A" xr:uid="{00000000-0004-0000-0000-000030010000}"/>
    <hyperlink ref="E316" location="A124839646L" display="A124839646L" xr:uid="{00000000-0004-0000-0000-000031010000}"/>
    <hyperlink ref="E317" location="A124838927R" display="A124838927R" xr:uid="{00000000-0004-0000-0000-000032010000}"/>
    <hyperlink ref="E318" location="A124839071K" display="A124839071K" xr:uid="{00000000-0004-0000-0000-000033010000}"/>
    <hyperlink ref="E319" location="A124839215K" display="A124839215K" xr:uid="{00000000-0004-0000-0000-000034010000}"/>
    <hyperlink ref="E320" location="A124838350J" display="A124838350J" xr:uid="{00000000-0004-0000-0000-000035010000}"/>
    <hyperlink ref="E321" location="A124837774V" display="A124837774V" xr:uid="{00000000-0004-0000-0000-000036010000}"/>
    <hyperlink ref="E322" location="A124838494V" display="A124838494V" xr:uid="{00000000-0004-0000-0000-000037010000}"/>
    <hyperlink ref="E323" location="A124838638V" display="A124838638V" xr:uid="{00000000-0004-0000-0000-000038010000}"/>
    <hyperlink ref="E324" location="A124837919W" display="A124837919W" xr:uid="{00000000-0004-0000-0000-000039010000}"/>
    <hyperlink ref="E325" location="A124838063T" display="A124838063T" xr:uid="{00000000-0004-0000-0000-00003A010000}"/>
    <hyperlink ref="E326" location="A124838207T" display="A124838207T" xr:uid="{00000000-0004-0000-0000-00003B010000}"/>
    <hyperlink ref="E327" location="A124840374T" display="A124840374T" xr:uid="{00000000-0004-0000-0000-00003C010000}"/>
    <hyperlink ref="E328" location="A124839798X" display="A124839798X" xr:uid="{00000000-0004-0000-0000-00003D010000}"/>
    <hyperlink ref="E329" location="A124840518T" display="A124840518T" xr:uid="{00000000-0004-0000-0000-00003E010000}"/>
    <hyperlink ref="E330" location="A124840662K" display="A124840662K" xr:uid="{00000000-0004-0000-0000-00003F010000}"/>
    <hyperlink ref="E331" location="A124839943J" display="A124839943J" xr:uid="{00000000-0004-0000-0000-000040010000}"/>
    <hyperlink ref="E332" location="A124840087A" display="A124840087A" xr:uid="{00000000-0004-0000-0000-000041010000}"/>
    <hyperlink ref="E333" location="A124840231J" display="A124840231J" xr:uid="{00000000-0004-0000-0000-000042010000}"/>
    <hyperlink ref="E334" location="A124839366V" display="A124839366V" xr:uid="{00000000-0004-0000-0000-000043010000}"/>
    <hyperlink ref="E335" location="A124838790L" display="A124838790L" xr:uid="{00000000-0004-0000-0000-000044010000}"/>
    <hyperlink ref="E336" location="A124839510A" display="A124839510A" xr:uid="{00000000-0004-0000-0000-000045010000}"/>
    <hyperlink ref="E337" location="A124839654L" display="A124839654L" xr:uid="{00000000-0004-0000-0000-000046010000}"/>
    <hyperlink ref="E338" location="A124838935R" display="A124838935R" xr:uid="{00000000-0004-0000-0000-000047010000}"/>
    <hyperlink ref="E339" location="A124839079C" display="A124839079C" xr:uid="{00000000-0004-0000-0000-000048010000}"/>
    <hyperlink ref="E340" location="A124839223K" display="A124839223K" xr:uid="{00000000-0004-0000-0000-000049010000}"/>
    <hyperlink ref="E341" location="A124838358A" display="A124838358A" xr:uid="{00000000-0004-0000-0000-00004A010000}"/>
    <hyperlink ref="E342" location="A124837782V" display="A124837782V" xr:uid="{00000000-0004-0000-0000-00004B010000}"/>
    <hyperlink ref="E343" location="A124838502J" display="A124838502J" xr:uid="{00000000-0004-0000-0000-00004C010000}"/>
    <hyperlink ref="E344" location="A124838646V" display="A124838646V" xr:uid="{00000000-0004-0000-0000-00004D010000}"/>
    <hyperlink ref="E345" location="A124837927W" display="A124837927W" xr:uid="{00000000-0004-0000-0000-00004E010000}"/>
    <hyperlink ref="E346" location="A124838071T" display="A124838071T" xr:uid="{00000000-0004-0000-0000-00004F010000}"/>
    <hyperlink ref="E347" location="A124838215T" display="A124838215T" xr:uid="{00000000-0004-0000-0000-000050010000}"/>
    <hyperlink ref="E348" location="A124840406X" display="A124840406X" xr:uid="{00000000-0004-0000-0000-000051010000}"/>
    <hyperlink ref="E349" location="A124839830L" display="A124839830L" xr:uid="{00000000-0004-0000-0000-000052010000}"/>
    <hyperlink ref="E350" location="A124840550T" display="A124840550T" xr:uid="{00000000-0004-0000-0000-000053010000}"/>
    <hyperlink ref="E351" location="A124840694C" display="A124840694C" xr:uid="{00000000-0004-0000-0000-000054010000}"/>
    <hyperlink ref="E352" location="A124839975A" display="A124839975A" xr:uid="{00000000-0004-0000-0000-000055010000}"/>
    <hyperlink ref="E353" location="A124840119J" display="A124840119J" xr:uid="{00000000-0004-0000-0000-000056010000}"/>
    <hyperlink ref="E354" location="A124840263A" display="A124840263A" xr:uid="{00000000-0004-0000-0000-000057010000}"/>
    <hyperlink ref="E355" location="A124839398L" display="A124839398L" xr:uid="{00000000-0004-0000-0000-000058010000}"/>
    <hyperlink ref="E356" location="A124838822V" display="A124838822V" xr:uid="{00000000-0004-0000-0000-000059010000}"/>
    <hyperlink ref="E357" location="A124839542V" display="A124839542V" xr:uid="{00000000-0004-0000-0000-00005A010000}"/>
    <hyperlink ref="E358" location="A124839686F" display="A124839686F" xr:uid="{00000000-0004-0000-0000-00005B010000}"/>
    <hyperlink ref="E359" location="A124838967J" display="A124838967J" xr:uid="{00000000-0004-0000-0000-00005C010000}"/>
    <hyperlink ref="E360" location="A124839111T" display="A124839111T" xr:uid="{00000000-0004-0000-0000-00005D010000}"/>
    <hyperlink ref="E361" location="A124839255C" display="A124839255C" xr:uid="{00000000-0004-0000-0000-00005E010000}"/>
    <hyperlink ref="E362" location="A124838390A" display="A124838390A" xr:uid="{00000000-0004-0000-0000-00005F010000}"/>
    <hyperlink ref="E363" location="A124837814A" display="A124837814A" xr:uid="{00000000-0004-0000-0000-000060010000}"/>
    <hyperlink ref="E364" location="A124838534A" display="A124838534A" xr:uid="{00000000-0004-0000-0000-000061010000}"/>
    <hyperlink ref="E365" location="A124838678L" display="A124838678L" xr:uid="{00000000-0004-0000-0000-000062010000}"/>
    <hyperlink ref="E366" location="A124837959R" display="A124837959R" xr:uid="{00000000-0004-0000-0000-000063010000}"/>
    <hyperlink ref="E367" location="A124838103X" display="A124838103X" xr:uid="{00000000-0004-0000-0000-000064010000}"/>
    <hyperlink ref="E368" location="A124838247K" display="A124838247K" xr:uid="{00000000-0004-0000-0000-000065010000}"/>
    <hyperlink ref="E369" location="A124840342X" display="A124840342X" xr:uid="{00000000-0004-0000-0000-000066010000}"/>
    <hyperlink ref="E370" location="A124839766F" display="A124839766F" xr:uid="{00000000-0004-0000-0000-000067010000}"/>
    <hyperlink ref="E371" location="A124840486K" display="A124840486K" xr:uid="{00000000-0004-0000-0000-000068010000}"/>
    <hyperlink ref="E372" location="A124840630T" display="A124840630T" xr:uid="{00000000-0004-0000-0000-000069010000}"/>
    <hyperlink ref="E373" location="A124839911R" display="A124839911R" xr:uid="{00000000-0004-0000-0000-00006A010000}"/>
    <hyperlink ref="E374" location="A124840055J" display="A124840055J" xr:uid="{00000000-0004-0000-0000-00006B010000}"/>
    <hyperlink ref="E375" location="A124840199V" display="A124840199V" xr:uid="{00000000-0004-0000-0000-00006C010000}"/>
    <hyperlink ref="E376" location="A124839334A" display="A124839334A" xr:uid="{00000000-0004-0000-0000-00006D010000}"/>
    <hyperlink ref="E377" location="A124838758L" display="A124838758L" xr:uid="{00000000-0004-0000-0000-00006E010000}"/>
    <hyperlink ref="E378" location="A124839478L" display="A124839478L" xr:uid="{00000000-0004-0000-0000-00006F010000}"/>
    <hyperlink ref="E379" location="A124839622V" display="A124839622V" xr:uid="{00000000-0004-0000-0000-000070010000}"/>
    <hyperlink ref="E380" location="A124838903W" display="A124838903W" xr:uid="{00000000-0004-0000-0000-000071010000}"/>
    <hyperlink ref="E381" location="A124839047K" display="A124839047K" xr:uid="{00000000-0004-0000-0000-000072010000}"/>
    <hyperlink ref="E382" location="A124839191C" display="A124839191C" xr:uid="{00000000-0004-0000-0000-000073010000}"/>
    <hyperlink ref="E383" location="A124838326J" display="A124838326J" xr:uid="{00000000-0004-0000-0000-000074010000}"/>
    <hyperlink ref="E384" location="A124837750A" display="A124837750A" xr:uid="{00000000-0004-0000-0000-000075010000}"/>
    <hyperlink ref="E385" location="A124838470A" display="A124838470A" xr:uid="{00000000-0004-0000-0000-000076010000}"/>
    <hyperlink ref="E386" location="A124838614A" display="A124838614A" xr:uid="{00000000-0004-0000-0000-000077010000}"/>
    <hyperlink ref="E387" location="A124837895R" display="A124837895R" xr:uid="{00000000-0004-0000-0000-000078010000}"/>
    <hyperlink ref="E388" location="A124838039T" display="A124838039T" xr:uid="{00000000-0004-0000-0000-000079010000}"/>
    <hyperlink ref="E389" location="A124838183K" display="A124838183K" xr:uid="{00000000-0004-0000-0000-00007A010000}"/>
  </hyperlink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Q17"/>
  <sheetViews>
    <sheetView workbookViewId="0">
      <pane xSplit="1" ySplit="10" topLeftCell="B11" activePane="bottomRight" state="frozen"/>
      <selection pane="topRight" activeCell="B1" sqref="B1"/>
      <selection pane="bottomLeft" activeCell="A11" sqref="A11"/>
      <selection pane="bottomRight"/>
    </sheetView>
  </sheetViews>
  <sheetFormatPr defaultColWidth="14.7109375" defaultRowHeight="11.25"/>
  <cols>
    <col min="1" max="16384" width="14.7109375" style="1"/>
  </cols>
  <sheetData>
    <row r="1" spans="1:251" s="2" customFormat="1" ht="99.95" customHeight="1"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  <c r="AA1" s="3" t="s">
        <v>25</v>
      </c>
      <c r="AB1" s="3" t="s">
        <v>26</v>
      </c>
      <c r="AC1" s="3" t="s">
        <v>27</v>
      </c>
      <c r="AD1" s="3" t="s">
        <v>28</v>
      </c>
      <c r="AE1" s="3" t="s">
        <v>29</v>
      </c>
      <c r="AF1" s="3" t="s">
        <v>30</v>
      </c>
      <c r="AG1" s="3" t="s">
        <v>31</v>
      </c>
      <c r="AH1" s="3" t="s">
        <v>32</v>
      </c>
      <c r="AI1" s="3" t="s">
        <v>33</v>
      </c>
      <c r="AJ1" s="3" t="s">
        <v>34</v>
      </c>
      <c r="AK1" s="3" t="s">
        <v>35</v>
      </c>
      <c r="AL1" s="3" t="s">
        <v>36</v>
      </c>
      <c r="AM1" s="3" t="s">
        <v>37</v>
      </c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3" t="s">
        <v>43</v>
      </c>
      <c r="AT1" s="3" t="s">
        <v>44</v>
      </c>
      <c r="AU1" s="3" t="s">
        <v>45</v>
      </c>
      <c r="AV1" s="3" t="s">
        <v>46</v>
      </c>
      <c r="AW1" s="3" t="s">
        <v>47</v>
      </c>
      <c r="AX1" s="3" t="s">
        <v>48</v>
      </c>
      <c r="AY1" s="3" t="s">
        <v>49</v>
      </c>
      <c r="AZ1" s="3" t="s">
        <v>50</v>
      </c>
      <c r="BA1" s="3" t="s">
        <v>51</v>
      </c>
      <c r="BB1" s="3" t="s">
        <v>52</v>
      </c>
      <c r="BC1" s="3" t="s">
        <v>53</v>
      </c>
      <c r="BD1" s="3" t="s">
        <v>54</v>
      </c>
      <c r="BE1" s="3" t="s">
        <v>55</v>
      </c>
      <c r="BF1" s="3" t="s">
        <v>56</v>
      </c>
      <c r="BG1" s="3" t="s">
        <v>57</v>
      </c>
      <c r="BH1" s="3" t="s">
        <v>58</v>
      </c>
      <c r="BI1" s="3" t="s">
        <v>59</v>
      </c>
      <c r="BJ1" s="3" t="s">
        <v>60</v>
      </c>
      <c r="BK1" s="3" t="s">
        <v>61</v>
      </c>
      <c r="BL1" s="3" t="s">
        <v>62</v>
      </c>
      <c r="BM1" s="3" t="s">
        <v>63</v>
      </c>
      <c r="BN1" s="3" t="s">
        <v>64</v>
      </c>
      <c r="BO1" s="3" t="s">
        <v>65</v>
      </c>
      <c r="BP1" s="3" t="s">
        <v>66</v>
      </c>
      <c r="BQ1" s="3" t="s">
        <v>67</v>
      </c>
      <c r="BR1" s="3" t="s">
        <v>68</v>
      </c>
      <c r="BS1" s="3" t="s">
        <v>69</v>
      </c>
      <c r="BT1" s="3" t="s">
        <v>70</v>
      </c>
      <c r="BU1" s="3" t="s">
        <v>71</v>
      </c>
      <c r="BV1" s="3" t="s">
        <v>72</v>
      </c>
      <c r="BW1" s="3" t="s">
        <v>73</v>
      </c>
      <c r="BX1" s="3" t="s">
        <v>74</v>
      </c>
      <c r="BY1" s="3" t="s">
        <v>75</v>
      </c>
      <c r="BZ1" s="3" t="s">
        <v>76</v>
      </c>
      <c r="CA1" s="3" t="s">
        <v>77</v>
      </c>
      <c r="CB1" s="3" t="s">
        <v>78</v>
      </c>
      <c r="CC1" s="3" t="s">
        <v>79</v>
      </c>
      <c r="CD1" s="3" t="s">
        <v>80</v>
      </c>
      <c r="CE1" s="3" t="s">
        <v>81</v>
      </c>
      <c r="CF1" s="3" t="s">
        <v>82</v>
      </c>
      <c r="CG1" s="3" t="s">
        <v>83</v>
      </c>
      <c r="CH1" s="3" t="s">
        <v>84</v>
      </c>
      <c r="CI1" s="3" t="s">
        <v>85</v>
      </c>
      <c r="CJ1" s="3" t="s">
        <v>86</v>
      </c>
      <c r="CK1" s="3" t="s">
        <v>87</v>
      </c>
      <c r="CL1" s="3" t="s">
        <v>88</v>
      </c>
      <c r="CM1" s="3" t="s">
        <v>89</v>
      </c>
      <c r="CN1" s="3" t="s">
        <v>90</v>
      </c>
      <c r="CO1" s="3" t="s">
        <v>91</v>
      </c>
      <c r="CP1" s="3" t="s">
        <v>92</v>
      </c>
      <c r="CQ1" s="3" t="s">
        <v>93</v>
      </c>
      <c r="CR1" s="3" t="s">
        <v>94</v>
      </c>
      <c r="CS1" s="3" t="s">
        <v>95</v>
      </c>
      <c r="CT1" s="3" t="s">
        <v>96</v>
      </c>
      <c r="CU1" s="3" t="s">
        <v>97</v>
      </c>
      <c r="CV1" s="3" t="s">
        <v>98</v>
      </c>
      <c r="CW1" s="3" t="s">
        <v>99</v>
      </c>
      <c r="CX1" s="3" t="s">
        <v>100</v>
      </c>
      <c r="CY1" s="3" t="s">
        <v>101</v>
      </c>
      <c r="CZ1" s="3" t="s">
        <v>102</v>
      </c>
      <c r="DA1" s="3" t="s">
        <v>103</v>
      </c>
      <c r="DB1" s="3" t="s">
        <v>104</v>
      </c>
      <c r="DC1" s="3" t="s">
        <v>105</v>
      </c>
      <c r="DD1" s="3" t="s">
        <v>106</v>
      </c>
      <c r="DE1" s="3" t="s">
        <v>107</v>
      </c>
      <c r="DF1" s="3" t="s">
        <v>108</v>
      </c>
      <c r="DG1" s="3" t="s">
        <v>109</v>
      </c>
      <c r="DH1" s="3" t="s">
        <v>110</v>
      </c>
      <c r="DI1" s="3" t="s">
        <v>111</v>
      </c>
      <c r="DJ1" s="3" t="s">
        <v>112</v>
      </c>
      <c r="DK1" s="3" t="s">
        <v>113</v>
      </c>
      <c r="DL1" s="3" t="s">
        <v>114</v>
      </c>
      <c r="DM1" s="3" t="s">
        <v>115</v>
      </c>
      <c r="DN1" s="3" t="s">
        <v>116</v>
      </c>
      <c r="DO1" s="3" t="s">
        <v>117</v>
      </c>
      <c r="DP1" s="3" t="s">
        <v>118</v>
      </c>
      <c r="DQ1" s="3" t="s">
        <v>119</v>
      </c>
      <c r="DR1" s="3" t="s">
        <v>120</v>
      </c>
      <c r="DS1" s="3" t="s">
        <v>121</v>
      </c>
      <c r="DT1" s="3" t="s">
        <v>122</v>
      </c>
      <c r="DU1" s="3" t="s">
        <v>123</v>
      </c>
      <c r="DV1" s="3" t="s">
        <v>124</v>
      </c>
      <c r="DW1" s="3" t="s">
        <v>125</v>
      </c>
      <c r="DX1" s="3" t="s">
        <v>126</v>
      </c>
      <c r="DY1" s="3" t="s">
        <v>127</v>
      </c>
      <c r="DZ1" s="3" t="s">
        <v>128</v>
      </c>
      <c r="EA1" s="3" t="s">
        <v>129</v>
      </c>
      <c r="EB1" s="3" t="s">
        <v>130</v>
      </c>
      <c r="EC1" s="3" t="s">
        <v>131</v>
      </c>
      <c r="ED1" s="3" t="s">
        <v>132</v>
      </c>
      <c r="EE1" s="3" t="s">
        <v>133</v>
      </c>
      <c r="EF1" s="3" t="s">
        <v>134</v>
      </c>
      <c r="EG1" s="3" t="s">
        <v>135</v>
      </c>
      <c r="EH1" s="3" t="s">
        <v>136</v>
      </c>
      <c r="EI1" s="3" t="s">
        <v>137</v>
      </c>
      <c r="EJ1" s="3" t="s">
        <v>138</v>
      </c>
      <c r="EK1" s="3" t="s">
        <v>139</v>
      </c>
      <c r="EL1" s="3" t="s">
        <v>140</v>
      </c>
      <c r="EM1" s="3" t="s">
        <v>141</v>
      </c>
      <c r="EN1" s="3" t="s">
        <v>142</v>
      </c>
      <c r="EO1" s="3" t="s">
        <v>143</v>
      </c>
      <c r="EP1" s="3" t="s">
        <v>144</v>
      </c>
      <c r="EQ1" s="3" t="s">
        <v>145</v>
      </c>
      <c r="ER1" s="3" t="s">
        <v>146</v>
      </c>
      <c r="ES1" s="3" t="s">
        <v>147</v>
      </c>
      <c r="ET1" s="3" t="s">
        <v>148</v>
      </c>
      <c r="EU1" s="3" t="s">
        <v>149</v>
      </c>
      <c r="EV1" s="3" t="s">
        <v>150</v>
      </c>
      <c r="EW1" s="3" t="s">
        <v>151</v>
      </c>
      <c r="EX1" s="3" t="s">
        <v>152</v>
      </c>
      <c r="EY1" s="3" t="s">
        <v>153</v>
      </c>
      <c r="EZ1" s="3" t="s">
        <v>154</v>
      </c>
      <c r="FA1" s="3" t="s">
        <v>155</v>
      </c>
      <c r="FB1" s="3" t="s">
        <v>156</v>
      </c>
      <c r="FC1" s="3" t="s">
        <v>157</v>
      </c>
      <c r="FD1" s="3" t="s">
        <v>158</v>
      </c>
      <c r="FE1" s="3" t="s">
        <v>159</v>
      </c>
      <c r="FF1" s="3" t="s">
        <v>160</v>
      </c>
      <c r="FG1" s="3" t="s">
        <v>161</v>
      </c>
      <c r="FH1" s="3" t="s">
        <v>162</v>
      </c>
      <c r="FI1" s="3" t="s">
        <v>163</v>
      </c>
      <c r="FJ1" s="3" t="s">
        <v>164</v>
      </c>
      <c r="FK1" s="3" t="s">
        <v>165</v>
      </c>
      <c r="FL1" s="3" t="s">
        <v>166</v>
      </c>
      <c r="FM1" s="3" t="s">
        <v>167</v>
      </c>
      <c r="FN1" s="3" t="s">
        <v>168</v>
      </c>
      <c r="FO1" s="3" t="s">
        <v>169</v>
      </c>
      <c r="FP1" s="3" t="s">
        <v>170</v>
      </c>
      <c r="FQ1" s="3" t="s">
        <v>171</v>
      </c>
      <c r="FR1" s="3" t="s">
        <v>172</v>
      </c>
      <c r="FS1" s="3" t="s">
        <v>173</v>
      </c>
      <c r="FT1" s="3" t="s">
        <v>174</v>
      </c>
      <c r="FU1" s="3" t="s">
        <v>175</v>
      </c>
      <c r="FV1" s="3" t="s">
        <v>176</v>
      </c>
      <c r="FW1" s="3" t="s">
        <v>177</v>
      </c>
      <c r="FX1" s="3" t="s">
        <v>178</v>
      </c>
      <c r="FY1" s="3" t="s">
        <v>179</v>
      </c>
      <c r="FZ1" s="3" t="s">
        <v>180</v>
      </c>
      <c r="GA1" s="3" t="s">
        <v>181</v>
      </c>
      <c r="GB1" s="3" t="s">
        <v>182</v>
      </c>
      <c r="GC1" s="3" t="s">
        <v>183</v>
      </c>
      <c r="GD1" s="3" t="s">
        <v>184</v>
      </c>
      <c r="GE1" s="3" t="s">
        <v>185</v>
      </c>
      <c r="GF1" s="3" t="s">
        <v>186</v>
      </c>
      <c r="GG1" s="3" t="s">
        <v>187</v>
      </c>
      <c r="GH1" s="3" t="s">
        <v>188</v>
      </c>
      <c r="GI1" s="3" t="s">
        <v>189</v>
      </c>
      <c r="GJ1" s="3" t="s">
        <v>190</v>
      </c>
      <c r="GK1" s="3" t="s">
        <v>191</v>
      </c>
      <c r="GL1" s="3" t="s">
        <v>192</v>
      </c>
      <c r="GM1" s="3" t="s">
        <v>193</v>
      </c>
      <c r="GN1" s="3" t="s">
        <v>194</v>
      </c>
      <c r="GO1" s="3" t="s">
        <v>195</v>
      </c>
      <c r="GP1" s="3" t="s">
        <v>196</v>
      </c>
      <c r="GQ1" s="3" t="s">
        <v>197</v>
      </c>
      <c r="GR1" s="3" t="s">
        <v>198</v>
      </c>
      <c r="GS1" s="3" t="s">
        <v>199</v>
      </c>
      <c r="GT1" s="3" t="s">
        <v>200</v>
      </c>
      <c r="GU1" s="3" t="s">
        <v>201</v>
      </c>
      <c r="GV1" s="3" t="s">
        <v>202</v>
      </c>
      <c r="GW1" s="3" t="s">
        <v>203</v>
      </c>
      <c r="GX1" s="3" t="s">
        <v>204</v>
      </c>
      <c r="GY1" s="3" t="s">
        <v>205</v>
      </c>
      <c r="GZ1" s="3" t="s">
        <v>206</v>
      </c>
      <c r="HA1" s="3" t="s">
        <v>207</v>
      </c>
      <c r="HB1" s="3" t="s">
        <v>208</v>
      </c>
      <c r="HC1" s="3" t="s">
        <v>209</v>
      </c>
      <c r="HD1" s="3" t="s">
        <v>210</v>
      </c>
      <c r="HE1" s="3" t="s">
        <v>211</v>
      </c>
      <c r="HF1" s="3" t="s">
        <v>212</v>
      </c>
      <c r="HG1" s="3" t="s">
        <v>213</v>
      </c>
      <c r="HH1" s="3" t="s">
        <v>214</v>
      </c>
      <c r="HI1" s="3" t="s">
        <v>215</v>
      </c>
      <c r="HJ1" s="3" t="s">
        <v>216</v>
      </c>
      <c r="HK1" s="3" t="s">
        <v>217</v>
      </c>
      <c r="HL1" s="3" t="s">
        <v>218</v>
      </c>
      <c r="HM1" s="3" t="s">
        <v>219</v>
      </c>
      <c r="HN1" s="3" t="s">
        <v>220</v>
      </c>
      <c r="HO1" s="3" t="s">
        <v>221</v>
      </c>
      <c r="HP1" s="3" t="s">
        <v>222</v>
      </c>
      <c r="HQ1" s="3" t="s">
        <v>223</v>
      </c>
      <c r="HR1" s="3" t="s">
        <v>224</v>
      </c>
      <c r="HS1" s="3" t="s">
        <v>225</v>
      </c>
      <c r="HT1" s="3" t="s">
        <v>226</v>
      </c>
      <c r="HU1" s="3" t="s">
        <v>227</v>
      </c>
      <c r="HV1" s="3" t="s">
        <v>228</v>
      </c>
      <c r="HW1" s="3" t="s">
        <v>229</v>
      </c>
      <c r="HX1" s="3" t="s">
        <v>230</v>
      </c>
      <c r="HY1" s="3" t="s">
        <v>231</v>
      </c>
      <c r="HZ1" s="3" t="s">
        <v>232</v>
      </c>
      <c r="IA1" s="3" t="s">
        <v>233</v>
      </c>
      <c r="IB1" s="3" t="s">
        <v>234</v>
      </c>
      <c r="IC1" s="3" t="s">
        <v>235</v>
      </c>
      <c r="ID1" s="3" t="s">
        <v>236</v>
      </c>
      <c r="IE1" s="3" t="s">
        <v>237</v>
      </c>
      <c r="IF1" s="3" t="s">
        <v>238</v>
      </c>
      <c r="IG1" s="3" t="s">
        <v>239</v>
      </c>
      <c r="IH1" s="3" t="s">
        <v>240</v>
      </c>
      <c r="II1" s="3" t="s">
        <v>241</v>
      </c>
      <c r="IJ1" s="3" t="s">
        <v>242</v>
      </c>
      <c r="IK1" s="3" t="s">
        <v>243</v>
      </c>
      <c r="IL1" s="3" t="s">
        <v>244</v>
      </c>
      <c r="IM1" s="3" t="s">
        <v>245</v>
      </c>
      <c r="IN1" s="3" t="s">
        <v>246</v>
      </c>
      <c r="IO1" s="3" t="s">
        <v>247</v>
      </c>
      <c r="IP1" s="3" t="s">
        <v>248</v>
      </c>
      <c r="IQ1" s="3" t="s">
        <v>249</v>
      </c>
    </row>
    <row r="2" spans="1:251">
      <c r="A2" s="4" t="s">
        <v>250</v>
      </c>
      <c r="B2" s="7" t="s">
        <v>259</v>
      </c>
      <c r="C2" s="7" t="s">
        <v>259</v>
      </c>
      <c r="D2" s="7" t="s">
        <v>259</v>
      </c>
      <c r="E2" s="7" t="s">
        <v>259</v>
      </c>
      <c r="F2" s="8" t="s">
        <v>266</v>
      </c>
      <c r="G2" s="8" t="s">
        <v>266</v>
      </c>
      <c r="H2" s="8" t="s">
        <v>266</v>
      </c>
      <c r="I2" s="7" t="s">
        <v>259</v>
      </c>
      <c r="J2" s="7" t="s">
        <v>259</v>
      </c>
      <c r="K2" s="7" t="s">
        <v>259</v>
      </c>
      <c r="L2" s="7" t="s">
        <v>259</v>
      </c>
      <c r="M2" s="8" t="s">
        <v>266</v>
      </c>
      <c r="N2" s="8" t="s">
        <v>266</v>
      </c>
      <c r="O2" s="8" t="s">
        <v>266</v>
      </c>
      <c r="P2" s="7" t="s">
        <v>259</v>
      </c>
      <c r="Q2" s="7" t="s">
        <v>259</v>
      </c>
      <c r="R2" s="7" t="s">
        <v>259</v>
      </c>
      <c r="S2" s="7" t="s">
        <v>259</v>
      </c>
      <c r="T2" s="8" t="s">
        <v>266</v>
      </c>
      <c r="U2" s="8" t="s">
        <v>266</v>
      </c>
      <c r="V2" s="8" t="s">
        <v>266</v>
      </c>
      <c r="W2" s="7" t="s">
        <v>259</v>
      </c>
      <c r="X2" s="7" t="s">
        <v>259</v>
      </c>
      <c r="Y2" s="7" t="s">
        <v>259</v>
      </c>
      <c r="Z2" s="7" t="s">
        <v>259</v>
      </c>
      <c r="AA2" s="8" t="s">
        <v>266</v>
      </c>
      <c r="AB2" s="8" t="s">
        <v>266</v>
      </c>
      <c r="AC2" s="8" t="s">
        <v>266</v>
      </c>
      <c r="AD2" s="7" t="s">
        <v>259</v>
      </c>
      <c r="AE2" s="7" t="s">
        <v>259</v>
      </c>
      <c r="AF2" s="7" t="s">
        <v>259</v>
      </c>
      <c r="AG2" s="7" t="s">
        <v>259</v>
      </c>
      <c r="AH2" s="8" t="s">
        <v>266</v>
      </c>
      <c r="AI2" s="8" t="s">
        <v>266</v>
      </c>
      <c r="AJ2" s="8" t="s">
        <v>266</v>
      </c>
      <c r="AK2" s="7" t="s">
        <v>259</v>
      </c>
      <c r="AL2" s="7" t="s">
        <v>259</v>
      </c>
      <c r="AM2" s="7" t="s">
        <v>259</v>
      </c>
      <c r="AN2" s="7" t="s">
        <v>259</v>
      </c>
      <c r="AO2" s="8" t="s">
        <v>266</v>
      </c>
      <c r="AP2" s="8" t="s">
        <v>266</v>
      </c>
      <c r="AQ2" s="8" t="s">
        <v>266</v>
      </c>
      <c r="AR2" s="7" t="s">
        <v>259</v>
      </c>
      <c r="AS2" s="7" t="s">
        <v>259</v>
      </c>
      <c r="AT2" s="7" t="s">
        <v>259</v>
      </c>
      <c r="AU2" s="7" t="s">
        <v>259</v>
      </c>
      <c r="AV2" s="8" t="s">
        <v>266</v>
      </c>
      <c r="AW2" s="8" t="s">
        <v>266</v>
      </c>
      <c r="AX2" s="8" t="s">
        <v>266</v>
      </c>
      <c r="AY2" s="7" t="s">
        <v>259</v>
      </c>
      <c r="AZ2" s="7" t="s">
        <v>259</v>
      </c>
      <c r="BA2" s="7" t="s">
        <v>259</v>
      </c>
      <c r="BB2" s="7" t="s">
        <v>259</v>
      </c>
      <c r="BC2" s="8" t="s">
        <v>266</v>
      </c>
      <c r="BD2" s="8" t="s">
        <v>266</v>
      </c>
      <c r="BE2" s="8" t="s">
        <v>266</v>
      </c>
      <c r="BF2" s="7" t="s">
        <v>259</v>
      </c>
      <c r="BG2" s="7" t="s">
        <v>259</v>
      </c>
      <c r="BH2" s="7" t="s">
        <v>259</v>
      </c>
      <c r="BI2" s="7" t="s">
        <v>259</v>
      </c>
      <c r="BJ2" s="8" t="s">
        <v>266</v>
      </c>
      <c r="BK2" s="8" t="s">
        <v>266</v>
      </c>
      <c r="BL2" s="8" t="s">
        <v>266</v>
      </c>
      <c r="BM2" s="7" t="s">
        <v>259</v>
      </c>
      <c r="BN2" s="7" t="s">
        <v>259</v>
      </c>
      <c r="BO2" s="7" t="s">
        <v>259</v>
      </c>
      <c r="BP2" s="7" t="s">
        <v>259</v>
      </c>
      <c r="BQ2" s="8" t="s">
        <v>266</v>
      </c>
      <c r="BR2" s="8" t="s">
        <v>266</v>
      </c>
      <c r="BS2" s="8" t="s">
        <v>266</v>
      </c>
      <c r="BT2" s="7" t="s">
        <v>259</v>
      </c>
      <c r="BU2" s="7" t="s">
        <v>259</v>
      </c>
      <c r="BV2" s="7" t="s">
        <v>259</v>
      </c>
      <c r="BW2" s="7" t="s">
        <v>259</v>
      </c>
      <c r="BX2" s="8" t="s">
        <v>266</v>
      </c>
      <c r="BY2" s="8" t="s">
        <v>266</v>
      </c>
      <c r="BZ2" s="8" t="s">
        <v>266</v>
      </c>
      <c r="CA2" s="7" t="s">
        <v>259</v>
      </c>
      <c r="CB2" s="7" t="s">
        <v>259</v>
      </c>
      <c r="CC2" s="7" t="s">
        <v>259</v>
      </c>
      <c r="CD2" s="7" t="s">
        <v>259</v>
      </c>
      <c r="CE2" s="8" t="s">
        <v>266</v>
      </c>
      <c r="CF2" s="8" t="s">
        <v>266</v>
      </c>
      <c r="CG2" s="8" t="s">
        <v>266</v>
      </c>
      <c r="CH2" s="7" t="s">
        <v>259</v>
      </c>
      <c r="CI2" s="7" t="s">
        <v>259</v>
      </c>
      <c r="CJ2" s="7" t="s">
        <v>259</v>
      </c>
      <c r="CK2" s="7" t="s">
        <v>259</v>
      </c>
      <c r="CL2" s="8" t="s">
        <v>266</v>
      </c>
      <c r="CM2" s="8" t="s">
        <v>266</v>
      </c>
      <c r="CN2" s="8" t="s">
        <v>266</v>
      </c>
      <c r="CO2" s="7" t="s">
        <v>259</v>
      </c>
      <c r="CP2" s="7" t="s">
        <v>259</v>
      </c>
      <c r="CQ2" s="7" t="s">
        <v>259</v>
      </c>
      <c r="CR2" s="7" t="s">
        <v>259</v>
      </c>
      <c r="CS2" s="8" t="s">
        <v>266</v>
      </c>
      <c r="CT2" s="8" t="s">
        <v>266</v>
      </c>
      <c r="CU2" s="8" t="s">
        <v>266</v>
      </c>
      <c r="CV2" s="7" t="s">
        <v>259</v>
      </c>
      <c r="CW2" s="7" t="s">
        <v>259</v>
      </c>
      <c r="CX2" s="7" t="s">
        <v>259</v>
      </c>
      <c r="CY2" s="7" t="s">
        <v>259</v>
      </c>
      <c r="CZ2" s="8" t="s">
        <v>266</v>
      </c>
      <c r="DA2" s="8" t="s">
        <v>266</v>
      </c>
      <c r="DB2" s="8" t="s">
        <v>266</v>
      </c>
      <c r="DC2" s="7" t="s">
        <v>259</v>
      </c>
      <c r="DD2" s="7" t="s">
        <v>259</v>
      </c>
      <c r="DE2" s="7" t="s">
        <v>259</v>
      </c>
      <c r="DF2" s="7" t="s">
        <v>259</v>
      </c>
      <c r="DG2" s="8" t="s">
        <v>266</v>
      </c>
      <c r="DH2" s="8" t="s">
        <v>266</v>
      </c>
      <c r="DI2" s="8" t="s">
        <v>266</v>
      </c>
      <c r="DJ2" s="7" t="s">
        <v>259</v>
      </c>
      <c r="DK2" s="7" t="s">
        <v>259</v>
      </c>
      <c r="DL2" s="7" t="s">
        <v>259</v>
      </c>
      <c r="DM2" s="7" t="s">
        <v>259</v>
      </c>
      <c r="DN2" s="8" t="s">
        <v>266</v>
      </c>
      <c r="DO2" s="8" t="s">
        <v>266</v>
      </c>
      <c r="DP2" s="8" t="s">
        <v>266</v>
      </c>
      <c r="DQ2" s="7" t="s">
        <v>259</v>
      </c>
      <c r="DR2" s="7" t="s">
        <v>259</v>
      </c>
      <c r="DS2" s="7" t="s">
        <v>259</v>
      </c>
      <c r="DT2" s="7" t="s">
        <v>259</v>
      </c>
      <c r="DU2" s="8" t="s">
        <v>266</v>
      </c>
      <c r="DV2" s="8" t="s">
        <v>266</v>
      </c>
      <c r="DW2" s="8" t="s">
        <v>266</v>
      </c>
      <c r="DX2" s="7" t="s">
        <v>259</v>
      </c>
      <c r="DY2" s="7" t="s">
        <v>259</v>
      </c>
      <c r="DZ2" s="7" t="s">
        <v>259</v>
      </c>
      <c r="EA2" s="7" t="s">
        <v>259</v>
      </c>
      <c r="EB2" s="8" t="s">
        <v>266</v>
      </c>
      <c r="EC2" s="8" t="s">
        <v>266</v>
      </c>
      <c r="ED2" s="8" t="s">
        <v>266</v>
      </c>
      <c r="EE2" s="7" t="s">
        <v>259</v>
      </c>
      <c r="EF2" s="7" t="s">
        <v>259</v>
      </c>
      <c r="EG2" s="7" t="s">
        <v>259</v>
      </c>
      <c r="EH2" s="7" t="s">
        <v>259</v>
      </c>
      <c r="EI2" s="8" t="s">
        <v>266</v>
      </c>
      <c r="EJ2" s="8" t="s">
        <v>266</v>
      </c>
      <c r="EK2" s="8" t="s">
        <v>266</v>
      </c>
      <c r="EL2" s="7" t="s">
        <v>259</v>
      </c>
      <c r="EM2" s="7" t="s">
        <v>259</v>
      </c>
      <c r="EN2" s="7" t="s">
        <v>259</v>
      </c>
      <c r="EO2" s="7" t="s">
        <v>259</v>
      </c>
      <c r="EP2" s="8" t="s">
        <v>266</v>
      </c>
      <c r="EQ2" s="8" t="s">
        <v>266</v>
      </c>
      <c r="ER2" s="8" t="s">
        <v>266</v>
      </c>
      <c r="ES2" s="7" t="s">
        <v>259</v>
      </c>
      <c r="ET2" s="7" t="s">
        <v>259</v>
      </c>
      <c r="EU2" s="7" t="s">
        <v>259</v>
      </c>
      <c r="EV2" s="7" t="s">
        <v>259</v>
      </c>
      <c r="EW2" s="8" t="s">
        <v>266</v>
      </c>
      <c r="EX2" s="8" t="s">
        <v>266</v>
      </c>
      <c r="EY2" s="8" t="s">
        <v>266</v>
      </c>
      <c r="EZ2" s="7" t="s">
        <v>259</v>
      </c>
      <c r="FA2" s="7" t="s">
        <v>259</v>
      </c>
      <c r="FB2" s="7" t="s">
        <v>259</v>
      </c>
      <c r="FC2" s="7" t="s">
        <v>259</v>
      </c>
      <c r="FD2" s="8" t="s">
        <v>266</v>
      </c>
      <c r="FE2" s="8" t="s">
        <v>266</v>
      </c>
      <c r="FF2" s="8" t="s">
        <v>266</v>
      </c>
      <c r="FG2" s="7" t="s">
        <v>259</v>
      </c>
      <c r="FH2" s="7" t="s">
        <v>259</v>
      </c>
      <c r="FI2" s="7" t="s">
        <v>259</v>
      </c>
      <c r="FJ2" s="7" t="s">
        <v>259</v>
      </c>
      <c r="FK2" s="8" t="s">
        <v>266</v>
      </c>
      <c r="FL2" s="8" t="s">
        <v>266</v>
      </c>
      <c r="FM2" s="8" t="s">
        <v>266</v>
      </c>
      <c r="FN2" s="7" t="s">
        <v>259</v>
      </c>
      <c r="FO2" s="7" t="s">
        <v>259</v>
      </c>
      <c r="FP2" s="7" t="s">
        <v>259</v>
      </c>
      <c r="FQ2" s="7" t="s">
        <v>259</v>
      </c>
      <c r="FR2" s="8" t="s">
        <v>266</v>
      </c>
      <c r="FS2" s="8" t="s">
        <v>266</v>
      </c>
      <c r="FT2" s="8" t="s">
        <v>266</v>
      </c>
      <c r="FU2" s="7" t="s">
        <v>259</v>
      </c>
      <c r="FV2" s="7" t="s">
        <v>259</v>
      </c>
      <c r="FW2" s="7" t="s">
        <v>259</v>
      </c>
      <c r="FX2" s="7" t="s">
        <v>259</v>
      </c>
      <c r="FY2" s="8" t="s">
        <v>266</v>
      </c>
      <c r="FZ2" s="8" t="s">
        <v>266</v>
      </c>
      <c r="GA2" s="8" t="s">
        <v>266</v>
      </c>
      <c r="GB2" s="7" t="s">
        <v>259</v>
      </c>
      <c r="GC2" s="7" t="s">
        <v>259</v>
      </c>
      <c r="GD2" s="7" t="s">
        <v>259</v>
      </c>
      <c r="GE2" s="7" t="s">
        <v>259</v>
      </c>
      <c r="GF2" s="8" t="s">
        <v>266</v>
      </c>
      <c r="GG2" s="8" t="s">
        <v>266</v>
      </c>
      <c r="GH2" s="8" t="s">
        <v>266</v>
      </c>
      <c r="GI2" s="7" t="s">
        <v>259</v>
      </c>
      <c r="GJ2" s="7" t="s">
        <v>259</v>
      </c>
      <c r="GK2" s="7" t="s">
        <v>259</v>
      </c>
      <c r="GL2" s="7" t="s">
        <v>259</v>
      </c>
      <c r="GM2" s="8" t="s">
        <v>266</v>
      </c>
      <c r="GN2" s="8" t="s">
        <v>266</v>
      </c>
      <c r="GO2" s="8" t="s">
        <v>266</v>
      </c>
      <c r="GP2" s="7" t="s">
        <v>259</v>
      </c>
      <c r="GQ2" s="7" t="s">
        <v>259</v>
      </c>
      <c r="GR2" s="7" t="s">
        <v>259</v>
      </c>
      <c r="GS2" s="7" t="s">
        <v>259</v>
      </c>
      <c r="GT2" s="8" t="s">
        <v>266</v>
      </c>
      <c r="GU2" s="8" t="s">
        <v>266</v>
      </c>
      <c r="GV2" s="8" t="s">
        <v>266</v>
      </c>
      <c r="GW2" s="7" t="s">
        <v>259</v>
      </c>
      <c r="GX2" s="7" t="s">
        <v>259</v>
      </c>
      <c r="GY2" s="7" t="s">
        <v>259</v>
      </c>
      <c r="GZ2" s="7" t="s">
        <v>259</v>
      </c>
      <c r="HA2" s="8" t="s">
        <v>266</v>
      </c>
      <c r="HB2" s="8" t="s">
        <v>266</v>
      </c>
      <c r="HC2" s="8" t="s">
        <v>266</v>
      </c>
      <c r="HD2" s="7" t="s">
        <v>259</v>
      </c>
      <c r="HE2" s="7" t="s">
        <v>259</v>
      </c>
      <c r="HF2" s="7" t="s">
        <v>259</v>
      </c>
      <c r="HG2" s="7" t="s">
        <v>259</v>
      </c>
      <c r="HH2" s="8" t="s">
        <v>266</v>
      </c>
      <c r="HI2" s="8" t="s">
        <v>266</v>
      </c>
      <c r="HJ2" s="8" t="s">
        <v>266</v>
      </c>
      <c r="HK2" s="7" t="s">
        <v>259</v>
      </c>
      <c r="HL2" s="7" t="s">
        <v>259</v>
      </c>
      <c r="HM2" s="7" t="s">
        <v>259</v>
      </c>
      <c r="HN2" s="7" t="s">
        <v>259</v>
      </c>
      <c r="HO2" s="8" t="s">
        <v>266</v>
      </c>
      <c r="HP2" s="8" t="s">
        <v>266</v>
      </c>
      <c r="HQ2" s="8" t="s">
        <v>266</v>
      </c>
      <c r="HR2" s="7" t="s">
        <v>259</v>
      </c>
      <c r="HS2" s="7" t="s">
        <v>259</v>
      </c>
      <c r="HT2" s="7" t="s">
        <v>259</v>
      </c>
      <c r="HU2" s="7" t="s">
        <v>259</v>
      </c>
      <c r="HV2" s="8" t="s">
        <v>266</v>
      </c>
      <c r="HW2" s="8" t="s">
        <v>266</v>
      </c>
      <c r="HX2" s="8" t="s">
        <v>266</v>
      </c>
      <c r="HY2" s="7" t="s">
        <v>259</v>
      </c>
      <c r="HZ2" s="7" t="s">
        <v>259</v>
      </c>
      <c r="IA2" s="7" t="s">
        <v>259</v>
      </c>
      <c r="IB2" s="7" t="s">
        <v>259</v>
      </c>
      <c r="IC2" s="8" t="s">
        <v>266</v>
      </c>
      <c r="ID2" s="8" t="s">
        <v>266</v>
      </c>
      <c r="IE2" s="8" t="s">
        <v>266</v>
      </c>
      <c r="IF2" s="7" t="s">
        <v>259</v>
      </c>
      <c r="IG2" s="7" t="s">
        <v>259</v>
      </c>
      <c r="IH2" s="7" t="s">
        <v>259</v>
      </c>
      <c r="II2" s="7" t="s">
        <v>259</v>
      </c>
      <c r="IJ2" s="8" t="s">
        <v>266</v>
      </c>
      <c r="IK2" s="8" t="s">
        <v>266</v>
      </c>
      <c r="IL2" s="8" t="s">
        <v>266</v>
      </c>
      <c r="IM2" s="7" t="s">
        <v>259</v>
      </c>
      <c r="IN2" s="7" t="s">
        <v>259</v>
      </c>
      <c r="IO2" s="7" t="s">
        <v>259</v>
      </c>
      <c r="IP2" s="7" t="s">
        <v>259</v>
      </c>
      <c r="IQ2" s="8" t="s">
        <v>266</v>
      </c>
    </row>
    <row r="3" spans="1:251">
      <c r="A3" s="4" t="s">
        <v>251</v>
      </c>
      <c r="B3" s="8" t="s">
        <v>260</v>
      </c>
      <c r="C3" s="8" t="s">
        <v>260</v>
      </c>
      <c r="D3" s="8" t="s">
        <v>260</v>
      </c>
      <c r="E3" s="8" t="s">
        <v>260</v>
      </c>
      <c r="F3" s="8" t="s">
        <v>260</v>
      </c>
      <c r="G3" s="8" t="s">
        <v>260</v>
      </c>
      <c r="H3" s="8" t="s">
        <v>260</v>
      </c>
      <c r="I3" s="8" t="s">
        <v>260</v>
      </c>
      <c r="J3" s="8" t="s">
        <v>260</v>
      </c>
      <c r="K3" s="8" t="s">
        <v>260</v>
      </c>
      <c r="L3" s="8" t="s">
        <v>260</v>
      </c>
      <c r="M3" s="8" t="s">
        <v>260</v>
      </c>
      <c r="N3" s="8" t="s">
        <v>260</v>
      </c>
      <c r="O3" s="8" t="s">
        <v>260</v>
      </c>
      <c r="P3" s="8" t="s">
        <v>260</v>
      </c>
      <c r="Q3" s="8" t="s">
        <v>260</v>
      </c>
      <c r="R3" s="8" t="s">
        <v>260</v>
      </c>
      <c r="S3" s="8" t="s">
        <v>260</v>
      </c>
      <c r="T3" s="8" t="s">
        <v>260</v>
      </c>
      <c r="U3" s="8" t="s">
        <v>260</v>
      </c>
      <c r="V3" s="8" t="s">
        <v>260</v>
      </c>
      <c r="W3" s="8" t="s">
        <v>260</v>
      </c>
      <c r="X3" s="8" t="s">
        <v>260</v>
      </c>
      <c r="Y3" s="8" t="s">
        <v>260</v>
      </c>
      <c r="Z3" s="8" t="s">
        <v>260</v>
      </c>
      <c r="AA3" s="8" t="s">
        <v>260</v>
      </c>
      <c r="AB3" s="8" t="s">
        <v>260</v>
      </c>
      <c r="AC3" s="8" t="s">
        <v>260</v>
      </c>
      <c r="AD3" s="8" t="s">
        <v>260</v>
      </c>
      <c r="AE3" s="8" t="s">
        <v>260</v>
      </c>
      <c r="AF3" s="8" t="s">
        <v>260</v>
      </c>
      <c r="AG3" s="8" t="s">
        <v>260</v>
      </c>
      <c r="AH3" s="8" t="s">
        <v>260</v>
      </c>
      <c r="AI3" s="8" t="s">
        <v>260</v>
      </c>
      <c r="AJ3" s="8" t="s">
        <v>260</v>
      </c>
      <c r="AK3" s="8" t="s">
        <v>260</v>
      </c>
      <c r="AL3" s="8" t="s">
        <v>260</v>
      </c>
      <c r="AM3" s="8" t="s">
        <v>260</v>
      </c>
      <c r="AN3" s="8" t="s">
        <v>260</v>
      </c>
      <c r="AO3" s="8" t="s">
        <v>260</v>
      </c>
      <c r="AP3" s="8" t="s">
        <v>260</v>
      </c>
      <c r="AQ3" s="8" t="s">
        <v>260</v>
      </c>
      <c r="AR3" s="8" t="s">
        <v>260</v>
      </c>
      <c r="AS3" s="8" t="s">
        <v>260</v>
      </c>
      <c r="AT3" s="8" t="s">
        <v>260</v>
      </c>
      <c r="AU3" s="8" t="s">
        <v>260</v>
      </c>
      <c r="AV3" s="8" t="s">
        <v>260</v>
      </c>
      <c r="AW3" s="8" t="s">
        <v>260</v>
      </c>
      <c r="AX3" s="8" t="s">
        <v>260</v>
      </c>
      <c r="AY3" s="8" t="s">
        <v>260</v>
      </c>
      <c r="AZ3" s="8" t="s">
        <v>260</v>
      </c>
      <c r="BA3" s="8" t="s">
        <v>260</v>
      </c>
      <c r="BB3" s="8" t="s">
        <v>260</v>
      </c>
      <c r="BC3" s="8" t="s">
        <v>260</v>
      </c>
      <c r="BD3" s="8" t="s">
        <v>260</v>
      </c>
      <c r="BE3" s="8" t="s">
        <v>260</v>
      </c>
      <c r="BF3" s="8" t="s">
        <v>260</v>
      </c>
      <c r="BG3" s="8" t="s">
        <v>260</v>
      </c>
      <c r="BH3" s="8" t="s">
        <v>260</v>
      </c>
      <c r="BI3" s="8" t="s">
        <v>260</v>
      </c>
      <c r="BJ3" s="8" t="s">
        <v>260</v>
      </c>
      <c r="BK3" s="8" t="s">
        <v>260</v>
      </c>
      <c r="BL3" s="8" t="s">
        <v>260</v>
      </c>
      <c r="BM3" s="8" t="s">
        <v>260</v>
      </c>
      <c r="BN3" s="8" t="s">
        <v>260</v>
      </c>
      <c r="BO3" s="8" t="s">
        <v>260</v>
      </c>
      <c r="BP3" s="8" t="s">
        <v>260</v>
      </c>
      <c r="BQ3" s="8" t="s">
        <v>260</v>
      </c>
      <c r="BR3" s="8" t="s">
        <v>260</v>
      </c>
      <c r="BS3" s="8" t="s">
        <v>260</v>
      </c>
      <c r="BT3" s="8" t="s">
        <v>260</v>
      </c>
      <c r="BU3" s="8" t="s">
        <v>260</v>
      </c>
      <c r="BV3" s="8" t="s">
        <v>260</v>
      </c>
      <c r="BW3" s="8" t="s">
        <v>260</v>
      </c>
      <c r="BX3" s="8" t="s">
        <v>260</v>
      </c>
      <c r="BY3" s="8" t="s">
        <v>260</v>
      </c>
      <c r="BZ3" s="8" t="s">
        <v>260</v>
      </c>
      <c r="CA3" s="8" t="s">
        <v>260</v>
      </c>
      <c r="CB3" s="8" t="s">
        <v>260</v>
      </c>
      <c r="CC3" s="8" t="s">
        <v>260</v>
      </c>
      <c r="CD3" s="8" t="s">
        <v>260</v>
      </c>
      <c r="CE3" s="8" t="s">
        <v>260</v>
      </c>
      <c r="CF3" s="8" t="s">
        <v>260</v>
      </c>
      <c r="CG3" s="8" t="s">
        <v>260</v>
      </c>
      <c r="CH3" s="8" t="s">
        <v>260</v>
      </c>
      <c r="CI3" s="8" t="s">
        <v>260</v>
      </c>
      <c r="CJ3" s="8" t="s">
        <v>260</v>
      </c>
      <c r="CK3" s="8" t="s">
        <v>260</v>
      </c>
      <c r="CL3" s="8" t="s">
        <v>260</v>
      </c>
      <c r="CM3" s="8" t="s">
        <v>260</v>
      </c>
      <c r="CN3" s="8" t="s">
        <v>260</v>
      </c>
      <c r="CO3" s="8" t="s">
        <v>260</v>
      </c>
      <c r="CP3" s="8" t="s">
        <v>260</v>
      </c>
      <c r="CQ3" s="8" t="s">
        <v>260</v>
      </c>
      <c r="CR3" s="8" t="s">
        <v>260</v>
      </c>
      <c r="CS3" s="8" t="s">
        <v>260</v>
      </c>
      <c r="CT3" s="8" t="s">
        <v>260</v>
      </c>
      <c r="CU3" s="8" t="s">
        <v>260</v>
      </c>
      <c r="CV3" s="8" t="s">
        <v>260</v>
      </c>
      <c r="CW3" s="8" t="s">
        <v>260</v>
      </c>
      <c r="CX3" s="8" t="s">
        <v>260</v>
      </c>
      <c r="CY3" s="8" t="s">
        <v>260</v>
      </c>
      <c r="CZ3" s="8" t="s">
        <v>260</v>
      </c>
      <c r="DA3" s="8" t="s">
        <v>260</v>
      </c>
      <c r="DB3" s="8" t="s">
        <v>260</v>
      </c>
      <c r="DC3" s="8" t="s">
        <v>260</v>
      </c>
      <c r="DD3" s="8" t="s">
        <v>260</v>
      </c>
      <c r="DE3" s="8" t="s">
        <v>260</v>
      </c>
      <c r="DF3" s="8" t="s">
        <v>260</v>
      </c>
      <c r="DG3" s="8" t="s">
        <v>260</v>
      </c>
      <c r="DH3" s="8" t="s">
        <v>260</v>
      </c>
      <c r="DI3" s="8" t="s">
        <v>260</v>
      </c>
      <c r="DJ3" s="8" t="s">
        <v>260</v>
      </c>
      <c r="DK3" s="8" t="s">
        <v>260</v>
      </c>
      <c r="DL3" s="8" t="s">
        <v>260</v>
      </c>
      <c r="DM3" s="8" t="s">
        <v>260</v>
      </c>
      <c r="DN3" s="8" t="s">
        <v>260</v>
      </c>
      <c r="DO3" s="8" t="s">
        <v>260</v>
      </c>
      <c r="DP3" s="8" t="s">
        <v>260</v>
      </c>
      <c r="DQ3" s="8" t="s">
        <v>260</v>
      </c>
      <c r="DR3" s="8" t="s">
        <v>260</v>
      </c>
      <c r="DS3" s="8" t="s">
        <v>260</v>
      </c>
      <c r="DT3" s="8" t="s">
        <v>260</v>
      </c>
      <c r="DU3" s="8" t="s">
        <v>260</v>
      </c>
      <c r="DV3" s="8" t="s">
        <v>260</v>
      </c>
      <c r="DW3" s="8" t="s">
        <v>260</v>
      </c>
      <c r="DX3" s="8" t="s">
        <v>260</v>
      </c>
      <c r="DY3" s="8" t="s">
        <v>260</v>
      </c>
      <c r="DZ3" s="8" t="s">
        <v>260</v>
      </c>
      <c r="EA3" s="8" t="s">
        <v>260</v>
      </c>
      <c r="EB3" s="8" t="s">
        <v>260</v>
      </c>
      <c r="EC3" s="8" t="s">
        <v>260</v>
      </c>
      <c r="ED3" s="8" t="s">
        <v>260</v>
      </c>
      <c r="EE3" s="8" t="s">
        <v>260</v>
      </c>
      <c r="EF3" s="8" t="s">
        <v>260</v>
      </c>
      <c r="EG3" s="8" t="s">
        <v>260</v>
      </c>
      <c r="EH3" s="8" t="s">
        <v>260</v>
      </c>
      <c r="EI3" s="8" t="s">
        <v>260</v>
      </c>
      <c r="EJ3" s="8" t="s">
        <v>260</v>
      </c>
      <c r="EK3" s="8" t="s">
        <v>260</v>
      </c>
      <c r="EL3" s="8" t="s">
        <v>260</v>
      </c>
      <c r="EM3" s="8" t="s">
        <v>260</v>
      </c>
      <c r="EN3" s="8" t="s">
        <v>260</v>
      </c>
      <c r="EO3" s="8" t="s">
        <v>260</v>
      </c>
      <c r="EP3" s="8" t="s">
        <v>260</v>
      </c>
      <c r="EQ3" s="8" t="s">
        <v>260</v>
      </c>
      <c r="ER3" s="8" t="s">
        <v>260</v>
      </c>
      <c r="ES3" s="8" t="s">
        <v>260</v>
      </c>
      <c r="ET3" s="8" t="s">
        <v>260</v>
      </c>
      <c r="EU3" s="8" t="s">
        <v>260</v>
      </c>
      <c r="EV3" s="8" t="s">
        <v>260</v>
      </c>
      <c r="EW3" s="8" t="s">
        <v>260</v>
      </c>
      <c r="EX3" s="8" t="s">
        <v>260</v>
      </c>
      <c r="EY3" s="8" t="s">
        <v>260</v>
      </c>
      <c r="EZ3" s="8" t="s">
        <v>260</v>
      </c>
      <c r="FA3" s="8" t="s">
        <v>260</v>
      </c>
      <c r="FB3" s="8" t="s">
        <v>260</v>
      </c>
      <c r="FC3" s="8" t="s">
        <v>260</v>
      </c>
      <c r="FD3" s="8" t="s">
        <v>260</v>
      </c>
      <c r="FE3" s="8" t="s">
        <v>260</v>
      </c>
      <c r="FF3" s="8" t="s">
        <v>260</v>
      </c>
      <c r="FG3" s="8" t="s">
        <v>260</v>
      </c>
      <c r="FH3" s="8" t="s">
        <v>260</v>
      </c>
      <c r="FI3" s="8" t="s">
        <v>260</v>
      </c>
      <c r="FJ3" s="8" t="s">
        <v>260</v>
      </c>
      <c r="FK3" s="8" t="s">
        <v>260</v>
      </c>
      <c r="FL3" s="8" t="s">
        <v>260</v>
      </c>
      <c r="FM3" s="8" t="s">
        <v>260</v>
      </c>
      <c r="FN3" s="8" t="s">
        <v>260</v>
      </c>
      <c r="FO3" s="8" t="s">
        <v>260</v>
      </c>
      <c r="FP3" s="8" t="s">
        <v>260</v>
      </c>
      <c r="FQ3" s="8" t="s">
        <v>260</v>
      </c>
      <c r="FR3" s="8" t="s">
        <v>260</v>
      </c>
      <c r="FS3" s="8" t="s">
        <v>260</v>
      </c>
      <c r="FT3" s="8" t="s">
        <v>260</v>
      </c>
      <c r="FU3" s="8" t="s">
        <v>260</v>
      </c>
      <c r="FV3" s="8" t="s">
        <v>260</v>
      </c>
      <c r="FW3" s="8" t="s">
        <v>260</v>
      </c>
      <c r="FX3" s="8" t="s">
        <v>260</v>
      </c>
      <c r="FY3" s="8" t="s">
        <v>260</v>
      </c>
      <c r="FZ3" s="8" t="s">
        <v>260</v>
      </c>
      <c r="GA3" s="8" t="s">
        <v>260</v>
      </c>
      <c r="GB3" s="8" t="s">
        <v>260</v>
      </c>
      <c r="GC3" s="8" t="s">
        <v>260</v>
      </c>
      <c r="GD3" s="8" t="s">
        <v>260</v>
      </c>
      <c r="GE3" s="8" t="s">
        <v>260</v>
      </c>
      <c r="GF3" s="8" t="s">
        <v>260</v>
      </c>
      <c r="GG3" s="8" t="s">
        <v>260</v>
      </c>
      <c r="GH3" s="8" t="s">
        <v>260</v>
      </c>
      <c r="GI3" s="8" t="s">
        <v>260</v>
      </c>
      <c r="GJ3" s="8" t="s">
        <v>260</v>
      </c>
      <c r="GK3" s="8" t="s">
        <v>260</v>
      </c>
      <c r="GL3" s="8" t="s">
        <v>260</v>
      </c>
      <c r="GM3" s="8" t="s">
        <v>260</v>
      </c>
      <c r="GN3" s="8" t="s">
        <v>260</v>
      </c>
      <c r="GO3" s="8" t="s">
        <v>260</v>
      </c>
      <c r="GP3" s="8" t="s">
        <v>260</v>
      </c>
      <c r="GQ3" s="8" t="s">
        <v>260</v>
      </c>
      <c r="GR3" s="8" t="s">
        <v>260</v>
      </c>
      <c r="GS3" s="8" t="s">
        <v>260</v>
      </c>
      <c r="GT3" s="8" t="s">
        <v>260</v>
      </c>
      <c r="GU3" s="8" t="s">
        <v>260</v>
      </c>
      <c r="GV3" s="8" t="s">
        <v>260</v>
      </c>
      <c r="GW3" s="8" t="s">
        <v>260</v>
      </c>
      <c r="GX3" s="8" t="s">
        <v>260</v>
      </c>
      <c r="GY3" s="8" t="s">
        <v>260</v>
      </c>
      <c r="GZ3" s="8" t="s">
        <v>260</v>
      </c>
      <c r="HA3" s="8" t="s">
        <v>260</v>
      </c>
      <c r="HB3" s="8" t="s">
        <v>260</v>
      </c>
      <c r="HC3" s="8" t="s">
        <v>260</v>
      </c>
      <c r="HD3" s="8" t="s">
        <v>260</v>
      </c>
      <c r="HE3" s="8" t="s">
        <v>260</v>
      </c>
      <c r="HF3" s="8" t="s">
        <v>260</v>
      </c>
      <c r="HG3" s="8" t="s">
        <v>260</v>
      </c>
      <c r="HH3" s="8" t="s">
        <v>260</v>
      </c>
      <c r="HI3" s="8" t="s">
        <v>260</v>
      </c>
      <c r="HJ3" s="8" t="s">
        <v>260</v>
      </c>
      <c r="HK3" s="8" t="s">
        <v>260</v>
      </c>
      <c r="HL3" s="8" t="s">
        <v>260</v>
      </c>
      <c r="HM3" s="8" t="s">
        <v>260</v>
      </c>
      <c r="HN3" s="8" t="s">
        <v>260</v>
      </c>
      <c r="HO3" s="8" t="s">
        <v>260</v>
      </c>
      <c r="HP3" s="8" t="s">
        <v>260</v>
      </c>
      <c r="HQ3" s="8" t="s">
        <v>260</v>
      </c>
      <c r="HR3" s="8" t="s">
        <v>260</v>
      </c>
      <c r="HS3" s="8" t="s">
        <v>260</v>
      </c>
      <c r="HT3" s="8" t="s">
        <v>260</v>
      </c>
      <c r="HU3" s="8" t="s">
        <v>260</v>
      </c>
      <c r="HV3" s="8" t="s">
        <v>260</v>
      </c>
      <c r="HW3" s="8" t="s">
        <v>260</v>
      </c>
      <c r="HX3" s="8" t="s">
        <v>260</v>
      </c>
      <c r="HY3" s="8" t="s">
        <v>260</v>
      </c>
      <c r="HZ3" s="8" t="s">
        <v>260</v>
      </c>
      <c r="IA3" s="8" t="s">
        <v>260</v>
      </c>
      <c r="IB3" s="8" t="s">
        <v>260</v>
      </c>
      <c r="IC3" s="8" t="s">
        <v>260</v>
      </c>
      <c r="ID3" s="8" t="s">
        <v>260</v>
      </c>
      <c r="IE3" s="8" t="s">
        <v>260</v>
      </c>
      <c r="IF3" s="8" t="s">
        <v>260</v>
      </c>
      <c r="IG3" s="8" t="s">
        <v>260</v>
      </c>
      <c r="IH3" s="8" t="s">
        <v>260</v>
      </c>
      <c r="II3" s="8" t="s">
        <v>260</v>
      </c>
      <c r="IJ3" s="8" t="s">
        <v>260</v>
      </c>
      <c r="IK3" s="8" t="s">
        <v>260</v>
      </c>
      <c r="IL3" s="8" t="s">
        <v>260</v>
      </c>
      <c r="IM3" s="8" t="s">
        <v>260</v>
      </c>
      <c r="IN3" s="8" t="s">
        <v>260</v>
      </c>
      <c r="IO3" s="8" t="s">
        <v>260</v>
      </c>
      <c r="IP3" s="8" t="s">
        <v>260</v>
      </c>
      <c r="IQ3" s="8" t="s">
        <v>260</v>
      </c>
    </row>
    <row r="4" spans="1:251">
      <c r="A4" s="4" t="s">
        <v>252</v>
      </c>
      <c r="B4" s="8" t="s">
        <v>261</v>
      </c>
      <c r="C4" s="8" t="s">
        <v>261</v>
      </c>
      <c r="D4" s="8" t="s">
        <v>261</v>
      </c>
      <c r="E4" s="8" t="s">
        <v>261</v>
      </c>
      <c r="F4" s="8" t="s">
        <v>261</v>
      </c>
      <c r="G4" s="8" t="s">
        <v>261</v>
      </c>
      <c r="H4" s="8" t="s">
        <v>261</v>
      </c>
      <c r="I4" s="8" t="s">
        <v>261</v>
      </c>
      <c r="J4" s="8" t="s">
        <v>261</v>
      </c>
      <c r="K4" s="8" t="s">
        <v>261</v>
      </c>
      <c r="L4" s="8" t="s">
        <v>261</v>
      </c>
      <c r="M4" s="8" t="s">
        <v>261</v>
      </c>
      <c r="N4" s="8" t="s">
        <v>261</v>
      </c>
      <c r="O4" s="8" t="s">
        <v>261</v>
      </c>
      <c r="P4" s="8" t="s">
        <v>261</v>
      </c>
      <c r="Q4" s="8" t="s">
        <v>261</v>
      </c>
      <c r="R4" s="8" t="s">
        <v>261</v>
      </c>
      <c r="S4" s="8" t="s">
        <v>261</v>
      </c>
      <c r="T4" s="8" t="s">
        <v>261</v>
      </c>
      <c r="U4" s="8" t="s">
        <v>261</v>
      </c>
      <c r="V4" s="8" t="s">
        <v>261</v>
      </c>
      <c r="W4" s="8" t="s">
        <v>261</v>
      </c>
      <c r="X4" s="8" t="s">
        <v>261</v>
      </c>
      <c r="Y4" s="8" t="s">
        <v>261</v>
      </c>
      <c r="Z4" s="8" t="s">
        <v>261</v>
      </c>
      <c r="AA4" s="8" t="s">
        <v>261</v>
      </c>
      <c r="AB4" s="8" t="s">
        <v>261</v>
      </c>
      <c r="AC4" s="8" t="s">
        <v>261</v>
      </c>
      <c r="AD4" s="8" t="s">
        <v>261</v>
      </c>
      <c r="AE4" s="8" t="s">
        <v>261</v>
      </c>
      <c r="AF4" s="8" t="s">
        <v>261</v>
      </c>
      <c r="AG4" s="8" t="s">
        <v>261</v>
      </c>
      <c r="AH4" s="8" t="s">
        <v>261</v>
      </c>
      <c r="AI4" s="8" t="s">
        <v>261</v>
      </c>
      <c r="AJ4" s="8" t="s">
        <v>261</v>
      </c>
      <c r="AK4" s="8" t="s">
        <v>261</v>
      </c>
      <c r="AL4" s="8" t="s">
        <v>261</v>
      </c>
      <c r="AM4" s="8" t="s">
        <v>261</v>
      </c>
      <c r="AN4" s="8" t="s">
        <v>261</v>
      </c>
      <c r="AO4" s="8" t="s">
        <v>261</v>
      </c>
      <c r="AP4" s="8" t="s">
        <v>261</v>
      </c>
      <c r="AQ4" s="8" t="s">
        <v>261</v>
      </c>
      <c r="AR4" s="8" t="s">
        <v>261</v>
      </c>
      <c r="AS4" s="8" t="s">
        <v>261</v>
      </c>
      <c r="AT4" s="8" t="s">
        <v>261</v>
      </c>
      <c r="AU4" s="8" t="s">
        <v>261</v>
      </c>
      <c r="AV4" s="8" t="s">
        <v>261</v>
      </c>
      <c r="AW4" s="8" t="s">
        <v>261</v>
      </c>
      <c r="AX4" s="8" t="s">
        <v>261</v>
      </c>
      <c r="AY4" s="8" t="s">
        <v>261</v>
      </c>
      <c r="AZ4" s="8" t="s">
        <v>261</v>
      </c>
      <c r="BA4" s="8" t="s">
        <v>261</v>
      </c>
      <c r="BB4" s="8" t="s">
        <v>261</v>
      </c>
      <c r="BC4" s="8" t="s">
        <v>261</v>
      </c>
      <c r="BD4" s="8" t="s">
        <v>261</v>
      </c>
      <c r="BE4" s="8" t="s">
        <v>261</v>
      </c>
      <c r="BF4" s="8" t="s">
        <v>261</v>
      </c>
      <c r="BG4" s="8" t="s">
        <v>261</v>
      </c>
      <c r="BH4" s="8" t="s">
        <v>261</v>
      </c>
      <c r="BI4" s="8" t="s">
        <v>261</v>
      </c>
      <c r="BJ4" s="8" t="s">
        <v>261</v>
      </c>
      <c r="BK4" s="8" t="s">
        <v>261</v>
      </c>
      <c r="BL4" s="8" t="s">
        <v>261</v>
      </c>
      <c r="BM4" s="8" t="s">
        <v>261</v>
      </c>
      <c r="BN4" s="8" t="s">
        <v>261</v>
      </c>
      <c r="BO4" s="8" t="s">
        <v>261</v>
      </c>
      <c r="BP4" s="8" t="s">
        <v>261</v>
      </c>
      <c r="BQ4" s="8" t="s">
        <v>261</v>
      </c>
      <c r="BR4" s="8" t="s">
        <v>261</v>
      </c>
      <c r="BS4" s="8" t="s">
        <v>261</v>
      </c>
      <c r="BT4" s="8" t="s">
        <v>261</v>
      </c>
      <c r="BU4" s="8" t="s">
        <v>261</v>
      </c>
      <c r="BV4" s="8" t="s">
        <v>261</v>
      </c>
      <c r="BW4" s="8" t="s">
        <v>261</v>
      </c>
      <c r="BX4" s="8" t="s">
        <v>261</v>
      </c>
      <c r="BY4" s="8" t="s">
        <v>261</v>
      </c>
      <c r="BZ4" s="8" t="s">
        <v>261</v>
      </c>
      <c r="CA4" s="8" t="s">
        <v>261</v>
      </c>
      <c r="CB4" s="8" t="s">
        <v>261</v>
      </c>
      <c r="CC4" s="8" t="s">
        <v>261</v>
      </c>
      <c r="CD4" s="8" t="s">
        <v>261</v>
      </c>
      <c r="CE4" s="8" t="s">
        <v>261</v>
      </c>
      <c r="CF4" s="8" t="s">
        <v>261</v>
      </c>
      <c r="CG4" s="8" t="s">
        <v>261</v>
      </c>
      <c r="CH4" s="8" t="s">
        <v>261</v>
      </c>
      <c r="CI4" s="8" t="s">
        <v>261</v>
      </c>
      <c r="CJ4" s="8" t="s">
        <v>261</v>
      </c>
      <c r="CK4" s="8" t="s">
        <v>261</v>
      </c>
      <c r="CL4" s="8" t="s">
        <v>261</v>
      </c>
      <c r="CM4" s="8" t="s">
        <v>261</v>
      </c>
      <c r="CN4" s="8" t="s">
        <v>261</v>
      </c>
      <c r="CO4" s="8" t="s">
        <v>261</v>
      </c>
      <c r="CP4" s="8" t="s">
        <v>261</v>
      </c>
      <c r="CQ4" s="8" t="s">
        <v>261</v>
      </c>
      <c r="CR4" s="8" t="s">
        <v>261</v>
      </c>
      <c r="CS4" s="8" t="s">
        <v>261</v>
      </c>
      <c r="CT4" s="8" t="s">
        <v>261</v>
      </c>
      <c r="CU4" s="8" t="s">
        <v>261</v>
      </c>
      <c r="CV4" s="8" t="s">
        <v>261</v>
      </c>
      <c r="CW4" s="8" t="s">
        <v>261</v>
      </c>
      <c r="CX4" s="8" t="s">
        <v>261</v>
      </c>
      <c r="CY4" s="8" t="s">
        <v>261</v>
      </c>
      <c r="CZ4" s="8" t="s">
        <v>261</v>
      </c>
      <c r="DA4" s="8" t="s">
        <v>261</v>
      </c>
      <c r="DB4" s="8" t="s">
        <v>261</v>
      </c>
      <c r="DC4" s="8" t="s">
        <v>261</v>
      </c>
      <c r="DD4" s="8" t="s">
        <v>261</v>
      </c>
      <c r="DE4" s="8" t="s">
        <v>261</v>
      </c>
      <c r="DF4" s="8" t="s">
        <v>261</v>
      </c>
      <c r="DG4" s="8" t="s">
        <v>261</v>
      </c>
      <c r="DH4" s="8" t="s">
        <v>261</v>
      </c>
      <c r="DI4" s="8" t="s">
        <v>261</v>
      </c>
      <c r="DJ4" s="8" t="s">
        <v>261</v>
      </c>
      <c r="DK4" s="8" t="s">
        <v>261</v>
      </c>
      <c r="DL4" s="8" t="s">
        <v>261</v>
      </c>
      <c r="DM4" s="8" t="s">
        <v>261</v>
      </c>
      <c r="DN4" s="8" t="s">
        <v>261</v>
      </c>
      <c r="DO4" s="8" t="s">
        <v>261</v>
      </c>
      <c r="DP4" s="8" t="s">
        <v>261</v>
      </c>
      <c r="DQ4" s="8" t="s">
        <v>261</v>
      </c>
      <c r="DR4" s="8" t="s">
        <v>261</v>
      </c>
      <c r="DS4" s="8" t="s">
        <v>261</v>
      </c>
      <c r="DT4" s="8" t="s">
        <v>261</v>
      </c>
      <c r="DU4" s="8" t="s">
        <v>261</v>
      </c>
      <c r="DV4" s="8" t="s">
        <v>261</v>
      </c>
      <c r="DW4" s="8" t="s">
        <v>261</v>
      </c>
      <c r="DX4" s="8" t="s">
        <v>261</v>
      </c>
      <c r="DY4" s="8" t="s">
        <v>261</v>
      </c>
      <c r="DZ4" s="8" t="s">
        <v>261</v>
      </c>
      <c r="EA4" s="8" t="s">
        <v>261</v>
      </c>
      <c r="EB4" s="8" t="s">
        <v>261</v>
      </c>
      <c r="EC4" s="8" t="s">
        <v>261</v>
      </c>
      <c r="ED4" s="8" t="s">
        <v>261</v>
      </c>
      <c r="EE4" s="8" t="s">
        <v>261</v>
      </c>
      <c r="EF4" s="8" t="s">
        <v>261</v>
      </c>
      <c r="EG4" s="8" t="s">
        <v>261</v>
      </c>
      <c r="EH4" s="8" t="s">
        <v>261</v>
      </c>
      <c r="EI4" s="8" t="s">
        <v>261</v>
      </c>
      <c r="EJ4" s="8" t="s">
        <v>261</v>
      </c>
      <c r="EK4" s="8" t="s">
        <v>261</v>
      </c>
      <c r="EL4" s="8" t="s">
        <v>261</v>
      </c>
      <c r="EM4" s="8" t="s">
        <v>261</v>
      </c>
      <c r="EN4" s="8" t="s">
        <v>261</v>
      </c>
      <c r="EO4" s="8" t="s">
        <v>261</v>
      </c>
      <c r="EP4" s="8" t="s">
        <v>261</v>
      </c>
      <c r="EQ4" s="8" t="s">
        <v>261</v>
      </c>
      <c r="ER4" s="8" t="s">
        <v>261</v>
      </c>
      <c r="ES4" s="8" t="s">
        <v>261</v>
      </c>
      <c r="ET4" s="8" t="s">
        <v>261</v>
      </c>
      <c r="EU4" s="8" t="s">
        <v>261</v>
      </c>
      <c r="EV4" s="8" t="s">
        <v>261</v>
      </c>
      <c r="EW4" s="8" t="s">
        <v>261</v>
      </c>
      <c r="EX4" s="8" t="s">
        <v>261</v>
      </c>
      <c r="EY4" s="8" t="s">
        <v>261</v>
      </c>
      <c r="EZ4" s="8" t="s">
        <v>261</v>
      </c>
      <c r="FA4" s="8" t="s">
        <v>261</v>
      </c>
      <c r="FB4" s="8" t="s">
        <v>261</v>
      </c>
      <c r="FC4" s="8" t="s">
        <v>261</v>
      </c>
      <c r="FD4" s="8" t="s">
        <v>261</v>
      </c>
      <c r="FE4" s="8" t="s">
        <v>261</v>
      </c>
      <c r="FF4" s="8" t="s">
        <v>261</v>
      </c>
      <c r="FG4" s="8" t="s">
        <v>261</v>
      </c>
      <c r="FH4" s="8" t="s">
        <v>261</v>
      </c>
      <c r="FI4" s="8" t="s">
        <v>261</v>
      </c>
      <c r="FJ4" s="8" t="s">
        <v>261</v>
      </c>
      <c r="FK4" s="8" t="s">
        <v>261</v>
      </c>
      <c r="FL4" s="8" t="s">
        <v>261</v>
      </c>
      <c r="FM4" s="8" t="s">
        <v>261</v>
      </c>
      <c r="FN4" s="8" t="s">
        <v>261</v>
      </c>
      <c r="FO4" s="8" t="s">
        <v>261</v>
      </c>
      <c r="FP4" s="8" t="s">
        <v>261</v>
      </c>
      <c r="FQ4" s="8" t="s">
        <v>261</v>
      </c>
      <c r="FR4" s="8" t="s">
        <v>261</v>
      </c>
      <c r="FS4" s="8" t="s">
        <v>261</v>
      </c>
      <c r="FT4" s="8" t="s">
        <v>261</v>
      </c>
      <c r="FU4" s="8" t="s">
        <v>261</v>
      </c>
      <c r="FV4" s="8" t="s">
        <v>261</v>
      </c>
      <c r="FW4" s="8" t="s">
        <v>261</v>
      </c>
      <c r="FX4" s="8" t="s">
        <v>261</v>
      </c>
      <c r="FY4" s="8" t="s">
        <v>261</v>
      </c>
      <c r="FZ4" s="8" t="s">
        <v>261</v>
      </c>
      <c r="GA4" s="8" t="s">
        <v>261</v>
      </c>
      <c r="GB4" s="8" t="s">
        <v>261</v>
      </c>
      <c r="GC4" s="8" t="s">
        <v>261</v>
      </c>
      <c r="GD4" s="8" t="s">
        <v>261</v>
      </c>
      <c r="GE4" s="8" t="s">
        <v>261</v>
      </c>
      <c r="GF4" s="8" t="s">
        <v>261</v>
      </c>
      <c r="GG4" s="8" t="s">
        <v>261</v>
      </c>
      <c r="GH4" s="8" t="s">
        <v>261</v>
      </c>
      <c r="GI4" s="8" t="s">
        <v>261</v>
      </c>
      <c r="GJ4" s="8" t="s">
        <v>261</v>
      </c>
      <c r="GK4" s="8" t="s">
        <v>261</v>
      </c>
      <c r="GL4" s="8" t="s">
        <v>261</v>
      </c>
      <c r="GM4" s="8" t="s">
        <v>261</v>
      </c>
      <c r="GN4" s="8" t="s">
        <v>261</v>
      </c>
      <c r="GO4" s="8" t="s">
        <v>261</v>
      </c>
      <c r="GP4" s="8" t="s">
        <v>261</v>
      </c>
      <c r="GQ4" s="8" t="s">
        <v>261</v>
      </c>
      <c r="GR4" s="8" t="s">
        <v>261</v>
      </c>
      <c r="GS4" s="8" t="s">
        <v>261</v>
      </c>
      <c r="GT4" s="8" t="s">
        <v>261</v>
      </c>
      <c r="GU4" s="8" t="s">
        <v>261</v>
      </c>
      <c r="GV4" s="8" t="s">
        <v>261</v>
      </c>
      <c r="GW4" s="8" t="s">
        <v>261</v>
      </c>
      <c r="GX4" s="8" t="s">
        <v>261</v>
      </c>
      <c r="GY4" s="8" t="s">
        <v>261</v>
      </c>
      <c r="GZ4" s="8" t="s">
        <v>261</v>
      </c>
      <c r="HA4" s="8" t="s">
        <v>261</v>
      </c>
      <c r="HB4" s="8" t="s">
        <v>261</v>
      </c>
      <c r="HC4" s="8" t="s">
        <v>261</v>
      </c>
      <c r="HD4" s="8" t="s">
        <v>261</v>
      </c>
      <c r="HE4" s="8" t="s">
        <v>261</v>
      </c>
      <c r="HF4" s="8" t="s">
        <v>261</v>
      </c>
      <c r="HG4" s="8" t="s">
        <v>261</v>
      </c>
      <c r="HH4" s="8" t="s">
        <v>261</v>
      </c>
      <c r="HI4" s="8" t="s">
        <v>261</v>
      </c>
      <c r="HJ4" s="8" t="s">
        <v>261</v>
      </c>
      <c r="HK4" s="8" t="s">
        <v>261</v>
      </c>
      <c r="HL4" s="8" t="s">
        <v>261</v>
      </c>
      <c r="HM4" s="8" t="s">
        <v>261</v>
      </c>
      <c r="HN4" s="8" t="s">
        <v>261</v>
      </c>
      <c r="HO4" s="8" t="s">
        <v>261</v>
      </c>
      <c r="HP4" s="8" t="s">
        <v>261</v>
      </c>
      <c r="HQ4" s="8" t="s">
        <v>261</v>
      </c>
      <c r="HR4" s="8" t="s">
        <v>261</v>
      </c>
      <c r="HS4" s="8" t="s">
        <v>261</v>
      </c>
      <c r="HT4" s="8" t="s">
        <v>261</v>
      </c>
      <c r="HU4" s="8" t="s">
        <v>261</v>
      </c>
      <c r="HV4" s="8" t="s">
        <v>261</v>
      </c>
      <c r="HW4" s="8" t="s">
        <v>261</v>
      </c>
      <c r="HX4" s="8" t="s">
        <v>261</v>
      </c>
      <c r="HY4" s="8" t="s">
        <v>261</v>
      </c>
      <c r="HZ4" s="8" t="s">
        <v>261</v>
      </c>
      <c r="IA4" s="8" t="s">
        <v>261</v>
      </c>
      <c r="IB4" s="8" t="s">
        <v>261</v>
      </c>
      <c r="IC4" s="8" t="s">
        <v>261</v>
      </c>
      <c r="ID4" s="8" t="s">
        <v>261</v>
      </c>
      <c r="IE4" s="8" t="s">
        <v>261</v>
      </c>
      <c r="IF4" s="8" t="s">
        <v>261</v>
      </c>
      <c r="IG4" s="8" t="s">
        <v>261</v>
      </c>
      <c r="IH4" s="8" t="s">
        <v>261</v>
      </c>
      <c r="II4" s="8" t="s">
        <v>261</v>
      </c>
      <c r="IJ4" s="8" t="s">
        <v>261</v>
      </c>
      <c r="IK4" s="8" t="s">
        <v>261</v>
      </c>
      <c r="IL4" s="8" t="s">
        <v>261</v>
      </c>
      <c r="IM4" s="8" t="s">
        <v>261</v>
      </c>
      <c r="IN4" s="8" t="s">
        <v>261</v>
      </c>
      <c r="IO4" s="8" t="s">
        <v>261</v>
      </c>
      <c r="IP4" s="8" t="s">
        <v>261</v>
      </c>
      <c r="IQ4" s="8" t="s">
        <v>261</v>
      </c>
    </row>
    <row r="5" spans="1:251">
      <c r="A5" s="4" t="s">
        <v>253</v>
      </c>
      <c r="B5" s="8" t="s">
        <v>778</v>
      </c>
      <c r="C5" s="8" t="s">
        <v>778</v>
      </c>
      <c r="D5" s="8" t="s">
        <v>778</v>
      </c>
      <c r="E5" s="8" t="s">
        <v>778</v>
      </c>
      <c r="F5" s="8" t="s">
        <v>778</v>
      </c>
      <c r="G5" s="8" t="s">
        <v>778</v>
      </c>
      <c r="H5" s="8" t="s">
        <v>778</v>
      </c>
      <c r="I5" s="8" t="s">
        <v>778</v>
      </c>
      <c r="J5" s="8" t="s">
        <v>778</v>
      </c>
      <c r="K5" s="8" t="s">
        <v>778</v>
      </c>
      <c r="L5" s="8" t="s">
        <v>778</v>
      </c>
      <c r="M5" s="8" t="s">
        <v>778</v>
      </c>
      <c r="N5" s="8" t="s">
        <v>778</v>
      </c>
      <c r="O5" s="8" t="s">
        <v>778</v>
      </c>
      <c r="P5" s="8" t="s">
        <v>778</v>
      </c>
      <c r="Q5" s="8" t="s">
        <v>778</v>
      </c>
      <c r="R5" s="8" t="s">
        <v>778</v>
      </c>
      <c r="S5" s="8" t="s">
        <v>778</v>
      </c>
      <c r="T5" s="8" t="s">
        <v>778</v>
      </c>
      <c r="U5" s="8" t="s">
        <v>778</v>
      </c>
      <c r="V5" s="8" t="s">
        <v>778</v>
      </c>
      <c r="W5" s="8" t="s">
        <v>778</v>
      </c>
      <c r="X5" s="8" t="s">
        <v>778</v>
      </c>
      <c r="Y5" s="8" t="s">
        <v>778</v>
      </c>
      <c r="Z5" s="8" t="s">
        <v>778</v>
      </c>
      <c r="AA5" s="8" t="s">
        <v>778</v>
      </c>
      <c r="AB5" s="8" t="s">
        <v>778</v>
      </c>
      <c r="AC5" s="8" t="s">
        <v>778</v>
      </c>
      <c r="AD5" s="8" t="s">
        <v>778</v>
      </c>
      <c r="AE5" s="8" t="s">
        <v>778</v>
      </c>
      <c r="AF5" s="8" t="s">
        <v>778</v>
      </c>
      <c r="AG5" s="8" t="s">
        <v>778</v>
      </c>
      <c r="AH5" s="8" t="s">
        <v>778</v>
      </c>
      <c r="AI5" s="8" t="s">
        <v>778</v>
      </c>
      <c r="AJ5" s="8" t="s">
        <v>778</v>
      </c>
      <c r="AK5" s="8" t="s">
        <v>778</v>
      </c>
      <c r="AL5" s="8" t="s">
        <v>778</v>
      </c>
      <c r="AM5" s="8" t="s">
        <v>778</v>
      </c>
      <c r="AN5" s="8" t="s">
        <v>778</v>
      </c>
      <c r="AO5" s="8" t="s">
        <v>778</v>
      </c>
      <c r="AP5" s="8" t="s">
        <v>778</v>
      </c>
      <c r="AQ5" s="8" t="s">
        <v>778</v>
      </c>
      <c r="AR5" s="8" t="s">
        <v>778</v>
      </c>
      <c r="AS5" s="8" t="s">
        <v>778</v>
      </c>
      <c r="AT5" s="8" t="s">
        <v>778</v>
      </c>
      <c r="AU5" s="8" t="s">
        <v>778</v>
      </c>
      <c r="AV5" s="8" t="s">
        <v>778</v>
      </c>
      <c r="AW5" s="8" t="s">
        <v>778</v>
      </c>
      <c r="AX5" s="8" t="s">
        <v>778</v>
      </c>
      <c r="AY5" s="8" t="s">
        <v>778</v>
      </c>
      <c r="AZ5" s="8" t="s">
        <v>778</v>
      </c>
      <c r="BA5" s="8" t="s">
        <v>778</v>
      </c>
      <c r="BB5" s="8" t="s">
        <v>778</v>
      </c>
      <c r="BC5" s="8" t="s">
        <v>778</v>
      </c>
      <c r="BD5" s="8" t="s">
        <v>778</v>
      </c>
      <c r="BE5" s="8" t="s">
        <v>778</v>
      </c>
      <c r="BF5" s="8" t="s">
        <v>778</v>
      </c>
      <c r="BG5" s="8" t="s">
        <v>778</v>
      </c>
      <c r="BH5" s="8" t="s">
        <v>778</v>
      </c>
      <c r="BI5" s="8" t="s">
        <v>778</v>
      </c>
      <c r="BJ5" s="8" t="s">
        <v>778</v>
      </c>
      <c r="BK5" s="8" t="s">
        <v>778</v>
      </c>
      <c r="BL5" s="8" t="s">
        <v>778</v>
      </c>
      <c r="BM5" s="8" t="s">
        <v>778</v>
      </c>
      <c r="BN5" s="8" t="s">
        <v>778</v>
      </c>
      <c r="BO5" s="8" t="s">
        <v>778</v>
      </c>
      <c r="BP5" s="8" t="s">
        <v>778</v>
      </c>
      <c r="BQ5" s="8" t="s">
        <v>778</v>
      </c>
      <c r="BR5" s="8" t="s">
        <v>778</v>
      </c>
      <c r="BS5" s="8" t="s">
        <v>778</v>
      </c>
      <c r="BT5" s="8" t="s">
        <v>778</v>
      </c>
      <c r="BU5" s="8" t="s">
        <v>778</v>
      </c>
      <c r="BV5" s="8" t="s">
        <v>778</v>
      </c>
      <c r="BW5" s="8" t="s">
        <v>778</v>
      </c>
      <c r="BX5" s="8" t="s">
        <v>778</v>
      </c>
      <c r="BY5" s="8" t="s">
        <v>778</v>
      </c>
      <c r="BZ5" s="8" t="s">
        <v>778</v>
      </c>
      <c r="CA5" s="8" t="s">
        <v>778</v>
      </c>
      <c r="CB5" s="8" t="s">
        <v>778</v>
      </c>
      <c r="CC5" s="8" t="s">
        <v>778</v>
      </c>
      <c r="CD5" s="8" t="s">
        <v>778</v>
      </c>
      <c r="CE5" s="8" t="s">
        <v>778</v>
      </c>
      <c r="CF5" s="8" t="s">
        <v>778</v>
      </c>
      <c r="CG5" s="8" t="s">
        <v>778</v>
      </c>
      <c r="CH5" s="8" t="s">
        <v>778</v>
      </c>
      <c r="CI5" s="8" t="s">
        <v>778</v>
      </c>
      <c r="CJ5" s="8" t="s">
        <v>778</v>
      </c>
      <c r="CK5" s="8" t="s">
        <v>778</v>
      </c>
      <c r="CL5" s="8" t="s">
        <v>778</v>
      </c>
      <c r="CM5" s="8" t="s">
        <v>778</v>
      </c>
      <c r="CN5" s="8" t="s">
        <v>778</v>
      </c>
      <c r="CO5" s="8" t="s">
        <v>778</v>
      </c>
      <c r="CP5" s="8" t="s">
        <v>778</v>
      </c>
      <c r="CQ5" s="8" t="s">
        <v>778</v>
      </c>
      <c r="CR5" s="8" t="s">
        <v>778</v>
      </c>
      <c r="CS5" s="8" t="s">
        <v>778</v>
      </c>
      <c r="CT5" s="8" t="s">
        <v>778</v>
      </c>
      <c r="CU5" s="8" t="s">
        <v>778</v>
      </c>
      <c r="CV5" s="8" t="s">
        <v>778</v>
      </c>
      <c r="CW5" s="8" t="s">
        <v>778</v>
      </c>
      <c r="CX5" s="8" t="s">
        <v>778</v>
      </c>
      <c r="CY5" s="8" t="s">
        <v>778</v>
      </c>
      <c r="CZ5" s="8" t="s">
        <v>778</v>
      </c>
      <c r="DA5" s="8" t="s">
        <v>778</v>
      </c>
      <c r="DB5" s="8" t="s">
        <v>778</v>
      </c>
      <c r="DC5" s="8" t="s">
        <v>778</v>
      </c>
      <c r="DD5" s="8" t="s">
        <v>778</v>
      </c>
      <c r="DE5" s="8" t="s">
        <v>778</v>
      </c>
      <c r="DF5" s="8" t="s">
        <v>778</v>
      </c>
      <c r="DG5" s="8" t="s">
        <v>778</v>
      </c>
      <c r="DH5" s="8" t="s">
        <v>778</v>
      </c>
      <c r="DI5" s="8" t="s">
        <v>778</v>
      </c>
      <c r="DJ5" s="8" t="s">
        <v>778</v>
      </c>
      <c r="DK5" s="8" t="s">
        <v>778</v>
      </c>
      <c r="DL5" s="8" t="s">
        <v>778</v>
      </c>
      <c r="DM5" s="8" t="s">
        <v>778</v>
      </c>
      <c r="DN5" s="8" t="s">
        <v>778</v>
      </c>
      <c r="DO5" s="8" t="s">
        <v>778</v>
      </c>
      <c r="DP5" s="8" t="s">
        <v>778</v>
      </c>
      <c r="DQ5" s="8" t="s">
        <v>778</v>
      </c>
      <c r="DR5" s="8" t="s">
        <v>778</v>
      </c>
      <c r="DS5" s="8" t="s">
        <v>778</v>
      </c>
      <c r="DT5" s="8" t="s">
        <v>778</v>
      </c>
      <c r="DU5" s="8" t="s">
        <v>778</v>
      </c>
      <c r="DV5" s="8" t="s">
        <v>778</v>
      </c>
      <c r="DW5" s="8" t="s">
        <v>778</v>
      </c>
      <c r="DX5" s="8" t="s">
        <v>778</v>
      </c>
      <c r="DY5" s="8" t="s">
        <v>778</v>
      </c>
      <c r="DZ5" s="8" t="s">
        <v>778</v>
      </c>
      <c r="EA5" s="8" t="s">
        <v>778</v>
      </c>
      <c r="EB5" s="8" t="s">
        <v>778</v>
      </c>
      <c r="EC5" s="8" t="s">
        <v>778</v>
      </c>
      <c r="ED5" s="8" t="s">
        <v>778</v>
      </c>
      <c r="EE5" s="8" t="s">
        <v>778</v>
      </c>
      <c r="EF5" s="8" t="s">
        <v>778</v>
      </c>
      <c r="EG5" s="8" t="s">
        <v>778</v>
      </c>
      <c r="EH5" s="8" t="s">
        <v>778</v>
      </c>
      <c r="EI5" s="8" t="s">
        <v>778</v>
      </c>
      <c r="EJ5" s="8" t="s">
        <v>778</v>
      </c>
      <c r="EK5" s="8" t="s">
        <v>778</v>
      </c>
      <c r="EL5" s="8" t="s">
        <v>778</v>
      </c>
      <c r="EM5" s="8" t="s">
        <v>778</v>
      </c>
      <c r="EN5" s="8" t="s">
        <v>778</v>
      </c>
      <c r="EO5" s="8" t="s">
        <v>778</v>
      </c>
      <c r="EP5" s="8" t="s">
        <v>778</v>
      </c>
      <c r="EQ5" s="8" t="s">
        <v>778</v>
      </c>
      <c r="ER5" s="8" t="s">
        <v>778</v>
      </c>
      <c r="ES5" s="8" t="s">
        <v>778</v>
      </c>
      <c r="ET5" s="8" t="s">
        <v>778</v>
      </c>
      <c r="EU5" s="8" t="s">
        <v>778</v>
      </c>
      <c r="EV5" s="8" t="s">
        <v>778</v>
      </c>
      <c r="EW5" s="8" t="s">
        <v>778</v>
      </c>
      <c r="EX5" s="8" t="s">
        <v>778</v>
      </c>
      <c r="EY5" s="8" t="s">
        <v>778</v>
      </c>
      <c r="EZ5" s="8" t="s">
        <v>778</v>
      </c>
      <c r="FA5" s="8" t="s">
        <v>778</v>
      </c>
      <c r="FB5" s="8" t="s">
        <v>778</v>
      </c>
      <c r="FC5" s="8" t="s">
        <v>778</v>
      </c>
      <c r="FD5" s="8" t="s">
        <v>778</v>
      </c>
      <c r="FE5" s="8" t="s">
        <v>778</v>
      </c>
      <c r="FF5" s="8" t="s">
        <v>778</v>
      </c>
      <c r="FG5" s="8" t="s">
        <v>778</v>
      </c>
      <c r="FH5" s="8" t="s">
        <v>778</v>
      </c>
      <c r="FI5" s="8" t="s">
        <v>778</v>
      </c>
      <c r="FJ5" s="8" t="s">
        <v>778</v>
      </c>
      <c r="FK5" s="8" t="s">
        <v>778</v>
      </c>
      <c r="FL5" s="8" t="s">
        <v>778</v>
      </c>
      <c r="FM5" s="8" t="s">
        <v>778</v>
      </c>
      <c r="FN5" s="8" t="s">
        <v>778</v>
      </c>
      <c r="FO5" s="8" t="s">
        <v>778</v>
      </c>
      <c r="FP5" s="8" t="s">
        <v>778</v>
      </c>
      <c r="FQ5" s="8" t="s">
        <v>778</v>
      </c>
      <c r="FR5" s="8" t="s">
        <v>778</v>
      </c>
      <c r="FS5" s="8" t="s">
        <v>778</v>
      </c>
      <c r="FT5" s="8" t="s">
        <v>778</v>
      </c>
      <c r="FU5" s="8" t="s">
        <v>778</v>
      </c>
      <c r="FV5" s="8" t="s">
        <v>778</v>
      </c>
      <c r="FW5" s="8" t="s">
        <v>778</v>
      </c>
      <c r="FX5" s="8" t="s">
        <v>778</v>
      </c>
      <c r="FY5" s="8" t="s">
        <v>778</v>
      </c>
      <c r="FZ5" s="8" t="s">
        <v>778</v>
      </c>
      <c r="GA5" s="8" t="s">
        <v>778</v>
      </c>
      <c r="GB5" s="8" t="s">
        <v>778</v>
      </c>
      <c r="GC5" s="8" t="s">
        <v>778</v>
      </c>
      <c r="GD5" s="8" t="s">
        <v>778</v>
      </c>
      <c r="GE5" s="8" t="s">
        <v>778</v>
      </c>
      <c r="GF5" s="8" t="s">
        <v>778</v>
      </c>
      <c r="GG5" s="8" t="s">
        <v>778</v>
      </c>
      <c r="GH5" s="8" t="s">
        <v>778</v>
      </c>
      <c r="GI5" s="8" t="s">
        <v>778</v>
      </c>
      <c r="GJ5" s="8" t="s">
        <v>778</v>
      </c>
      <c r="GK5" s="8" t="s">
        <v>778</v>
      </c>
      <c r="GL5" s="8" t="s">
        <v>778</v>
      </c>
      <c r="GM5" s="8" t="s">
        <v>778</v>
      </c>
      <c r="GN5" s="8" t="s">
        <v>778</v>
      </c>
      <c r="GO5" s="8" t="s">
        <v>778</v>
      </c>
      <c r="GP5" s="8" t="s">
        <v>778</v>
      </c>
      <c r="GQ5" s="8" t="s">
        <v>778</v>
      </c>
      <c r="GR5" s="8" t="s">
        <v>778</v>
      </c>
      <c r="GS5" s="8" t="s">
        <v>778</v>
      </c>
      <c r="GT5" s="8" t="s">
        <v>778</v>
      </c>
      <c r="GU5" s="8" t="s">
        <v>778</v>
      </c>
      <c r="GV5" s="8" t="s">
        <v>778</v>
      </c>
      <c r="GW5" s="8" t="s">
        <v>778</v>
      </c>
      <c r="GX5" s="8" t="s">
        <v>778</v>
      </c>
      <c r="GY5" s="8" t="s">
        <v>778</v>
      </c>
      <c r="GZ5" s="8" t="s">
        <v>778</v>
      </c>
      <c r="HA5" s="8" t="s">
        <v>778</v>
      </c>
      <c r="HB5" s="8" t="s">
        <v>778</v>
      </c>
      <c r="HC5" s="8" t="s">
        <v>778</v>
      </c>
      <c r="HD5" s="8" t="s">
        <v>778</v>
      </c>
      <c r="HE5" s="8" t="s">
        <v>778</v>
      </c>
      <c r="HF5" s="8" t="s">
        <v>778</v>
      </c>
      <c r="HG5" s="8" t="s">
        <v>778</v>
      </c>
      <c r="HH5" s="8" t="s">
        <v>778</v>
      </c>
      <c r="HI5" s="8" t="s">
        <v>778</v>
      </c>
      <c r="HJ5" s="8" t="s">
        <v>778</v>
      </c>
      <c r="HK5" s="8" t="s">
        <v>778</v>
      </c>
      <c r="HL5" s="8" t="s">
        <v>778</v>
      </c>
      <c r="HM5" s="8" t="s">
        <v>778</v>
      </c>
      <c r="HN5" s="8" t="s">
        <v>778</v>
      </c>
      <c r="HO5" s="8" t="s">
        <v>778</v>
      </c>
      <c r="HP5" s="8" t="s">
        <v>778</v>
      </c>
      <c r="HQ5" s="8" t="s">
        <v>778</v>
      </c>
      <c r="HR5" s="8" t="s">
        <v>778</v>
      </c>
      <c r="HS5" s="8" t="s">
        <v>778</v>
      </c>
      <c r="HT5" s="8" t="s">
        <v>778</v>
      </c>
      <c r="HU5" s="8" t="s">
        <v>778</v>
      </c>
      <c r="HV5" s="8" t="s">
        <v>778</v>
      </c>
      <c r="HW5" s="8" t="s">
        <v>778</v>
      </c>
      <c r="HX5" s="8" t="s">
        <v>778</v>
      </c>
      <c r="HY5" s="8" t="s">
        <v>778</v>
      </c>
      <c r="HZ5" s="8" t="s">
        <v>778</v>
      </c>
      <c r="IA5" s="8" t="s">
        <v>778</v>
      </c>
      <c r="IB5" s="8" t="s">
        <v>778</v>
      </c>
      <c r="IC5" s="8" t="s">
        <v>778</v>
      </c>
      <c r="ID5" s="8" t="s">
        <v>778</v>
      </c>
      <c r="IE5" s="8" t="s">
        <v>778</v>
      </c>
      <c r="IF5" s="8" t="s">
        <v>778</v>
      </c>
      <c r="IG5" s="8" t="s">
        <v>778</v>
      </c>
      <c r="IH5" s="8" t="s">
        <v>778</v>
      </c>
      <c r="II5" s="8" t="s">
        <v>778</v>
      </c>
      <c r="IJ5" s="8" t="s">
        <v>778</v>
      </c>
      <c r="IK5" s="8" t="s">
        <v>778</v>
      </c>
      <c r="IL5" s="8" t="s">
        <v>778</v>
      </c>
      <c r="IM5" s="8" t="s">
        <v>778</v>
      </c>
      <c r="IN5" s="8" t="s">
        <v>778</v>
      </c>
      <c r="IO5" s="8" t="s">
        <v>778</v>
      </c>
      <c r="IP5" s="8" t="s">
        <v>778</v>
      </c>
      <c r="IQ5" s="8" t="s">
        <v>778</v>
      </c>
    </row>
    <row r="6" spans="1:251">
      <c r="A6" s="4" t="s">
        <v>254</v>
      </c>
      <c r="B6" s="1">
        <v>2</v>
      </c>
      <c r="C6" s="1">
        <v>2</v>
      </c>
      <c r="D6" s="1">
        <v>2</v>
      </c>
      <c r="E6" s="1">
        <v>2</v>
      </c>
      <c r="F6" s="1">
        <v>2</v>
      </c>
      <c r="G6" s="1">
        <v>2</v>
      </c>
      <c r="H6" s="1">
        <v>2</v>
      </c>
      <c r="I6" s="1">
        <v>2</v>
      </c>
      <c r="J6" s="1">
        <v>2</v>
      </c>
      <c r="K6" s="1">
        <v>2</v>
      </c>
      <c r="L6" s="1">
        <v>2</v>
      </c>
      <c r="M6" s="1">
        <v>2</v>
      </c>
      <c r="N6" s="1">
        <v>2</v>
      </c>
      <c r="O6" s="1">
        <v>2</v>
      </c>
      <c r="P6" s="1">
        <v>2</v>
      </c>
      <c r="Q6" s="1">
        <v>2</v>
      </c>
      <c r="R6" s="1">
        <v>2</v>
      </c>
      <c r="S6" s="1">
        <v>2</v>
      </c>
      <c r="T6" s="1">
        <v>2</v>
      </c>
      <c r="U6" s="1">
        <v>2</v>
      </c>
      <c r="V6" s="1">
        <v>2</v>
      </c>
      <c r="W6" s="1">
        <v>2</v>
      </c>
      <c r="X6" s="1">
        <v>2</v>
      </c>
      <c r="Y6" s="1">
        <v>2</v>
      </c>
      <c r="Z6" s="1">
        <v>2</v>
      </c>
      <c r="AA6" s="1">
        <v>2</v>
      </c>
      <c r="AB6" s="1">
        <v>2</v>
      </c>
      <c r="AC6" s="1">
        <v>2</v>
      </c>
      <c r="AD6" s="1">
        <v>2</v>
      </c>
      <c r="AE6" s="1">
        <v>2</v>
      </c>
      <c r="AF6" s="1">
        <v>2</v>
      </c>
      <c r="AG6" s="1">
        <v>2</v>
      </c>
      <c r="AH6" s="1">
        <v>2</v>
      </c>
      <c r="AI6" s="1">
        <v>2</v>
      </c>
      <c r="AJ6" s="1">
        <v>2</v>
      </c>
      <c r="AK6" s="1">
        <v>2</v>
      </c>
      <c r="AL6" s="1">
        <v>2</v>
      </c>
      <c r="AM6" s="1">
        <v>2</v>
      </c>
      <c r="AN6" s="1">
        <v>2</v>
      </c>
      <c r="AO6" s="1">
        <v>2</v>
      </c>
      <c r="AP6" s="1">
        <v>2</v>
      </c>
      <c r="AQ6" s="1">
        <v>2</v>
      </c>
      <c r="AR6" s="1">
        <v>2</v>
      </c>
      <c r="AS6" s="1">
        <v>2</v>
      </c>
      <c r="AT6" s="1">
        <v>2</v>
      </c>
      <c r="AU6" s="1">
        <v>2</v>
      </c>
      <c r="AV6" s="1">
        <v>2</v>
      </c>
      <c r="AW6" s="1">
        <v>2</v>
      </c>
      <c r="AX6" s="1">
        <v>2</v>
      </c>
      <c r="AY6" s="1">
        <v>2</v>
      </c>
      <c r="AZ6" s="1">
        <v>2</v>
      </c>
      <c r="BA6" s="1">
        <v>2</v>
      </c>
      <c r="BB6" s="1">
        <v>2</v>
      </c>
      <c r="BC6" s="1">
        <v>2</v>
      </c>
      <c r="BD6" s="1">
        <v>2</v>
      </c>
      <c r="BE6" s="1">
        <v>2</v>
      </c>
      <c r="BF6" s="1">
        <v>2</v>
      </c>
      <c r="BG6" s="1">
        <v>2</v>
      </c>
      <c r="BH6" s="1">
        <v>2</v>
      </c>
      <c r="BI6" s="1">
        <v>2</v>
      </c>
      <c r="BJ6" s="1">
        <v>2</v>
      </c>
      <c r="BK6" s="1">
        <v>2</v>
      </c>
      <c r="BL6" s="1">
        <v>2</v>
      </c>
      <c r="BM6" s="1">
        <v>2</v>
      </c>
      <c r="BN6" s="1">
        <v>2</v>
      </c>
      <c r="BO6" s="1">
        <v>2</v>
      </c>
      <c r="BP6" s="1">
        <v>2</v>
      </c>
      <c r="BQ6" s="1">
        <v>2</v>
      </c>
      <c r="BR6" s="1">
        <v>2</v>
      </c>
      <c r="BS6" s="1">
        <v>2</v>
      </c>
      <c r="BT6" s="1">
        <v>2</v>
      </c>
      <c r="BU6" s="1">
        <v>2</v>
      </c>
      <c r="BV6" s="1">
        <v>2</v>
      </c>
      <c r="BW6" s="1">
        <v>2</v>
      </c>
      <c r="BX6" s="1">
        <v>2</v>
      </c>
      <c r="BY6" s="1">
        <v>2</v>
      </c>
      <c r="BZ6" s="1">
        <v>2</v>
      </c>
      <c r="CA6" s="1">
        <v>2</v>
      </c>
      <c r="CB6" s="1">
        <v>2</v>
      </c>
      <c r="CC6" s="1">
        <v>2</v>
      </c>
      <c r="CD6" s="1">
        <v>2</v>
      </c>
      <c r="CE6" s="1">
        <v>2</v>
      </c>
      <c r="CF6" s="1">
        <v>2</v>
      </c>
      <c r="CG6" s="1">
        <v>2</v>
      </c>
      <c r="CH6" s="1">
        <v>2</v>
      </c>
      <c r="CI6" s="1">
        <v>2</v>
      </c>
      <c r="CJ6" s="1">
        <v>2</v>
      </c>
      <c r="CK6" s="1">
        <v>2</v>
      </c>
      <c r="CL6" s="1">
        <v>2</v>
      </c>
      <c r="CM6" s="1">
        <v>2</v>
      </c>
      <c r="CN6" s="1">
        <v>2</v>
      </c>
      <c r="CO6" s="1">
        <v>2</v>
      </c>
      <c r="CP6" s="1">
        <v>2</v>
      </c>
      <c r="CQ6" s="1">
        <v>2</v>
      </c>
      <c r="CR6" s="1">
        <v>2</v>
      </c>
      <c r="CS6" s="1">
        <v>2</v>
      </c>
      <c r="CT6" s="1">
        <v>2</v>
      </c>
      <c r="CU6" s="1">
        <v>2</v>
      </c>
      <c r="CV6" s="1">
        <v>2</v>
      </c>
      <c r="CW6" s="1">
        <v>2</v>
      </c>
      <c r="CX6" s="1">
        <v>2</v>
      </c>
      <c r="CY6" s="1">
        <v>2</v>
      </c>
      <c r="CZ6" s="1">
        <v>2</v>
      </c>
      <c r="DA6" s="1">
        <v>2</v>
      </c>
      <c r="DB6" s="1">
        <v>2</v>
      </c>
      <c r="DC6" s="1">
        <v>2</v>
      </c>
      <c r="DD6" s="1">
        <v>2</v>
      </c>
      <c r="DE6" s="1">
        <v>2</v>
      </c>
      <c r="DF6" s="1">
        <v>2</v>
      </c>
      <c r="DG6" s="1">
        <v>2</v>
      </c>
      <c r="DH6" s="1">
        <v>2</v>
      </c>
      <c r="DI6" s="1">
        <v>2</v>
      </c>
      <c r="DJ6" s="1">
        <v>2</v>
      </c>
      <c r="DK6" s="1">
        <v>2</v>
      </c>
      <c r="DL6" s="1">
        <v>2</v>
      </c>
      <c r="DM6" s="1">
        <v>2</v>
      </c>
      <c r="DN6" s="1">
        <v>2</v>
      </c>
      <c r="DO6" s="1">
        <v>2</v>
      </c>
      <c r="DP6" s="1">
        <v>2</v>
      </c>
      <c r="DQ6" s="1">
        <v>2</v>
      </c>
      <c r="DR6" s="1">
        <v>2</v>
      </c>
      <c r="DS6" s="1">
        <v>2</v>
      </c>
      <c r="DT6" s="1">
        <v>2</v>
      </c>
      <c r="DU6" s="1">
        <v>2</v>
      </c>
      <c r="DV6" s="1">
        <v>2</v>
      </c>
      <c r="DW6" s="1">
        <v>2</v>
      </c>
      <c r="DX6" s="1">
        <v>2</v>
      </c>
      <c r="DY6" s="1">
        <v>2</v>
      </c>
      <c r="DZ6" s="1">
        <v>2</v>
      </c>
      <c r="EA6" s="1">
        <v>2</v>
      </c>
      <c r="EB6" s="1">
        <v>2</v>
      </c>
      <c r="EC6" s="1">
        <v>2</v>
      </c>
      <c r="ED6" s="1">
        <v>2</v>
      </c>
      <c r="EE6" s="1">
        <v>2</v>
      </c>
      <c r="EF6" s="1">
        <v>2</v>
      </c>
      <c r="EG6" s="1">
        <v>2</v>
      </c>
      <c r="EH6" s="1">
        <v>2</v>
      </c>
      <c r="EI6" s="1">
        <v>2</v>
      </c>
      <c r="EJ6" s="1">
        <v>2</v>
      </c>
      <c r="EK6" s="1">
        <v>2</v>
      </c>
      <c r="EL6" s="1">
        <v>2</v>
      </c>
      <c r="EM6" s="1">
        <v>2</v>
      </c>
      <c r="EN6" s="1">
        <v>2</v>
      </c>
      <c r="EO6" s="1">
        <v>2</v>
      </c>
      <c r="EP6" s="1">
        <v>2</v>
      </c>
      <c r="EQ6" s="1">
        <v>2</v>
      </c>
      <c r="ER6" s="1">
        <v>2</v>
      </c>
      <c r="ES6" s="1">
        <v>2</v>
      </c>
      <c r="ET6" s="1">
        <v>2</v>
      </c>
      <c r="EU6" s="1">
        <v>2</v>
      </c>
      <c r="EV6" s="1">
        <v>2</v>
      </c>
      <c r="EW6" s="1">
        <v>2</v>
      </c>
      <c r="EX6" s="1">
        <v>2</v>
      </c>
      <c r="EY6" s="1">
        <v>2</v>
      </c>
      <c r="EZ6" s="1">
        <v>2</v>
      </c>
      <c r="FA6" s="1">
        <v>2</v>
      </c>
      <c r="FB6" s="1">
        <v>2</v>
      </c>
      <c r="FC6" s="1">
        <v>2</v>
      </c>
      <c r="FD6" s="1">
        <v>2</v>
      </c>
      <c r="FE6" s="1">
        <v>2</v>
      </c>
      <c r="FF6" s="1">
        <v>2</v>
      </c>
      <c r="FG6" s="1">
        <v>2</v>
      </c>
      <c r="FH6" s="1">
        <v>2</v>
      </c>
      <c r="FI6" s="1">
        <v>2</v>
      </c>
      <c r="FJ6" s="1">
        <v>2</v>
      </c>
      <c r="FK6" s="1">
        <v>2</v>
      </c>
      <c r="FL6" s="1">
        <v>2</v>
      </c>
      <c r="FM6" s="1">
        <v>2</v>
      </c>
      <c r="FN6" s="1">
        <v>2</v>
      </c>
      <c r="FO6" s="1">
        <v>2</v>
      </c>
      <c r="FP6" s="1">
        <v>2</v>
      </c>
      <c r="FQ6" s="1">
        <v>2</v>
      </c>
      <c r="FR6" s="1">
        <v>2</v>
      </c>
      <c r="FS6" s="1">
        <v>2</v>
      </c>
      <c r="FT6" s="1">
        <v>2</v>
      </c>
      <c r="FU6" s="1">
        <v>2</v>
      </c>
      <c r="FV6" s="1">
        <v>2</v>
      </c>
      <c r="FW6" s="1">
        <v>2</v>
      </c>
      <c r="FX6" s="1">
        <v>2</v>
      </c>
      <c r="FY6" s="1">
        <v>2</v>
      </c>
      <c r="FZ6" s="1">
        <v>2</v>
      </c>
      <c r="GA6" s="1">
        <v>2</v>
      </c>
      <c r="GB6" s="1">
        <v>2</v>
      </c>
      <c r="GC6" s="1">
        <v>2</v>
      </c>
      <c r="GD6" s="1">
        <v>2</v>
      </c>
      <c r="GE6" s="1">
        <v>2</v>
      </c>
      <c r="GF6" s="1">
        <v>2</v>
      </c>
      <c r="GG6" s="1">
        <v>2</v>
      </c>
      <c r="GH6" s="1">
        <v>2</v>
      </c>
      <c r="GI6" s="1">
        <v>2</v>
      </c>
      <c r="GJ6" s="1">
        <v>2</v>
      </c>
      <c r="GK6" s="1">
        <v>2</v>
      </c>
      <c r="GL6" s="1">
        <v>2</v>
      </c>
      <c r="GM6" s="1">
        <v>2</v>
      </c>
      <c r="GN6" s="1">
        <v>2</v>
      </c>
      <c r="GO6" s="1">
        <v>2</v>
      </c>
      <c r="GP6" s="1">
        <v>2</v>
      </c>
      <c r="GQ6" s="1">
        <v>2</v>
      </c>
      <c r="GR6" s="1">
        <v>2</v>
      </c>
      <c r="GS6" s="1">
        <v>2</v>
      </c>
      <c r="GT6" s="1">
        <v>2</v>
      </c>
      <c r="GU6" s="1">
        <v>2</v>
      </c>
      <c r="GV6" s="1">
        <v>2</v>
      </c>
      <c r="GW6" s="1">
        <v>2</v>
      </c>
      <c r="GX6" s="1">
        <v>2</v>
      </c>
      <c r="GY6" s="1">
        <v>2</v>
      </c>
      <c r="GZ6" s="1">
        <v>2</v>
      </c>
      <c r="HA6" s="1">
        <v>2</v>
      </c>
      <c r="HB6" s="1">
        <v>2</v>
      </c>
      <c r="HC6" s="1">
        <v>2</v>
      </c>
      <c r="HD6" s="1">
        <v>2</v>
      </c>
      <c r="HE6" s="1">
        <v>2</v>
      </c>
      <c r="HF6" s="1">
        <v>2</v>
      </c>
      <c r="HG6" s="1">
        <v>2</v>
      </c>
      <c r="HH6" s="1">
        <v>2</v>
      </c>
      <c r="HI6" s="1">
        <v>2</v>
      </c>
      <c r="HJ6" s="1">
        <v>2</v>
      </c>
      <c r="HK6" s="1">
        <v>2</v>
      </c>
      <c r="HL6" s="1">
        <v>2</v>
      </c>
      <c r="HM6" s="1">
        <v>2</v>
      </c>
      <c r="HN6" s="1">
        <v>2</v>
      </c>
      <c r="HO6" s="1">
        <v>2</v>
      </c>
      <c r="HP6" s="1">
        <v>2</v>
      </c>
      <c r="HQ6" s="1">
        <v>2</v>
      </c>
      <c r="HR6" s="1">
        <v>2</v>
      </c>
      <c r="HS6" s="1">
        <v>2</v>
      </c>
      <c r="HT6" s="1">
        <v>2</v>
      </c>
      <c r="HU6" s="1">
        <v>2</v>
      </c>
      <c r="HV6" s="1">
        <v>2</v>
      </c>
      <c r="HW6" s="1">
        <v>2</v>
      </c>
      <c r="HX6" s="1">
        <v>2</v>
      </c>
      <c r="HY6" s="1">
        <v>2</v>
      </c>
      <c r="HZ6" s="1">
        <v>2</v>
      </c>
      <c r="IA6" s="1">
        <v>2</v>
      </c>
      <c r="IB6" s="1">
        <v>2</v>
      </c>
      <c r="IC6" s="1">
        <v>2</v>
      </c>
      <c r="ID6" s="1">
        <v>2</v>
      </c>
      <c r="IE6" s="1">
        <v>2</v>
      </c>
      <c r="IF6" s="1">
        <v>2</v>
      </c>
      <c r="IG6" s="1">
        <v>2</v>
      </c>
      <c r="IH6" s="1">
        <v>2</v>
      </c>
      <c r="II6" s="1">
        <v>2</v>
      </c>
      <c r="IJ6" s="1">
        <v>2</v>
      </c>
      <c r="IK6" s="1">
        <v>2</v>
      </c>
      <c r="IL6" s="1">
        <v>2</v>
      </c>
      <c r="IM6" s="1">
        <v>2</v>
      </c>
      <c r="IN6" s="1">
        <v>2</v>
      </c>
      <c r="IO6" s="1">
        <v>2</v>
      </c>
      <c r="IP6" s="1">
        <v>2</v>
      </c>
      <c r="IQ6" s="1">
        <v>2</v>
      </c>
    </row>
    <row r="7" spans="1:251" s="6" customFormat="1">
      <c r="A7" s="5" t="s">
        <v>255</v>
      </c>
      <c r="B7" s="6">
        <v>42036</v>
      </c>
      <c r="C7" s="6">
        <v>42036</v>
      </c>
      <c r="D7" s="6">
        <v>42036</v>
      </c>
      <c r="E7" s="6">
        <v>42036</v>
      </c>
      <c r="F7" s="6">
        <v>42036</v>
      </c>
      <c r="G7" s="6">
        <v>42036</v>
      </c>
      <c r="H7" s="6">
        <v>42036</v>
      </c>
      <c r="I7" s="6">
        <v>42036</v>
      </c>
      <c r="J7" s="6">
        <v>42036</v>
      </c>
      <c r="K7" s="6">
        <v>42036</v>
      </c>
      <c r="L7" s="6">
        <v>42036</v>
      </c>
      <c r="M7" s="6">
        <v>42036</v>
      </c>
      <c r="N7" s="6">
        <v>42036</v>
      </c>
      <c r="O7" s="6">
        <v>42036</v>
      </c>
      <c r="P7" s="6">
        <v>42036</v>
      </c>
      <c r="Q7" s="6">
        <v>42036</v>
      </c>
      <c r="R7" s="6">
        <v>42036</v>
      </c>
      <c r="S7" s="6">
        <v>42036</v>
      </c>
      <c r="T7" s="6">
        <v>42036</v>
      </c>
      <c r="U7" s="6">
        <v>42036</v>
      </c>
      <c r="V7" s="6">
        <v>42036</v>
      </c>
      <c r="W7" s="6">
        <v>42036</v>
      </c>
      <c r="X7" s="6">
        <v>42036</v>
      </c>
      <c r="Y7" s="6">
        <v>42036</v>
      </c>
      <c r="Z7" s="6">
        <v>42036</v>
      </c>
      <c r="AA7" s="6">
        <v>42036</v>
      </c>
      <c r="AB7" s="6">
        <v>42036</v>
      </c>
      <c r="AC7" s="6">
        <v>42036</v>
      </c>
      <c r="AD7" s="6">
        <v>42036</v>
      </c>
      <c r="AE7" s="6">
        <v>42036</v>
      </c>
      <c r="AF7" s="6">
        <v>42036</v>
      </c>
      <c r="AG7" s="6">
        <v>42036</v>
      </c>
      <c r="AH7" s="6">
        <v>42036</v>
      </c>
      <c r="AI7" s="6">
        <v>42036</v>
      </c>
      <c r="AJ7" s="6">
        <v>42036</v>
      </c>
      <c r="AK7" s="6">
        <v>42036</v>
      </c>
      <c r="AL7" s="6">
        <v>42036</v>
      </c>
      <c r="AM7" s="6">
        <v>42036</v>
      </c>
      <c r="AN7" s="6">
        <v>42036</v>
      </c>
      <c r="AO7" s="6">
        <v>42036</v>
      </c>
      <c r="AP7" s="6">
        <v>42036</v>
      </c>
      <c r="AQ7" s="6">
        <v>42036</v>
      </c>
      <c r="AR7" s="6">
        <v>42036</v>
      </c>
      <c r="AS7" s="6">
        <v>42036</v>
      </c>
      <c r="AT7" s="6">
        <v>42036</v>
      </c>
      <c r="AU7" s="6">
        <v>42036</v>
      </c>
      <c r="AV7" s="6">
        <v>42036</v>
      </c>
      <c r="AW7" s="6">
        <v>42036</v>
      </c>
      <c r="AX7" s="6">
        <v>42036</v>
      </c>
      <c r="AY7" s="6">
        <v>42036</v>
      </c>
      <c r="AZ7" s="6">
        <v>42036</v>
      </c>
      <c r="BA7" s="6">
        <v>42036</v>
      </c>
      <c r="BB7" s="6">
        <v>42036</v>
      </c>
      <c r="BC7" s="6">
        <v>42036</v>
      </c>
      <c r="BD7" s="6">
        <v>42036</v>
      </c>
      <c r="BE7" s="6">
        <v>42036</v>
      </c>
      <c r="BF7" s="6">
        <v>42036</v>
      </c>
      <c r="BG7" s="6">
        <v>42036</v>
      </c>
      <c r="BH7" s="6">
        <v>42036</v>
      </c>
      <c r="BI7" s="6">
        <v>42036</v>
      </c>
      <c r="BJ7" s="6">
        <v>42036</v>
      </c>
      <c r="BK7" s="6">
        <v>42036</v>
      </c>
      <c r="BL7" s="6">
        <v>42036</v>
      </c>
      <c r="BM7" s="6">
        <v>42036</v>
      </c>
      <c r="BN7" s="6">
        <v>42036</v>
      </c>
      <c r="BO7" s="6">
        <v>42036</v>
      </c>
      <c r="BP7" s="6">
        <v>42036</v>
      </c>
      <c r="BQ7" s="6">
        <v>42036</v>
      </c>
      <c r="BR7" s="6">
        <v>42036</v>
      </c>
      <c r="BS7" s="6">
        <v>42036</v>
      </c>
      <c r="BT7" s="6">
        <v>42036</v>
      </c>
      <c r="BU7" s="6">
        <v>42036</v>
      </c>
      <c r="BV7" s="6">
        <v>42036</v>
      </c>
      <c r="BW7" s="6">
        <v>42036</v>
      </c>
      <c r="BX7" s="6">
        <v>42036</v>
      </c>
      <c r="BY7" s="6">
        <v>42036</v>
      </c>
      <c r="BZ7" s="6">
        <v>42036</v>
      </c>
      <c r="CA7" s="6">
        <v>42036</v>
      </c>
      <c r="CB7" s="6">
        <v>42036</v>
      </c>
      <c r="CC7" s="6">
        <v>42036</v>
      </c>
      <c r="CD7" s="6">
        <v>42036</v>
      </c>
      <c r="CE7" s="6">
        <v>42036</v>
      </c>
      <c r="CF7" s="6">
        <v>42036</v>
      </c>
      <c r="CG7" s="6">
        <v>42036</v>
      </c>
      <c r="CH7" s="6">
        <v>42036</v>
      </c>
      <c r="CI7" s="6">
        <v>42036</v>
      </c>
      <c r="CJ7" s="6">
        <v>42036</v>
      </c>
      <c r="CK7" s="6">
        <v>42036</v>
      </c>
      <c r="CL7" s="6">
        <v>42036</v>
      </c>
      <c r="CM7" s="6">
        <v>42036</v>
      </c>
      <c r="CN7" s="6">
        <v>42036</v>
      </c>
      <c r="CO7" s="6">
        <v>42036</v>
      </c>
      <c r="CP7" s="6">
        <v>42036</v>
      </c>
      <c r="CQ7" s="6">
        <v>42036</v>
      </c>
      <c r="CR7" s="6">
        <v>42036</v>
      </c>
      <c r="CS7" s="6">
        <v>42036</v>
      </c>
      <c r="CT7" s="6">
        <v>42036</v>
      </c>
      <c r="CU7" s="6">
        <v>42036</v>
      </c>
      <c r="CV7" s="6">
        <v>42036</v>
      </c>
      <c r="CW7" s="6">
        <v>42036</v>
      </c>
      <c r="CX7" s="6">
        <v>42036</v>
      </c>
      <c r="CY7" s="6">
        <v>42036</v>
      </c>
      <c r="CZ7" s="6">
        <v>42036</v>
      </c>
      <c r="DA7" s="6">
        <v>42036</v>
      </c>
      <c r="DB7" s="6">
        <v>42036</v>
      </c>
      <c r="DC7" s="6">
        <v>42036</v>
      </c>
      <c r="DD7" s="6">
        <v>42036</v>
      </c>
      <c r="DE7" s="6">
        <v>42036</v>
      </c>
      <c r="DF7" s="6">
        <v>42036</v>
      </c>
      <c r="DG7" s="6">
        <v>42036</v>
      </c>
      <c r="DH7" s="6">
        <v>42036</v>
      </c>
      <c r="DI7" s="6">
        <v>42036</v>
      </c>
      <c r="DJ7" s="6">
        <v>42036</v>
      </c>
      <c r="DK7" s="6">
        <v>42036</v>
      </c>
      <c r="DL7" s="6">
        <v>42036</v>
      </c>
      <c r="DM7" s="6">
        <v>42036</v>
      </c>
      <c r="DN7" s="6">
        <v>42036</v>
      </c>
      <c r="DO7" s="6">
        <v>42036</v>
      </c>
      <c r="DP7" s="6">
        <v>42036</v>
      </c>
      <c r="DQ7" s="6">
        <v>42036</v>
      </c>
      <c r="DR7" s="6">
        <v>42036</v>
      </c>
      <c r="DS7" s="6">
        <v>42036</v>
      </c>
      <c r="DT7" s="6">
        <v>42036</v>
      </c>
      <c r="DU7" s="6">
        <v>42036</v>
      </c>
      <c r="DV7" s="6">
        <v>42036</v>
      </c>
      <c r="DW7" s="6">
        <v>42036</v>
      </c>
      <c r="DX7" s="6">
        <v>42036</v>
      </c>
      <c r="DY7" s="6">
        <v>42036</v>
      </c>
      <c r="DZ7" s="6">
        <v>42036</v>
      </c>
      <c r="EA7" s="6">
        <v>42036</v>
      </c>
      <c r="EB7" s="6">
        <v>42036</v>
      </c>
      <c r="EC7" s="6">
        <v>42036</v>
      </c>
      <c r="ED7" s="6">
        <v>42036</v>
      </c>
      <c r="EE7" s="6">
        <v>42036</v>
      </c>
      <c r="EF7" s="6">
        <v>42036</v>
      </c>
      <c r="EG7" s="6">
        <v>42036</v>
      </c>
      <c r="EH7" s="6">
        <v>42036</v>
      </c>
      <c r="EI7" s="6">
        <v>42036</v>
      </c>
      <c r="EJ7" s="6">
        <v>42036</v>
      </c>
      <c r="EK7" s="6">
        <v>42036</v>
      </c>
      <c r="EL7" s="6">
        <v>42036</v>
      </c>
      <c r="EM7" s="6">
        <v>42036</v>
      </c>
      <c r="EN7" s="6">
        <v>42036</v>
      </c>
      <c r="EO7" s="6">
        <v>42036</v>
      </c>
      <c r="EP7" s="6">
        <v>42036</v>
      </c>
      <c r="EQ7" s="6">
        <v>42036</v>
      </c>
      <c r="ER7" s="6">
        <v>42036</v>
      </c>
      <c r="ES7" s="6">
        <v>42036</v>
      </c>
      <c r="ET7" s="6">
        <v>42036</v>
      </c>
      <c r="EU7" s="6">
        <v>42036</v>
      </c>
      <c r="EV7" s="6">
        <v>42036</v>
      </c>
      <c r="EW7" s="6">
        <v>42036</v>
      </c>
      <c r="EX7" s="6">
        <v>42036</v>
      </c>
      <c r="EY7" s="6">
        <v>42036</v>
      </c>
      <c r="EZ7" s="6">
        <v>42036</v>
      </c>
      <c r="FA7" s="6">
        <v>42036</v>
      </c>
      <c r="FB7" s="6">
        <v>42036</v>
      </c>
      <c r="FC7" s="6">
        <v>42036</v>
      </c>
      <c r="FD7" s="6">
        <v>42036</v>
      </c>
      <c r="FE7" s="6">
        <v>42036</v>
      </c>
      <c r="FF7" s="6">
        <v>42036</v>
      </c>
      <c r="FG7" s="6">
        <v>42036</v>
      </c>
      <c r="FH7" s="6">
        <v>42036</v>
      </c>
      <c r="FI7" s="6">
        <v>42036</v>
      </c>
      <c r="FJ7" s="6">
        <v>42036</v>
      </c>
      <c r="FK7" s="6">
        <v>42036</v>
      </c>
      <c r="FL7" s="6">
        <v>42036</v>
      </c>
      <c r="FM7" s="6">
        <v>42036</v>
      </c>
      <c r="FN7" s="6">
        <v>42036</v>
      </c>
      <c r="FO7" s="6">
        <v>42036</v>
      </c>
      <c r="FP7" s="6">
        <v>42036</v>
      </c>
      <c r="FQ7" s="6">
        <v>42036</v>
      </c>
      <c r="FR7" s="6">
        <v>42036</v>
      </c>
      <c r="FS7" s="6">
        <v>42036</v>
      </c>
      <c r="FT7" s="6">
        <v>42036</v>
      </c>
      <c r="FU7" s="6">
        <v>42036</v>
      </c>
      <c r="FV7" s="6">
        <v>42036</v>
      </c>
      <c r="FW7" s="6">
        <v>42036</v>
      </c>
      <c r="FX7" s="6">
        <v>42036</v>
      </c>
      <c r="FY7" s="6">
        <v>42036</v>
      </c>
      <c r="FZ7" s="6">
        <v>42036</v>
      </c>
      <c r="GA7" s="6">
        <v>42036</v>
      </c>
      <c r="GB7" s="6">
        <v>42036</v>
      </c>
      <c r="GC7" s="6">
        <v>42036</v>
      </c>
      <c r="GD7" s="6">
        <v>42036</v>
      </c>
      <c r="GE7" s="6">
        <v>42036</v>
      </c>
      <c r="GF7" s="6">
        <v>42036</v>
      </c>
      <c r="GG7" s="6">
        <v>42036</v>
      </c>
      <c r="GH7" s="6">
        <v>42036</v>
      </c>
      <c r="GI7" s="6">
        <v>42036</v>
      </c>
      <c r="GJ7" s="6">
        <v>42036</v>
      </c>
      <c r="GK7" s="6">
        <v>42036</v>
      </c>
      <c r="GL7" s="6">
        <v>42036</v>
      </c>
      <c r="GM7" s="6">
        <v>42036</v>
      </c>
      <c r="GN7" s="6">
        <v>42036</v>
      </c>
      <c r="GO7" s="6">
        <v>42036</v>
      </c>
      <c r="GP7" s="6">
        <v>42036</v>
      </c>
      <c r="GQ7" s="6">
        <v>42036</v>
      </c>
      <c r="GR7" s="6">
        <v>42036</v>
      </c>
      <c r="GS7" s="6">
        <v>42036</v>
      </c>
      <c r="GT7" s="6">
        <v>42036</v>
      </c>
      <c r="GU7" s="6">
        <v>42036</v>
      </c>
      <c r="GV7" s="6">
        <v>42036</v>
      </c>
      <c r="GW7" s="6">
        <v>42036</v>
      </c>
      <c r="GX7" s="6">
        <v>42036</v>
      </c>
      <c r="GY7" s="6">
        <v>42036</v>
      </c>
      <c r="GZ7" s="6">
        <v>42036</v>
      </c>
      <c r="HA7" s="6">
        <v>42036</v>
      </c>
      <c r="HB7" s="6">
        <v>42036</v>
      </c>
      <c r="HC7" s="6">
        <v>42036</v>
      </c>
      <c r="HD7" s="6">
        <v>42036</v>
      </c>
      <c r="HE7" s="6">
        <v>42036</v>
      </c>
      <c r="HF7" s="6">
        <v>42036</v>
      </c>
      <c r="HG7" s="6">
        <v>42036</v>
      </c>
      <c r="HH7" s="6">
        <v>42036</v>
      </c>
      <c r="HI7" s="6">
        <v>42036</v>
      </c>
      <c r="HJ7" s="6">
        <v>42036</v>
      </c>
      <c r="HK7" s="6">
        <v>42036</v>
      </c>
      <c r="HL7" s="6">
        <v>42036</v>
      </c>
      <c r="HM7" s="6">
        <v>42036</v>
      </c>
      <c r="HN7" s="6">
        <v>42036</v>
      </c>
      <c r="HO7" s="6">
        <v>42036</v>
      </c>
      <c r="HP7" s="6">
        <v>42036</v>
      </c>
      <c r="HQ7" s="6">
        <v>42036</v>
      </c>
      <c r="HR7" s="6">
        <v>42036</v>
      </c>
      <c r="HS7" s="6">
        <v>42036</v>
      </c>
      <c r="HT7" s="6">
        <v>42036</v>
      </c>
      <c r="HU7" s="6">
        <v>42036</v>
      </c>
      <c r="HV7" s="6">
        <v>42036</v>
      </c>
      <c r="HW7" s="6">
        <v>42036</v>
      </c>
      <c r="HX7" s="6">
        <v>42036</v>
      </c>
      <c r="HY7" s="6">
        <v>42036</v>
      </c>
      <c r="HZ7" s="6">
        <v>42036</v>
      </c>
      <c r="IA7" s="6">
        <v>42036</v>
      </c>
      <c r="IB7" s="6">
        <v>42036</v>
      </c>
      <c r="IC7" s="6">
        <v>42036</v>
      </c>
      <c r="ID7" s="6">
        <v>42036</v>
      </c>
      <c r="IE7" s="6">
        <v>42036</v>
      </c>
      <c r="IF7" s="6">
        <v>42036</v>
      </c>
      <c r="IG7" s="6">
        <v>42036</v>
      </c>
      <c r="IH7" s="6">
        <v>42036</v>
      </c>
      <c r="II7" s="6">
        <v>42036</v>
      </c>
      <c r="IJ7" s="6">
        <v>42036</v>
      </c>
      <c r="IK7" s="6">
        <v>42036</v>
      </c>
      <c r="IL7" s="6">
        <v>42036</v>
      </c>
      <c r="IM7" s="6">
        <v>42036</v>
      </c>
      <c r="IN7" s="6">
        <v>42036</v>
      </c>
      <c r="IO7" s="6">
        <v>42036</v>
      </c>
      <c r="IP7" s="6">
        <v>42036</v>
      </c>
      <c r="IQ7" s="6">
        <v>42036</v>
      </c>
    </row>
    <row r="8" spans="1:251" s="6" customFormat="1">
      <c r="A8" s="5" t="s">
        <v>256</v>
      </c>
      <c r="B8" s="6">
        <v>44228</v>
      </c>
      <c r="C8" s="6">
        <v>44228</v>
      </c>
      <c r="D8" s="6">
        <v>44228</v>
      </c>
      <c r="E8" s="6">
        <v>44228</v>
      </c>
      <c r="F8" s="6">
        <v>44228</v>
      </c>
      <c r="G8" s="6">
        <v>44228</v>
      </c>
      <c r="H8" s="6">
        <v>44228</v>
      </c>
      <c r="I8" s="6">
        <v>44228</v>
      </c>
      <c r="J8" s="6">
        <v>44228</v>
      </c>
      <c r="K8" s="6">
        <v>44228</v>
      </c>
      <c r="L8" s="6">
        <v>44228</v>
      </c>
      <c r="M8" s="6">
        <v>44228</v>
      </c>
      <c r="N8" s="6">
        <v>44228</v>
      </c>
      <c r="O8" s="6">
        <v>44228</v>
      </c>
      <c r="P8" s="6">
        <v>44228</v>
      </c>
      <c r="Q8" s="6">
        <v>44228</v>
      </c>
      <c r="R8" s="6">
        <v>44228</v>
      </c>
      <c r="S8" s="6">
        <v>44228</v>
      </c>
      <c r="T8" s="6">
        <v>44228</v>
      </c>
      <c r="U8" s="6">
        <v>44228</v>
      </c>
      <c r="V8" s="6">
        <v>44228</v>
      </c>
      <c r="W8" s="6">
        <v>44228</v>
      </c>
      <c r="X8" s="6">
        <v>44228</v>
      </c>
      <c r="Y8" s="6">
        <v>44228</v>
      </c>
      <c r="Z8" s="6">
        <v>44228</v>
      </c>
      <c r="AA8" s="6">
        <v>44228</v>
      </c>
      <c r="AB8" s="6">
        <v>44228</v>
      </c>
      <c r="AC8" s="6">
        <v>44228</v>
      </c>
      <c r="AD8" s="6">
        <v>44228</v>
      </c>
      <c r="AE8" s="6">
        <v>44228</v>
      </c>
      <c r="AF8" s="6">
        <v>44228</v>
      </c>
      <c r="AG8" s="6">
        <v>44228</v>
      </c>
      <c r="AH8" s="6">
        <v>44228</v>
      </c>
      <c r="AI8" s="6">
        <v>44228</v>
      </c>
      <c r="AJ8" s="6">
        <v>44228</v>
      </c>
      <c r="AK8" s="6">
        <v>44228</v>
      </c>
      <c r="AL8" s="6">
        <v>44228</v>
      </c>
      <c r="AM8" s="6">
        <v>44228</v>
      </c>
      <c r="AN8" s="6">
        <v>44228</v>
      </c>
      <c r="AO8" s="6">
        <v>44228</v>
      </c>
      <c r="AP8" s="6">
        <v>44228</v>
      </c>
      <c r="AQ8" s="6">
        <v>44228</v>
      </c>
      <c r="AR8" s="6">
        <v>44228</v>
      </c>
      <c r="AS8" s="6">
        <v>44228</v>
      </c>
      <c r="AT8" s="6">
        <v>44228</v>
      </c>
      <c r="AU8" s="6">
        <v>44228</v>
      </c>
      <c r="AV8" s="6">
        <v>44228</v>
      </c>
      <c r="AW8" s="6">
        <v>44228</v>
      </c>
      <c r="AX8" s="6">
        <v>44228</v>
      </c>
      <c r="AY8" s="6">
        <v>44228</v>
      </c>
      <c r="AZ8" s="6">
        <v>44228</v>
      </c>
      <c r="BA8" s="6">
        <v>44228</v>
      </c>
      <c r="BB8" s="6">
        <v>44228</v>
      </c>
      <c r="BC8" s="6">
        <v>44228</v>
      </c>
      <c r="BD8" s="6">
        <v>44228</v>
      </c>
      <c r="BE8" s="6">
        <v>44228</v>
      </c>
      <c r="BF8" s="6">
        <v>44228</v>
      </c>
      <c r="BG8" s="6">
        <v>44228</v>
      </c>
      <c r="BH8" s="6">
        <v>44228</v>
      </c>
      <c r="BI8" s="6">
        <v>44228</v>
      </c>
      <c r="BJ8" s="6">
        <v>44228</v>
      </c>
      <c r="BK8" s="6">
        <v>44228</v>
      </c>
      <c r="BL8" s="6">
        <v>44228</v>
      </c>
      <c r="BM8" s="6">
        <v>44228</v>
      </c>
      <c r="BN8" s="6">
        <v>44228</v>
      </c>
      <c r="BO8" s="6">
        <v>44228</v>
      </c>
      <c r="BP8" s="6">
        <v>44228</v>
      </c>
      <c r="BQ8" s="6">
        <v>44228</v>
      </c>
      <c r="BR8" s="6">
        <v>44228</v>
      </c>
      <c r="BS8" s="6">
        <v>44228</v>
      </c>
      <c r="BT8" s="6">
        <v>44228</v>
      </c>
      <c r="BU8" s="6">
        <v>44228</v>
      </c>
      <c r="BV8" s="6">
        <v>44228</v>
      </c>
      <c r="BW8" s="6">
        <v>44228</v>
      </c>
      <c r="BX8" s="6">
        <v>44228</v>
      </c>
      <c r="BY8" s="6">
        <v>44228</v>
      </c>
      <c r="BZ8" s="6">
        <v>44228</v>
      </c>
      <c r="CA8" s="6">
        <v>44228</v>
      </c>
      <c r="CB8" s="6">
        <v>44228</v>
      </c>
      <c r="CC8" s="6">
        <v>44228</v>
      </c>
      <c r="CD8" s="6">
        <v>44228</v>
      </c>
      <c r="CE8" s="6">
        <v>44228</v>
      </c>
      <c r="CF8" s="6">
        <v>44228</v>
      </c>
      <c r="CG8" s="6">
        <v>44228</v>
      </c>
      <c r="CH8" s="6">
        <v>44228</v>
      </c>
      <c r="CI8" s="6">
        <v>44228</v>
      </c>
      <c r="CJ8" s="6">
        <v>44228</v>
      </c>
      <c r="CK8" s="6">
        <v>44228</v>
      </c>
      <c r="CL8" s="6">
        <v>44228</v>
      </c>
      <c r="CM8" s="6">
        <v>44228</v>
      </c>
      <c r="CN8" s="6">
        <v>44228</v>
      </c>
      <c r="CO8" s="6">
        <v>44228</v>
      </c>
      <c r="CP8" s="6">
        <v>44228</v>
      </c>
      <c r="CQ8" s="6">
        <v>44228</v>
      </c>
      <c r="CR8" s="6">
        <v>44228</v>
      </c>
      <c r="CS8" s="6">
        <v>44228</v>
      </c>
      <c r="CT8" s="6">
        <v>44228</v>
      </c>
      <c r="CU8" s="6">
        <v>44228</v>
      </c>
      <c r="CV8" s="6">
        <v>44228</v>
      </c>
      <c r="CW8" s="6">
        <v>44228</v>
      </c>
      <c r="CX8" s="6">
        <v>44228</v>
      </c>
      <c r="CY8" s="6">
        <v>44228</v>
      </c>
      <c r="CZ8" s="6">
        <v>44228</v>
      </c>
      <c r="DA8" s="6">
        <v>44228</v>
      </c>
      <c r="DB8" s="6">
        <v>44228</v>
      </c>
      <c r="DC8" s="6">
        <v>44228</v>
      </c>
      <c r="DD8" s="6">
        <v>44228</v>
      </c>
      <c r="DE8" s="6">
        <v>44228</v>
      </c>
      <c r="DF8" s="6">
        <v>44228</v>
      </c>
      <c r="DG8" s="6">
        <v>44228</v>
      </c>
      <c r="DH8" s="6">
        <v>44228</v>
      </c>
      <c r="DI8" s="6">
        <v>44228</v>
      </c>
      <c r="DJ8" s="6">
        <v>44228</v>
      </c>
      <c r="DK8" s="6">
        <v>44228</v>
      </c>
      <c r="DL8" s="6">
        <v>44228</v>
      </c>
      <c r="DM8" s="6">
        <v>44228</v>
      </c>
      <c r="DN8" s="6">
        <v>44228</v>
      </c>
      <c r="DO8" s="6">
        <v>44228</v>
      </c>
      <c r="DP8" s="6">
        <v>44228</v>
      </c>
      <c r="DQ8" s="6">
        <v>44228</v>
      </c>
      <c r="DR8" s="6">
        <v>44228</v>
      </c>
      <c r="DS8" s="6">
        <v>44228</v>
      </c>
      <c r="DT8" s="6">
        <v>44228</v>
      </c>
      <c r="DU8" s="6">
        <v>44228</v>
      </c>
      <c r="DV8" s="6">
        <v>44228</v>
      </c>
      <c r="DW8" s="6">
        <v>44228</v>
      </c>
      <c r="DX8" s="6">
        <v>44228</v>
      </c>
      <c r="DY8" s="6">
        <v>44228</v>
      </c>
      <c r="DZ8" s="6">
        <v>44228</v>
      </c>
      <c r="EA8" s="6">
        <v>44228</v>
      </c>
      <c r="EB8" s="6">
        <v>44228</v>
      </c>
      <c r="EC8" s="6">
        <v>44228</v>
      </c>
      <c r="ED8" s="6">
        <v>44228</v>
      </c>
      <c r="EE8" s="6">
        <v>44228</v>
      </c>
      <c r="EF8" s="6">
        <v>44228</v>
      </c>
      <c r="EG8" s="6">
        <v>44228</v>
      </c>
      <c r="EH8" s="6">
        <v>44228</v>
      </c>
      <c r="EI8" s="6">
        <v>44228</v>
      </c>
      <c r="EJ8" s="6">
        <v>44228</v>
      </c>
      <c r="EK8" s="6">
        <v>44228</v>
      </c>
      <c r="EL8" s="6">
        <v>44228</v>
      </c>
      <c r="EM8" s="6">
        <v>44228</v>
      </c>
      <c r="EN8" s="6">
        <v>44228</v>
      </c>
      <c r="EO8" s="6">
        <v>44228</v>
      </c>
      <c r="EP8" s="6">
        <v>44228</v>
      </c>
      <c r="EQ8" s="6">
        <v>44228</v>
      </c>
      <c r="ER8" s="6">
        <v>44228</v>
      </c>
      <c r="ES8" s="6">
        <v>44228</v>
      </c>
      <c r="ET8" s="6">
        <v>44228</v>
      </c>
      <c r="EU8" s="6">
        <v>44228</v>
      </c>
      <c r="EV8" s="6">
        <v>44228</v>
      </c>
      <c r="EW8" s="6">
        <v>44228</v>
      </c>
      <c r="EX8" s="6">
        <v>44228</v>
      </c>
      <c r="EY8" s="6">
        <v>44228</v>
      </c>
      <c r="EZ8" s="6">
        <v>44228</v>
      </c>
      <c r="FA8" s="6">
        <v>44228</v>
      </c>
      <c r="FB8" s="6">
        <v>44228</v>
      </c>
      <c r="FC8" s="6">
        <v>44228</v>
      </c>
      <c r="FD8" s="6">
        <v>44228</v>
      </c>
      <c r="FE8" s="6">
        <v>44228</v>
      </c>
      <c r="FF8" s="6">
        <v>44228</v>
      </c>
      <c r="FG8" s="6">
        <v>44228</v>
      </c>
      <c r="FH8" s="6">
        <v>44228</v>
      </c>
      <c r="FI8" s="6">
        <v>44228</v>
      </c>
      <c r="FJ8" s="6">
        <v>44228</v>
      </c>
      <c r="FK8" s="6">
        <v>44228</v>
      </c>
      <c r="FL8" s="6">
        <v>44228</v>
      </c>
      <c r="FM8" s="6">
        <v>44228</v>
      </c>
      <c r="FN8" s="6">
        <v>44228</v>
      </c>
      <c r="FO8" s="6">
        <v>44228</v>
      </c>
      <c r="FP8" s="6">
        <v>44228</v>
      </c>
      <c r="FQ8" s="6">
        <v>44228</v>
      </c>
      <c r="FR8" s="6">
        <v>44228</v>
      </c>
      <c r="FS8" s="6">
        <v>44228</v>
      </c>
      <c r="FT8" s="6">
        <v>44228</v>
      </c>
      <c r="FU8" s="6">
        <v>44228</v>
      </c>
      <c r="FV8" s="6">
        <v>44228</v>
      </c>
      <c r="FW8" s="6">
        <v>44228</v>
      </c>
      <c r="FX8" s="6">
        <v>44228</v>
      </c>
      <c r="FY8" s="6">
        <v>44228</v>
      </c>
      <c r="FZ8" s="6">
        <v>44228</v>
      </c>
      <c r="GA8" s="6">
        <v>44228</v>
      </c>
      <c r="GB8" s="6">
        <v>44228</v>
      </c>
      <c r="GC8" s="6">
        <v>44228</v>
      </c>
      <c r="GD8" s="6">
        <v>44228</v>
      </c>
      <c r="GE8" s="6">
        <v>44228</v>
      </c>
      <c r="GF8" s="6">
        <v>44228</v>
      </c>
      <c r="GG8" s="6">
        <v>44228</v>
      </c>
      <c r="GH8" s="6">
        <v>44228</v>
      </c>
      <c r="GI8" s="6">
        <v>44228</v>
      </c>
      <c r="GJ8" s="6">
        <v>44228</v>
      </c>
      <c r="GK8" s="6">
        <v>44228</v>
      </c>
      <c r="GL8" s="6">
        <v>44228</v>
      </c>
      <c r="GM8" s="6">
        <v>44228</v>
      </c>
      <c r="GN8" s="6">
        <v>44228</v>
      </c>
      <c r="GO8" s="6">
        <v>44228</v>
      </c>
      <c r="GP8" s="6">
        <v>44228</v>
      </c>
      <c r="GQ8" s="6">
        <v>44228</v>
      </c>
      <c r="GR8" s="6">
        <v>44228</v>
      </c>
      <c r="GS8" s="6">
        <v>44228</v>
      </c>
      <c r="GT8" s="6">
        <v>44228</v>
      </c>
      <c r="GU8" s="6">
        <v>44228</v>
      </c>
      <c r="GV8" s="6">
        <v>44228</v>
      </c>
      <c r="GW8" s="6">
        <v>44228</v>
      </c>
      <c r="GX8" s="6">
        <v>44228</v>
      </c>
      <c r="GY8" s="6">
        <v>44228</v>
      </c>
      <c r="GZ8" s="6">
        <v>44228</v>
      </c>
      <c r="HA8" s="6">
        <v>44228</v>
      </c>
      <c r="HB8" s="6">
        <v>44228</v>
      </c>
      <c r="HC8" s="6">
        <v>44228</v>
      </c>
      <c r="HD8" s="6">
        <v>44228</v>
      </c>
      <c r="HE8" s="6">
        <v>44228</v>
      </c>
      <c r="HF8" s="6">
        <v>44228</v>
      </c>
      <c r="HG8" s="6">
        <v>44228</v>
      </c>
      <c r="HH8" s="6">
        <v>44228</v>
      </c>
      <c r="HI8" s="6">
        <v>44228</v>
      </c>
      <c r="HJ8" s="6">
        <v>44228</v>
      </c>
      <c r="HK8" s="6">
        <v>44228</v>
      </c>
      <c r="HL8" s="6">
        <v>44228</v>
      </c>
      <c r="HM8" s="6">
        <v>44228</v>
      </c>
      <c r="HN8" s="6">
        <v>44228</v>
      </c>
      <c r="HO8" s="6">
        <v>44228</v>
      </c>
      <c r="HP8" s="6">
        <v>44228</v>
      </c>
      <c r="HQ8" s="6">
        <v>44228</v>
      </c>
      <c r="HR8" s="6">
        <v>44228</v>
      </c>
      <c r="HS8" s="6">
        <v>44228</v>
      </c>
      <c r="HT8" s="6">
        <v>44228</v>
      </c>
      <c r="HU8" s="6">
        <v>44228</v>
      </c>
      <c r="HV8" s="6">
        <v>44228</v>
      </c>
      <c r="HW8" s="6">
        <v>44228</v>
      </c>
      <c r="HX8" s="6">
        <v>44228</v>
      </c>
      <c r="HY8" s="6">
        <v>44228</v>
      </c>
      <c r="HZ8" s="6">
        <v>44228</v>
      </c>
      <c r="IA8" s="6">
        <v>44228</v>
      </c>
      <c r="IB8" s="6">
        <v>44228</v>
      </c>
      <c r="IC8" s="6">
        <v>44228</v>
      </c>
      <c r="ID8" s="6">
        <v>44228</v>
      </c>
      <c r="IE8" s="6">
        <v>44228</v>
      </c>
      <c r="IF8" s="6">
        <v>44228</v>
      </c>
      <c r="IG8" s="6">
        <v>44228</v>
      </c>
      <c r="IH8" s="6">
        <v>44228</v>
      </c>
      <c r="II8" s="6">
        <v>44228</v>
      </c>
      <c r="IJ8" s="6">
        <v>44228</v>
      </c>
      <c r="IK8" s="6">
        <v>44228</v>
      </c>
      <c r="IL8" s="6">
        <v>44228</v>
      </c>
      <c r="IM8" s="6">
        <v>44228</v>
      </c>
      <c r="IN8" s="6">
        <v>44228</v>
      </c>
      <c r="IO8" s="6">
        <v>44228</v>
      </c>
      <c r="IP8" s="6">
        <v>44228</v>
      </c>
      <c r="IQ8" s="6">
        <v>44228</v>
      </c>
    </row>
    <row r="9" spans="1:251">
      <c r="A9" s="4" t="s">
        <v>257</v>
      </c>
      <c r="B9" s="1">
        <v>7</v>
      </c>
      <c r="C9" s="1">
        <v>7</v>
      </c>
      <c r="D9" s="1">
        <v>7</v>
      </c>
      <c r="E9" s="1">
        <v>7</v>
      </c>
      <c r="F9" s="1">
        <v>7</v>
      </c>
      <c r="G9" s="1">
        <v>7</v>
      </c>
      <c r="H9" s="1">
        <v>7</v>
      </c>
      <c r="I9" s="1">
        <v>7</v>
      </c>
      <c r="J9" s="1">
        <v>7</v>
      </c>
      <c r="K9" s="1">
        <v>7</v>
      </c>
      <c r="L9" s="1">
        <v>7</v>
      </c>
      <c r="M9" s="1">
        <v>7</v>
      </c>
      <c r="N9" s="1">
        <v>7</v>
      </c>
      <c r="O9" s="1">
        <v>7</v>
      </c>
      <c r="P9" s="1">
        <v>7</v>
      </c>
      <c r="Q9" s="1">
        <v>7</v>
      </c>
      <c r="R9" s="1">
        <v>7</v>
      </c>
      <c r="S9" s="1">
        <v>7</v>
      </c>
      <c r="T9" s="1">
        <v>7</v>
      </c>
      <c r="U9" s="1">
        <v>7</v>
      </c>
      <c r="V9" s="1">
        <v>7</v>
      </c>
      <c r="W9" s="1">
        <v>7</v>
      </c>
      <c r="X9" s="1">
        <v>7</v>
      </c>
      <c r="Y9" s="1">
        <v>7</v>
      </c>
      <c r="Z9" s="1">
        <v>7</v>
      </c>
      <c r="AA9" s="1">
        <v>7</v>
      </c>
      <c r="AB9" s="1">
        <v>7</v>
      </c>
      <c r="AC9" s="1">
        <v>7</v>
      </c>
      <c r="AD9" s="1">
        <v>7</v>
      </c>
      <c r="AE9" s="1">
        <v>7</v>
      </c>
      <c r="AF9" s="1">
        <v>7</v>
      </c>
      <c r="AG9" s="1">
        <v>7</v>
      </c>
      <c r="AH9" s="1">
        <v>7</v>
      </c>
      <c r="AI9" s="1">
        <v>7</v>
      </c>
      <c r="AJ9" s="1">
        <v>7</v>
      </c>
      <c r="AK9" s="1">
        <v>7</v>
      </c>
      <c r="AL9" s="1">
        <v>7</v>
      </c>
      <c r="AM9" s="1">
        <v>7</v>
      </c>
      <c r="AN9" s="1">
        <v>7</v>
      </c>
      <c r="AO9" s="1">
        <v>7</v>
      </c>
      <c r="AP9" s="1">
        <v>7</v>
      </c>
      <c r="AQ9" s="1">
        <v>7</v>
      </c>
      <c r="AR9" s="1">
        <v>7</v>
      </c>
      <c r="AS9" s="1">
        <v>7</v>
      </c>
      <c r="AT9" s="1">
        <v>7</v>
      </c>
      <c r="AU9" s="1">
        <v>7</v>
      </c>
      <c r="AV9" s="1">
        <v>7</v>
      </c>
      <c r="AW9" s="1">
        <v>7</v>
      </c>
      <c r="AX9" s="1">
        <v>7</v>
      </c>
      <c r="AY9" s="1">
        <v>7</v>
      </c>
      <c r="AZ9" s="1">
        <v>7</v>
      </c>
      <c r="BA9" s="1">
        <v>7</v>
      </c>
      <c r="BB9" s="1">
        <v>7</v>
      </c>
      <c r="BC9" s="1">
        <v>7</v>
      </c>
      <c r="BD9" s="1">
        <v>7</v>
      </c>
      <c r="BE9" s="1">
        <v>7</v>
      </c>
      <c r="BF9" s="1">
        <v>7</v>
      </c>
      <c r="BG9" s="1">
        <v>7</v>
      </c>
      <c r="BH9" s="1">
        <v>7</v>
      </c>
      <c r="BI9" s="1">
        <v>7</v>
      </c>
      <c r="BJ9" s="1">
        <v>7</v>
      </c>
      <c r="BK9" s="1">
        <v>7</v>
      </c>
      <c r="BL9" s="1">
        <v>7</v>
      </c>
      <c r="BM9" s="1">
        <v>7</v>
      </c>
      <c r="BN9" s="1">
        <v>7</v>
      </c>
      <c r="BO9" s="1">
        <v>7</v>
      </c>
      <c r="BP9" s="1">
        <v>7</v>
      </c>
      <c r="BQ9" s="1">
        <v>7</v>
      </c>
      <c r="BR9" s="1">
        <v>7</v>
      </c>
      <c r="BS9" s="1">
        <v>7</v>
      </c>
      <c r="BT9" s="1">
        <v>7</v>
      </c>
      <c r="BU9" s="1">
        <v>7</v>
      </c>
      <c r="BV9" s="1">
        <v>7</v>
      </c>
      <c r="BW9" s="1">
        <v>7</v>
      </c>
      <c r="BX9" s="1">
        <v>7</v>
      </c>
      <c r="BY9" s="1">
        <v>7</v>
      </c>
      <c r="BZ9" s="1">
        <v>7</v>
      </c>
      <c r="CA9" s="1">
        <v>7</v>
      </c>
      <c r="CB9" s="1">
        <v>7</v>
      </c>
      <c r="CC9" s="1">
        <v>7</v>
      </c>
      <c r="CD9" s="1">
        <v>7</v>
      </c>
      <c r="CE9" s="1">
        <v>7</v>
      </c>
      <c r="CF9" s="1">
        <v>7</v>
      </c>
      <c r="CG9" s="1">
        <v>7</v>
      </c>
      <c r="CH9" s="1">
        <v>7</v>
      </c>
      <c r="CI9" s="1">
        <v>7</v>
      </c>
      <c r="CJ9" s="1">
        <v>7</v>
      </c>
      <c r="CK9" s="1">
        <v>7</v>
      </c>
      <c r="CL9" s="1">
        <v>7</v>
      </c>
      <c r="CM9" s="1">
        <v>7</v>
      </c>
      <c r="CN9" s="1">
        <v>7</v>
      </c>
      <c r="CO9" s="1">
        <v>7</v>
      </c>
      <c r="CP9" s="1">
        <v>7</v>
      </c>
      <c r="CQ9" s="1">
        <v>7</v>
      </c>
      <c r="CR9" s="1">
        <v>7</v>
      </c>
      <c r="CS9" s="1">
        <v>7</v>
      </c>
      <c r="CT9" s="1">
        <v>7</v>
      </c>
      <c r="CU9" s="1">
        <v>7</v>
      </c>
      <c r="CV9" s="1">
        <v>7</v>
      </c>
      <c r="CW9" s="1">
        <v>7</v>
      </c>
      <c r="CX9" s="1">
        <v>7</v>
      </c>
      <c r="CY9" s="1">
        <v>7</v>
      </c>
      <c r="CZ9" s="1">
        <v>7</v>
      </c>
      <c r="DA9" s="1">
        <v>7</v>
      </c>
      <c r="DB9" s="1">
        <v>7</v>
      </c>
      <c r="DC9" s="1">
        <v>7</v>
      </c>
      <c r="DD9" s="1">
        <v>7</v>
      </c>
      <c r="DE9" s="1">
        <v>7</v>
      </c>
      <c r="DF9" s="1">
        <v>7</v>
      </c>
      <c r="DG9" s="1">
        <v>7</v>
      </c>
      <c r="DH9" s="1">
        <v>7</v>
      </c>
      <c r="DI9" s="1">
        <v>7</v>
      </c>
      <c r="DJ9" s="1">
        <v>7</v>
      </c>
      <c r="DK9" s="1">
        <v>7</v>
      </c>
      <c r="DL9" s="1">
        <v>7</v>
      </c>
      <c r="DM9" s="1">
        <v>7</v>
      </c>
      <c r="DN9" s="1">
        <v>7</v>
      </c>
      <c r="DO9" s="1">
        <v>7</v>
      </c>
      <c r="DP9" s="1">
        <v>7</v>
      </c>
      <c r="DQ9" s="1">
        <v>7</v>
      </c>
      <c r="DR9" s="1">
        <v>7</v>
      </c>
      <c r="DS9" s="1">
        <v>7</v>
      </c>
      <c r="DT9" s="1">
        <v>7</v>
      </c>
      <c r="DU9" s="1">
        <v>7</v>
      </c>
      <c r="DV9" s="1">
        <v>7</v>
      </c>
      <c r="DW9" s="1">
        <v>7</v>
      </c>
      <c r="DX9" s="1">
        <v>7</v>
      </c>
      <c r="DY9" s="1">
        <v>7</v>
      </c>
      <c r="DZ9" s="1">
        <v>7</v>
      </c>
      <c r="EA9" s="1">
        <v>7</v>
      </c>
      <c r="EB9" s="1">
        <v>7</v>
      </c>
      <c r="EC9" s="1">
        <v>7</v>
      </c>
      <c r="ED9" s="1">
        <v>7</v>
      </c>
      <c r="EE9" s="1">
        <v>7</v>
      </c>
      <c r="EF9" s="1">
        <v>7</v>
      </c>
      <c r="EG9" s="1">
        <v>7</v>
      </c>
      <c r="EH9" s="1">
        <v>7</v>
      </c>
      <c r="EI9" s="1">
        <v>7</v>
      </c>
      <c r="EJ9" s="1">
        <v>7</v>
      </c>
      <c r="EK9" s="1">
        <v>7</v>
      </c>
      <c r="EL9" s="1">
        <v>7</v>
      </c>
      <c r="EM9" s="1">
        <v>7</v>
      </c>
      <c r="EN9" s="1">
        <v>7</v>
      </c>
      <c r="EO9" s="1">
        <v>7</v>
      </c>
      <c r="EP9" s="1">
        <v>7</v>
      </c>
      <c r="EQ9" s="1">
        <v>7</v>
      </c>
      <c r="ER9" s="1">
        <v>7</v>
      </c>
      <c r="ES9" s="1">
        <v>7</v>
      </c>
      <c r="ET9" s="1">
        <v>7</v>
      </c>
      <c r="EU9" s="1">
        <v>7</v>
      </c>
      <c r="EV9" s="1">
        <v>7</v>
      </c>
      <c r="EW9" s="1">
        <v>7</v>
      </c>
      <c r="EX9" s="1">
        <v>7</v>
      </c>
      <c r="EY9" s="1">
        <v>7</v>
      </c>
      <c r="EZ9" s="1">
        <v>7</v>
      </c>
      <c r="FA9" s="1">
        <v>7</v>
      </c>
      <c r="FB9" s="1">
        <v>7</v>
      </c>
      <c r="FC9" s="1">
        <v>7</v>
      </c>
      <c r="FD9" s="1">
        <v>7</v>
      </c>
      <c r="FE9" s="1">
        <v>7</v>
      </c>
      <c r="FF9" s="1">
        <v>7</v>
      </c>
      <c r="FG9" s="1">
        <v>7</v>
      </c>
      <c r="FH9" s="1">
        <v>7</v>
      </c>
      <c r="FI9" s="1">
        <v>7</v>
      </c>
      <c r="FJ9" s="1">
        <v>7</v>
      </c>
      <c r="FK9" s="1">
        <v>7</v>
      </c>
      <c r="FL9" s="1">
        <v>7</v>
      </c>
      <c r="FM9" s="1">
        <v>7</v>
      </c>
      <c r="FN9" s="1">
        <v>7</v>
      </c>
      <c r="FO9" s="1">
        <v>7</v>
      </c>
      <c r="FP9" s="1">
        <v>7</v>
      </c>
      <c r="FQ9" s="1">
        <v>7</v>
      </c>
      <c r="FR9" s="1">
        <v>7</v>
      </c>
      <c r="FS9" s="1">
        <v>7</v>
      </c>
      <c r="FT9" s="1">
        <v>7</v>
      </c>
      <c r="FU9" s="1">
        <v>7</v>
      </c>
      <c r="FV9" s="1">
        <v>7</v>
      </c>
      <c r="FW9" s="1">
        <v>7</v>
      </c>
      <c r="FX9" s="1">
        <v>7</v>
      </c>
      <c r="FY9" s="1">
        <v>7</v>
      </c>
      <c r="FZ9" s="1">
        <v>7</v>
      </c>
      <c r="GA9" s="1">
        <v>7</v>
      </c>
      <c r="GB9" s="1">
        <v>7</v>
      </c>
      <c r="GC9" s="1">
        <v>7</v>
      </c>
      <c r="GD9" s="1">
        <v>7</v>
      </c>
      <c r="GE9" s="1">
        <v>7</v>
      </c>
      <c r="GF9" s="1">
        <v>7</v>
      </c>
      <c r="GG9" s="1">
        <v>7</v>
      </c>
      <c r="GH9" s="1">
        <v>7</v>
      </c>
      <c r="GI9" s="1">
        <v>7</v>
      </c>
      <c r="GJ9" s="1">
        <v>7</v>
      </c>
      <c r="GK9" s="1">
        <v>7</v>
      </c>
      <c r="GL9" s="1">
        <v>7</v>
      </c>
      <c r="GM9" s="1">
        <v>7</v>
      </c>
      <c r="GN9" s="1">
        <v>7</v>
      </c>
      <c r="GO9" s="1">
        <v>7</v>
      </c>
      <c r="GP9" s="1">
        <v>7</v>
      </c>
      <c r="GQ9" s="1">
        <v>7</v>
      </c>
      <c r="GR9" s="1">
        <v>7</v>
      </c>
      <c r="GS9" s="1">
        <v>7</v>
      </c>
      <c r="GT9" s="1">
        <v>7</v>
      </c>
      <c r="GU9" s="1">
        <v>7</v>
      </c>
      <c r="GV9" s="1">
        <v>7</v>
      </c>
      <c r="GW9" s="1">
        <v>7</v>
      </c>
      <c r="GX9" s="1">
        <v>7</v>
      </c>
      <c r="GY9" s="1">
        <v>7</v>
      </c>
      <c r="GZ9" s="1">
        <v>7</v>
      </c>
      <c r="HA9" s="1">
        <v>7</v>
      </c>
      <c r="HB9" s="1">
        <v>7</v>
      </c>
      <c r="HC9" s="1">
        <v>7</v>
      </c>
      <c r="HD9" s="1">
        <v>7</v>
      </c>
      <c r="HE9" s="1">
        <v>7</v>
      </c>
      <c r="HF9" s="1">
        <v>7</v>
      </c>
      <c r="HG9" s="1">
        <v>7</v>
      </c>
      <c r="HH9" s="1">
        <v>7</v>
      </c>
      <c r="HI9" s="1">
        <v>7</v>
      </c>
      <c r="HJ9" s="1">
        <v>7</v>
      </c>
      <c r="HK9" s="1">
        <v>7</v>
      </c>
      <c r="HL9" s="1">
        <v>7</v>
      </c>
      <c r="HM9" s="1">
        <v>7</v>
      </c>
      <c r="HN9" s="1">
        <v>7</v>
      </c>
      <c r="HO9" s="1">
        <v>7</v>
      </c>
      <c r="HP9" s="1">
        <v>7</v>
      </c>
      <c r="HQ9" s="1">
        <v>7</v>
      </c>
      <c r="HR9" s="1">
        <v>7</v>
      </c>
      <c r="HS9" s="1">
        <v>7</v>
      </c>
      <c r="HT9" s="1">
        <v>7</v>
      </c>
      <c r="HU9" s="1">
        <v>7</v>
      </c>
      <c r="HV9" s="1">
        <v>7</v>
      </c>
      <c r="HW9" s="1">
        <v>7</v>
      </c>
      <c r="HX9" s="1">
        <v>7</v>
      </c>
      <c r="HY9" s="1">
        <v>7</v>
      </c>
      <c r="HZ9" s="1">
        <v>7</v>
      </c>
      <c r="IA9" s="1">
        <v>7</v>
      </c>
      <c r="IB9" s="1">
        <v>7</v>
      </c>
      <c r="IC9" s="1">
        <v>7</v>
      </c>
      <c r="ID9" s="1">
        <v>7</v>
      </c>
      <c r="IE9" s="1">
        <v>7</v>
      </c>
      <c r="IF9" s="1">
        <v>7</v>
      </c>
      <c r="IG9" s="1">
        <v>7</v>
      </c>
      <c r="IH9" s="1">
        <v>7</v>
      </c>
      <c r="II9" s="1">
        <v>7</v>
      </c>
      <c r="IJ9" s="1">
        <v>7</v>
      </c>
      <c r="IK9" s="1">
        <v>7</v>
      </c>
      <c r="IL9" s="1">
        <v>7</v>
      </c>
      <c r="IM9" s="1">
        <v>7</v>
      </c>
      <c r="IN9" s="1">
        <v>7</v>
      </c>
      <c r="IO9" s="1">
        <v>7</v>
      </c>
      <c r="IP9" s="1">
        <v>7</v>
      </c>
      <c r="IQ9" s="1">
        <v>7</v>
      </c>
    </row>
    <row r="10" spans="1:251">
      <c r="A10" s="4" t="s">
        <v>258</v>
      </c>
      <c r="B10" s="8" t="s">
        <v>262</v>
      </c>
      <c r="C10" s="8" t="s">
        <v>263</v>
      </c>
      <c r="D10" s="8" t="s">
        <v>264</v>
      </c>
      <c r="E10" s="8" t="s">
        <v>265</v>
      </c>
      <c r="F10" s="8" t="s">
        <v>267</v>
      </c>
      <c r="G10" s="8" t="s">
        <v>268</v>
      </c>
      <c r="H10" s="8" t="s">
        <v>269</v>
      </c>
      <c r="I10" s="8" t="s">
        <v>270</v>
      </c>
      <c r="J10" s="8" t="s">
        <v>271</v>
      </c>
      <c r="K10" s="8" t="s">
        <v>272</v>
      </c>
      <c r="L10" s="8" t="s">
        <v>273</v>
      </c>
      <c r="M10" s="8" t="s">
        <v>274</v>
      </c>
      <c r="N10" s="8" t="s">
        <v>275</v>
      </c>
      <c r="O10" s="8" t="s">
        <v>276</v>
      </c>
      <c r="P10" s="8" t="s">
        <v>277</v>
      </c>
      <c r="Q10" s="8" t="s">
        <v>278</v>
      </c>
      <c r="R10" s="8" t="s">
        <v>279</v>
      </c>
      <c r="S10" s="8" t="s">
        <v>280</v>
      </c>
      <c r="T10" s="8" t="s">
        <v>281</v>
      </c>
      <c r="U10" s="8" t="s">
        <v>282</v>
      </c>
      <c r="V10" s="8" t="s">
        <v>283</v>
      </c>
      <c r="W10" s="8" t="s">
        <v>284</v>
      </c>
      <c r="X10" s="8" t="s">
        <v>285</v>
      </c>
      <c r="Y10" s="8" t="s">
        <v>286</v>
      </c>
      <c r="Z10" s="8" t="s">
        <v>287</v>
      </c>
      <c r="AA10" s="8" t="s">
        <v>288</v>
      </c>
      <c r="AB10" s="8" t="s">
        <v>289</v>
      </c>
      <c r="AC10" s="8" t="s">
        <v>290</v>
      </c>
      <c r="AD10" s="8" t="s">
        <v>291</v>
      </c>
      <c r="AE10" s="8" t="s">
        <v>292</v>
      </c>
      <c r="AF10" s="8" t="s">
        <v>293</v>
      </c>
      <c r="AG10" s="8" t="s">
        <v>294</v>
      </c>
      <c r="AH10" s="8" t="s">
        <v>295</v>
      </c>
      <c r="AI10" s="8" t="s">
        <v>296</v>
      </c>
      <c r="AJ10" s="8" t="s">
        <v>297</v>
      </c>
      <c r="AK10" s="8" t="s">
        <v>298</v>
      </c>
      <c r="AL10" s="8" t="s">
        <v>299</v>
      </c>
      <c r="AM10" s="8" t="s">
        <v>300</v>
      </c>
      <c r="AN10" s="8" t="s">
        <v>301</v>
      </c>
      <c r="AO10" s="8" t="s">
        <v>302</v>
      </c>
      <c r="AP10" s="8" t="s">
        <v>303</v>
      </c>
      <c r="AQ10" s="8" t="s">
        <v>304</v>
      </c>
      <c r="AR10" s="8" t="s">
        <v>305</v>
      </c>
      <c r="AS10" s="8" t="s">
        <v>306</v>
      </c>
      <c r="AT10" s="8" t="s">
        <v>307</v>
      </c>
      <c r="AU10" s="8" t="s">
        <v>308</v>
      </c>
      <c r="AV10" s="8" t="s">
        <v>309</v>
      </c>
      <c r="AW10" s="8" t="s">
        <v>310</v>
      </c>
      <c r="AX10" s="8" t="s">
        <v>311</v>
      </c>
      <c r="AY10" s="8" t="s">
        <v>312</v>
      </c>
      <c r="AZ10" s="8" t="s">
        <v>313</v>
      </c>
      <c r="BA10" s="8" t="s">
        <v>314</v>
      </c>
      <c r="BB10" s="8" t="s">
        <v>315</v>
      </c>
      <c r="BC10" s="8" t="s">
        <v>316</v>
      </c>
      <c r="BD10" s="8" t="s">
        <v>317</v>
      </c>
      <c r="BE10" s="8" t="s">
        <v>318</v>
      </c>
      <c r="BF10" s="8" t="s">
        <v>319</v>
      </c>
      <c r="BG10" s="8" t="s">
        <v>320</v>
      </c>
      <c r="BH10" s="8" t="s">
        <v>321</v>
      </c>
      <c r="BI10" s="8" t="s">
        <v>322</v>
      </c>
      <c r="BJ10" s="8" t="s">
        <v>323</v>
      </c>
      <c r="BK10" s="8" t="s">
        <v>324</v>
      </c>
      <c r="BL10" s="8" t="s">
        <v>325</v>
      </c>
      <c r="BM10" s="8" t="s">
        <v>326</v>
      </c>
      <c r="BN10" s="8" t="s">
        <v>327</v>
      </c>
      <c r="BO10" s="8" t="s">
        <v>328</v>
      </c>
      <c r="BP10" s="8" t="s">
        <v>329</v>
      </c>
      <c r="BQ10" s="8" t="s">
        <v>330</v>
      </c>
      <c r="BR10" s="8" t="s">
        <v>331</v>
      </c>
      <c r="BS10" s="8" t="s">
        <v>332</v>
      </c>
      <c r="BT10" s="8" t="s">
        <v>333</v>
      </c>
      <c r="BU10" s="8" t="s">
        <v>334</v>
      </c>
      <c r="BV10" s="8" t="s">
        <v>335</v>
      </c>
      <c r="BW10" s="8" t="s">
        <v>336</v>
      </c>
      <c r="BX10" s="8" t="s">
        <v>337</v>
      </c>
      <c r="BY10" s="8" t="s">
        <v>338</v>
      </c>
      <c r="BZ10" s="8" t="s">
        <v>339</v>
      </c>
      <c r="CA10" s="8" t="s">
        <v>340</v>
      </c>
      <c r="CB10" s="8" t="s">
        <v>341</v>
      </c>
      <c r="CC10" s="8" t="s">
        <v>342</v>
      </c>
      <c r="CD10" s="8" t="s">
        <v>343</v>
      </c>
      <c r="CE10" s="8" t="s">
        <v>344</v>
      </c>
      <c r="CF10" s="8" t="s">
        <v>345</v>
      </c>
      <c r="CG10" s="8" t="s">
        <v>346</v>
      </c>
      <c r="CH10" s="8" t="s">
        <v>347</v>
      </c>
      <c r="CI10" s="8" t="s">
        <v>348</v>
      </c>
      <c r="CJ10" s="8" t="s">
        <v>349</v>
      </c>
      <c r="CK10" s="8" t="s">
        <v>350</v>
      </c>
      <c r="CL10" s="8" t="s">
        <v>351</v>
      </c>
      <c r="CM10" s="8" t="s">
        <v>352</v>
      </c>
      <c r="CN10" s="8" t="s">
        <v>353</v>
      </c>
      <c r="CO10" s="8" t="s">
        <v>354</v>
      </c>
      <c r="CP10" s="8" t="s">
        <v>355</v>
      </c>
      <c r="CQ10" s="8" t="s">
        <v>356</v>
      </c>
      <c r="CR10" s="8" t="s">
        <v>357</v>
      </c>
      <c r="CS10" s="8" t="s">
        <v>358</v>
      </c>
      <c r="CT10" s="8" t="s">
        <v>359</v>
      </c>
      <c r="CU10" s="8" t="s">
        <v>360</v>
      </c>
      <c r="CV10" s="8" t="s">
        <v>361</v>
      </c>
      <c r="CW10" s="8" t="s">
        <v>362</v>
      </c>
      <c r="CX10" s="8" t="s">
        <v>363</v>
      </c>
      <c r="CY10" s="8" t="s">
        <v>364</v>
      </c>
      <c r="CZ10" s="8" t="s">
        <v>365</v>
      </c>
      <c r="DA10" s="8" t="s">
        <v>366</v>
      </c>
      <c r="DB10" s="8" t="s">
        <v>367</v>
      </c>
      <c r="DC10" s="8" t="s">
        <v>368</v>
      </c>
      <c r="DD10" s="8" t="s">
        <v>369</v>
      </c>
      <c r="DE10" s="8" t="s">
        <v>370</v>
      </c>
      <c r="DF10" s="8" t="s">
        <v>371</v>
      </c>
      <c r="DG10" s="8" t="s">
        <v>372</v>
      </c>
      <c r="DH10" s="8" t="s">
        <v>373</v>
      </c>
      <c r="DI10" s="8" t="s">
        <v>374</v>
      </c>
      <c r="DJ10" s="8" t="s">
        <v>375</v>
      </c>
      <c r="DK10" s="8" t="s">
        <v>376</v>
      </c>
      <c r="DL10" s="8" t="s">
        <v>377</v>
      </c>
      <c r="DM10" s="8" t="s">
        <v>378</v>
      </c>
      <c r="DN10" s="8" t="s">
        <v>379</v>
      </c>
      <c r="DO10" s="8" t="s">
        <v>380</v>
      </c>
      <c r="DP10" s="8" t="s">
        <v>381</v>
      </c>
      <c r="DQ10" s="8" t="s">
        <v>382</v>
      </c>
      <c r="DR10" s="8" t="s">
        <v>383</v>
      </c>
      <c r="DS10" s="8" t="s">
        <v>384</v>
      </c>
      <c r="DT10" s="8" t="s">
        <v>385</v>
      </c>
      <c r="DU10" s="8" t="s">
        <v>386</v>
      </c>
      <c r="DV10" s="8" t="s">
        <v>387</v>
      </c>
      <c r="DW10" s="8" t="s">
        <v>388</v>
      </c>
      <c r="DX10" s="8" t="s">
        <v>389</v>
      </c>
      <c r="DY10" s="8" t="s">
        <v>390</v>
      </c>
      <c r="DZ10" s="8" t="s">
        <v>391</v>
      </c>
      <c r="EA10" s="8" t="s">
        <v>392</v>
      </c>
      <c r="EB10" s="8" t="s">
        <v>393</v>
      </c>
      <c r="EC10" s="8" t="s">
        <v>394</v>
      </c>
      <c r="ED10" s="8" t="s">
        <v>395</v>
      </c>
      <c r="EE10" s="8" t="s">
        <v>396</v>
      </c>
      <c r="EF10" s="8" t="s">
        <v>397</v>
      </c>
      <c r="EG10" s="8" t="s">
        <v>398</v>
      </c>
      <c r="EH10" s="8" t="s">
        <v>399</v>
      </c>
      <c r="EI10" s="8" t="s">
        <v>400</v>
      </c>
      <c r="EJ10" s="8" t="s">
        <v>401</v>
      </c>
      <c r="EK10" s="8" t="s">
        <v>402</v>
      </c>
      <c r="EL10" s="8" t="s">
        <v>403</v>
      </c>
      <c r="EM10" s="8" t="s">
        <v>404</v>
      </c>
      <c r="EN10" s="8" t="s">
        <v>405</v>
      </c>
      <c r="EO10" s="8" t="s">
        <v>406</v>
      </c>
      <c r="EP10" s="8" t="s">
        <v>407</v>
      </c>
      <c r="EQ10" s="8" t="s">
        <v>408</v>
      </c>
      <c r="ER10" s="8" t="s">
        <v>409</v>
      </c>
      <c r="ES10" s="8" t="s">
        <v>410</v>
      </c>
      <c r="ET10" s="8" t="s">
        <v>411</v>
      </c>
      <c r="EU10" s="8" t="s">
        <v>412</v>
      </c>
      <c r="EV10" s="8" t="s">
        <v>413</v>
      </c>
      <c r="EW10" s="8" t="s">
        <v>414</v>
      </c>
      <c r="EX10" s="8" t="s">
        <v>415</v>
      </c>
      <c r="EY10" s="8" t="s">
        <v>416</v>
      </c>
      <c r="EZ10" s="8" t="s">
        <v>417</v>
      </c>
      <c r="FA10" s="8" t="s">
        <v>418</v>
      </c>
      <c r="FB10" s="8" t="s">
        <v>419</v>
      </c>
      <c r="FC10" s="8" t="s">
        <v>420</v>
      </c>
      <c r="FD10" s="8" t="s">
        <v>421</v>
      </c>
      <c r="FE10" s="8" t="s">
        <v>422</v>
      </c>
      <c r="FF10" s="8" t="s">
        <v>423</v>
      </c>
      <c r="FG10" s="8" t="s">
        <v>424</v>
      </c>
      <c r="FH10" s="8" t="s">
        <v>425</v>
      </c>
      <c r="FI10" s="8" t="s">
        <v>426</v>
      </c>
      <c r="FJ10" s="8" t="s">
        <v>427</v>
      </c>
      <c r="FK10" s="8" t="s">
        <v>428</v>
      </c>
      <c r="FL10" s="8" t="s">
        <v>429</v>
      </c>
      <c r="FM10" s="8" t="s">
        <v>430</v>
      </c>
      <c r="FN10" s="8" t="s">
        <v>431</v>
      </c>
      <c r="FO10" s="8" t="s">
        <v>432</v>
      </c>
      <c r="FP10" s="8" t="s">
        <v>433</v>
      </c>
      <c r="FQ10" s="8" t="s">
        <v>434</v>
      </c>
      <c r="FR10" s="8" t="s">
        <v>435</v>
      </c>
      <c r="FS10" s="8" t="s">
        <v>436</v>
      </c>
      <c r="FT10" s="8" t="s">
        <v>437</v>
      </c>
      <c r="FU10" s="8" t="s">
        <v>438</v>
      </c>
      <c r="FV10" s="8" t="s">
        <v>439</v>
      </c>
      <c r="FW10" s="8" t="s">
        <v>440</v>
      </c>
      <c r="FX10" s="8" t="s">
        <v>441</v>
      </c>
      <c r="FY10" s="8" t="s">
        <v>442</v>
      </c>
      <c r="FZ10" s="8" t="s">
        <v>443</v>
      </c>
      <c r="GA10" s="8" t="s">
        <v>444</v>
      </c>
      <c r="GB10" s="8" t="s">
        <v>445</v>
      </c>
      <c r="GC10" s="8" t="s">
        <v>446</v>
      </c>
      <c r="GD10" s="8" t="s">
        <v>447</v>
      </c>
      <c r="GE10" s="8" t="s">
        <v>448</v>
      </c>
      <c r="GF10" s="8" t="s">
        <v>449</v>
      </c>
      <c r="GG10" s="8" t="s">
        <v>450</v>
      </c>
      <c r="GH10" s="8" t="s">
        <v>451</v>
      </c>
      <c r="GI10" s="8" t="s">
        <v>452</v>
      </c>
      <c r="GJ10" s="8" t="s">
        <v>453</v>
      </c>
      <c r="GK10" s="8" t="s">
        <v>454</v>
      </c>
      <c r="GL10" s="8" t="s">
        <v>455</v>
      </c>
      <c r="GM10" s="8" t="s">
        <v>456</v>
      </c>
      <c r="GN10" s="8" t="s">
        <v>457</v>
      </c>
      <c r="GO10" s="8" t="s">
        <v>458</v>
      </c>
      <c r="GP10" s="8" t="s">
        <v>459</v>
      </c>
      <c r="GQ10" s="8" t="s">
        <v>460</v>
      </c>
      <c r="GR10" s="8" t="s">
        <v>461</v>
      </c>
      <c r="GS10" s="8" t="s">
        <v>462</v>
      </c>
      <c r="GT10" s="8" t="s">
        <v>463</v>
      </c>
      <c r="GU10" s="8" t="s">
        <v>464</v>
      </c>
      <c r="GV10" s="8" t="s">
        <v>465</v>
      </c>
      <c r="GW10" s="8" t="s">
        <v>466</v>
      </c>
      <c r="GX10" s="8" t="s">
        <v>467</v>
      </c>
      <c r="GY10" s="8" t="s">
        <v>468</v>
      </c>
      <c r="GZ10" s="8" t="s">
        <v>469</v>
      </c>
      <c r="HA10" s="8" t="s">
        <v>470</v>
      </c>
      <c r="HB10" s="8" t="s">
        <v>471</v>
      </c>
      <c r="HC10" s="8" t="s">
        <v>472</v>
      </c>
      <c r="HD10" s="8" t="s">
        <v>473</v>
      </c>
      <c r="HE10" s="8" t="s">
        <v>474</v>
      </c>
      <c r="HF10" s="8" t="s">
        <v>475</v>
      </c>
      <c r="HG10" s="8" t="s">
        <v>476</v>
      </c>
      <c r="HH10" s="8" t="s">
        <v>477</v>
      </c>
      <c r="HI10" s="8" t="s">
        <v>478</v>
      </c>
      <c r="HJ10" s="8" t="s">
        <v>479</v>
      </c>
      <c r="HK10" s="8" t="s">
        <v>480</v>
      </c>
      <c r="HL10" s="8" t="s">
        <v>481</v>
      </c>
      <c r="HM10" s="8" t="s">
        <v>482</v>
      </c>
      <c r="HN10" s="8" t="s">
        <v>483</v>
      </c>
      <c r="HO10" s="8" t="s">
        <v>484</v>
      </c>
      <c r="HP10" s="8" t="s">
        <v>485</v>
      </c>
      <c r="HQ10" s="8" t="s">
        <v>486</v>
      </c>
      <c r="HR10" s="8" t="s">
        <v>487</v>
      </c>
      <c r="HS10" s="8" t="s">
        <v>488</v>
      </c>
      <c r="HT10" s="8" t="s">
        <v>489</v>
      </c>
      <c r="HU10" s="8" t="s">
        <v>490</v>
      </c>
      <c r="HV10" s="8" t="s">
        <v>491</v>
      </c>
      <c r="HW10" s="8" t="s">
        <v>492</v>
      </c>
      <c r="HX10" s="8" t="s">
        <v>493</v>
      </c>
      <c r="HY10" s="8" t="s">
        <v>494</v>
      </c>
      <c r="HZ10" s="8" t="s">
        <v>495</v>
      </c>
      <c r="IA10" s="8" t="s">
        <v>496</v>
      </c>
      <c r="IB10" s="8" t="s">
        <v>497</v>
      </c>
      <c r="IC10" s="8" t="s">
        <v>498</v>
      </c>
      <c r="ID10" s="8" t="s">
        <v>499</v>
      </c>
      <c r="IE10" s="8" t="s">
        <v>500</v>
      </c>
      <c r="IF10" s="8" t="s">
        <v>501</v>
      </c>
      <c r="IG10" s="8" t="s">
        <v>502</v>
      </c>
      <c r="IH10" s="8" t="s">
        <v>503</v>
      </c>
      <c r="II10" s="8" t="s">
        <v>504</v>
      </c>
      <c r="IJ10" s="8" t="s">
        <v>505</v>
      </c>
      <c r="IK10" s="8" t="s">
        <v>506</v>
      </c>
      <c r="IL10" s="8" t="s">
        <v>507</v>
      </c>
      <c r="IM10" s="8" t="s">
        <v>508</v>
      </c>
      <c r="IN10" s="8" t="s">
        <v>509</v>
      </c>
      <c r="IO10" s="8" t="s">
        <v>510</v>
      </c>
      <c r="IP10" s="8" t="s">
        <v>511</v>
      </c>
      <c r="IQ10" s="8" t="s">
        <v>512</v>
      </c>
    </row>
    <row r="11" spans="1:251">
      <c r="A11" s="10">
        <v>42036</v>
      </c>
      <c r="B11" s="9">
        <v>1756.829</v>
      </c>
      <c r="C11" s="9">
        <v>1007.702</v>
      </c>
      <c r="D11" s="9">
        <v>2764.5309999999999</v>
      </c>
      <c r="E11" s="9">
        <v>12738.013000000001</v>
      </c>
      <c r="F11" s="9">
        <v>13.792</v>
      </c>
      <c r="G11" s="9">
        <v>7.9109999999999996</v>
      </c>
      <c r="H11" s="9">
        <v>21.702999999999999</v>
      </c>
      <c r="I11" s="9">
        <v>930.57100000000003</v>
      </c>
      <c r="J11" s="9">
        <v>525.24699999999996</v>
      </c>
      <c r="K11" s="9">
        <v>1455.818</v>
      </c>
      <c r="L11" s="9">
        <v>6829.308</v>
      </c>
      <c r="M11" s="9">
        <v>13.625999999999999</v>
      </c>
      <c r="N11" s="9">
        <v>7.6909999999999998</v>
      </c>
      <c r="O11" s="9">
        <v>21.317</v>
      </c>
      <c r="P11" s="9">
        <v>826.25800000000004</v>
      </c>
      <c r="Q11" s="9">
        <v>482.45499999999998</v>
      </c>
      <c r="R11" s="9">
        <v>1308.713</v>
      </c>
      <c r="S11" s="9">
        <v>5908.7060000000001</v>
      </c>
      <c r="T11" s="9">
        <v>13.984</v>
      </c>
      <c r="U11" s="9">
        <v>8.1649999999999991</v>
      </c>
      <c r="V11" s="9">
        <v>22.149000000000001</v>
      </c>
      <c r="W11" s="9">
        <v>1713.5250000000001</v>
      </c>
      <c r="X11" s="9">
        <v>968.03700000000003</v>
      </c>
      <c r="Y11" s="9">
        <v>2681.5619999999999</v>
      </c>
      <c r="Z11" s="9">
        <v>12275.263999999999</v>
      </c>
      <c r="AA11" s="9">
        <v>13.959</v>
      </c>
      <c r="AB11" s="9">
        <v>7.8860000000000001</v>
      </c>
      <c r="AC11" s="9">
        <v>21.844999999999999</v>
      </c>
      <c r="AD11" s="9">
        <v>898.4</v>
      </c>
      <c r="AE11" s="9">
        <v>502.43400000000003</v>
      </c>
      <c r="AF11" s="9">
        <v>1400.8330000000001</v>
      </c>
      <c r="AG11" s="9">
        <v>6538.049</v>
      </c>
      <c r="AH11" s="9">
        <v>13.741</v>
      </c>
      <c r="AI11" s="9">
        <v>7.6849999999999996</v>
      </c>
      <c r="AJ11" s="9">
        <v>21.425999999999998</v>
      </c>
      <c r="AK11" s="9">
        <v>815.12599999999998</v>
      </c>
      <c r="AL11" s="9">
        <v>465.60300000000001</v>
      </c>
      <c r="AM11" s="9">
        <v>1280.729</v>
      </c>
      <c r="AN11" s="9">
        <v>5737.2150000000001</v>
      </c>
      <c r="AO11" s="9">
        <v>14.208</v>
      </c>
      <c r="AP11" s="9">
        <v>8.1150000000000002</v>
      </c>
      <c r="AQ11" s="9">
        <v>22.323</v>
      </c>
      <c r="AR11" s="9">
        <v>491.02600000000001</v>
      </c>
      <c r="AS11" s="9">
        <v>356.41399999999999</v>
      </c>
      <c r="AT11" s="9">
        <v>847.44</v>
      </c>
      <c r="AU11" s="9">
        <v>2198.319</v>
      </c>
      <c r="AV11" s="9">
        <v>22.335999999999999</v>
      </c>
      <c r="AW11" s="9">
        <v>16.213000000000001</v>
      </c>
      <c r="AX11" s="9">
        <v>38.548999999999999</v>
      </c>
      <c r="AY11" s="9">
        <v>248.99199999999999</v>
      </c>
      <c r="AZ11" s="9">
        <v>195.358</v>
      </c>
      <c r="BA11" s="9">
        <v>444.34899999999999</v>
      </c>
      <c r="BB11" s="9">
        <v>1136.3240000000001</v>
      </c>
      <c r="BC11" s="9">
        <v>21.911999999999999</v>
      </c>
      <c r="BD11" s="9">
        <v>17.192</v>
      </c>
      <c r="BE11" s="9">
        <v>39.103999999999999</v>
      </c>
      <c r="BF11" s="9">
        <v>242.03399999999999</v>
      </c>
      <c r="BG11" s="9">
        <v>161.05600000000001</v>
      </c>
      <c r="BH11" s="9">
        <v>403.09</v>
      </c>
      <c r="BI11" s="9">
        <v>1061.9949999999999</v>
      </c>
      <c r="BJ11" s="9">
        <v>22.791</v>
      </c>
      <c r="BK11" s="9">
        <v>15.164999999999999</v>
      </c>
      <c r="BL11" s="9">
        <v>37.956000000000003</v>
      </c>
      <c r="BM11" s="9">
        <v>209.39</v>
      </c>
      <c r="BN11" s="9">
        <v>178.10900000000001</v>
      </c>
      <c r="BO11" s="9">
        <v>387.49900000000002</v>
      </c>
      <c r="BP11" s="9">
        <v>839.58100000000002</v>
      </c>
      <c r="BQ11" s="9">
        <v>24.94</v>
      </c>
      <c r="BR11" s="9">
        <v>21.213999999999999</v>
      </c>
      <c r="BS11" s="9">
        <v>46.154000000000003</v>
      </c>
      <c r="BT11" s="9">
        <v>96.253</v>
      </c>
      <c r="BU11" s="9">
        <v>96.134</v>
      </c>
      <c r="BV11" s="9">
        <v>192.387</v>
      </c>
      <c r="BW11" s="9">
        <v>422.20499999999998</v>
      </c>
      <c r="BX11" s="9">
        <v>22.797999999999998</v>
      </c>
      <c r="BY11" s="9">
        <v>22.768999999999998</v>
      </c>
      <c r="BZ11" s="9">
        <v>45.567</v>
      </c>
      <c r="CA11" s="9">
        <v>113.137</v>
      </c>
      <c r="CB11" s="9">
        <v>81.974999999999994</v>
      </c>
      <c r="CC11" s="9">
        <v>195.11199999999999</v>
      </c>
      <c r="CD11" s="9">
        <v>417.37599999999998</v>
      </c>
      <c r="CE11" s="9">
        <v>27.106999999999999</v>
      </c>
      <c r="CF11" s="9">
        <v>19.640999999999998</v>
      </c>
      <c r="CG11" s="9">
        <v>46.747</v>
      </c>
      <c r="CH11" s="9">
        <v>281.63600000000002</v>
      </c>
      <c r="CI11" s="9">
        <v>178.30500000000001</v>
      </c>
      <c r="CJ11" s="9">
        <v>459.94099999999997</v>
      </c>
      <c r="CK11" s="9">
        <v>1358.7380000000001</v>
      </c>
      <c r="CL11" s="9">
        <v>20.728000000000002</v>
      </c>
      <c r="CM11" s="9">
        <v>13.122999999999999</v>
      </c>
      <c r="CN11" s="9">
        <v>33.850999999999999</v>
      </c>
      <c r="CO11" s="9">
        <v>152.739</v>
      </c>
      <c r="CP11" s="9">
        <v>99.224000000000004</v>
      </c>
      <c r="CQ11" s="9">
        <v>251.96299999999999</v>
      </c>
      <c r="CR11" s="9">
        <v>714.11800000000005</v>
      </c>
      <c r="CS11" s="9">
        <v>21.388000000000002</v>
      </c>
      <c r="CT11" s="9">
        <v>13.895</v>
      </c>
      <c r="CU11" s="9">
        <v>35.283000000000001</v>
      </c>
      <c r="CV11" s="9">
        <v>128.89699999999999</v>
      </c>
      <c r="CW11" s="9">
        <v>79.081000000000003</v>
      </c>
      <c r="CX11" s="9">
        <v>207.97800000000001</v>
      </c>
      <c r="CY11" s="9">
        <v>644.62</v>
      </c>
      <c r="CZ11" s="9">
        <v>19.995999999999999</v>
      </c>
      <c r="DA11" s="9">
        <v>12.268000000000001</v>
      </c>
      <c r="DB11" s="9">
        <v>32.264000000000003</v>
      </c>
      <c r="DC11" s="9">
        <v>388.892</v>
      </c>
      <c r="DD11" s="9">
        <v>203.42599999999999</v>
      </c>
      <c r="DE11" s="9">
        <v>592.31799999999998</v>
      </c>
      <c r="DF11" s="9">
        <v>2982.2089999999998</v>
      </c>
      <c r="DG11" s="9">
        <v>13.04</v>
      </c>
      <c r="DH11" s="9">
        <v>6.8209999999999997</v>
      </c>
      <c r="DI11" s="9">
        <v>19.861999999999998</v>
      </c>
      <c r="DJ11" s="9">
        <v>229.22900000000001</v>
      </c>
      <c r="DK11" s="9">
        <v>107.723</v>
      </c>
      <c r="DL11" s="9">
        <v>336.952</v>
      </c>
      <c r="DM11" s="9">
        <v>1605.3130000000001</v>
      </c>
      <c r="DN11" s="9">
        <v>14.279</v>
      </c>
      <c r="DO11" s="9">
        <v>6.71</v>
      </c>
      <c r="DP11" s="9">
        <v>20.99</v>
      </c>
      <c r="DQ11" s="9">
        <v>159.66300000000001</v>
      </c>
      <c r="DR11" s="9">
        <v>95.703000000000003</v>
      </c>
      <c r="DS11" s="9">
        <v>255.36600000000001</v>
      </c>
      <c r="DT11" s="9">
        <v>1376.896</v>
      </c>
      <c r="DU11" s="9">
        <v>11.596</v>
      </c>
      <c r="DV11" s="9">
        <v>6.9509999999999996</v>
      </c>
      <c r="DW11" s="9">
        <v>18.545999999999999</v>
      </c>
      <c r="DX11" s="9">
        <v>315.13600000000002</v>
      </c>
      <c r="DY11" s="9">
        <v>170.846</v>
      </c>
      <c r="DZ11" s="9">
        <v>485.983</v>
      </c>
      <c r="EA11" s="9">
        <v>2719.4560000000001</v>
      </c>
      <c r="EB11" s="9">
        <v>11.587999999999999</v>
      </c>
      <c r="EC11" s="9">
        <v>6.282</v>
      </c>
      <c r="ED11" s="9">
        <v>17.870999999999999</v>
      </c>
      <c r="EE11" s="9">
        <v>165.80500000000001</v>
      </c>
      <c r="EF11" s="9">
        <v>72.614000000000004</v>
      </c>
      <c r="EG11" s="9">
        <v>238.41900000000001</v>
      </c>
      <c r="EH11" s="9">
        <v>1467.3440000000001</v>
      </c>
      <c r="EI11" s="9">
        <v>11.3</v>
      </c>
      <c r="EJ11" s="9">
        <v>4.9489999999999998</v>
      </c>
      <c r="EK11" s="9">
        <v>16.248000000000001</v>
      </c>
      <c r="EL11" s="9">
        <v>149.33199999999999</v>
      </c>
      <c r="EM11" s="9">
        <v>98.231999999999999</v>
      </c>
      <c r="EN11" s="9">
        <v>247.56399999999999</v>
      </c>
      <c r="EO11" s="9">
        <v>1252.1130000000001</v>
      </c>
      <c r="EP11" s="9">
        <v>11.926</v>
      </c>
      <c r="EQ11" s="9">
        <v>7.8449999999999998</v>
      </c>
      <c r="ER11" s="9">
        <v>19.771999999999998</v>
      </c>
      <c r="ES11" s="9">
        <v>320.43200000000002</v>
      </c>
      <c r="ET11" s="9">
        <v>123.992</v>
      </c>
      <c r="EU11" s="9">
        <v>444.42399999999998</v>
      </c>
      <c r="EV11" s="9">
        <v>2596.2310000000002</v>
      </c>
      <c r="EW11" s="9">
        <v>12.342000000000001</v>
      </c>
      <c r="EX11" s="9">
        <v>4.7759999999999998</v>
      </c>
      <c r="EY11" s="9">
        <v>17.117999999999999</v>
      </c>
      <c r="EZ11" s="9">
        <v>153.12899999999999</v>
      </c>
      <c r="FA11" s="9">
        <v>58.375</v>
      </c>
      <c r="FB11" s="9">
        <v>211.50399999999999</v>
      </c>
      <c r="FC11" s="9">
        <v>1349.5219999999999</v>
      </c>
      <c r="FD11" s="9">
        <v>11.347</v>
      </c>
      <c r="FE11" s="9">
        <v>4.3259999999999996</v>
      </c>
      <c r="FF11" s="9">
        <v>15.673</v>
      </c>
      <c r="FG11" s="9">
        <v>167.303</v>
      </c>
      <c r="FH11" s="9">
        <v>65.617000000000004</v>
      </c>
      <c r="FI11" s="9">
        <v>232.92</v>
      </c>
      <c r="FJ11" s="9">
        <v>1246.7090000000001</v>
      </c>
      <c r="FK11" s="9">
        <v>13.42</v>
      </c>
      <c r="FL11" s="9">
        <v>5.2629999999999999</v>
      </c>
      <c r="FM11" s="9">
        <v>18.683</v>
      </c>
      <c r="FN11" s="9">
        <v>198.03899999999999</v>
      </c>
      <c r="FO11" s="9">
        <v>113.35899999999999</v>
      </c>
      <c r="FP11" s="9">
        <v>311.39800000000002</v>
      </c>
      <c r="FQ11" s="9">
        <v>1779.049</v>
      </c>
      <c r="FR11" s="9">
        <v>11.132</v>
      </c>
      <c r="FS11" s="9">
        <v>6.3719999999999999</v>
      </c>
      <c r="FT11" s="9">
        <v>17.504000000000001</v>
      </c>
      <c r="FU11" s="9">
        <v>101.245</v>
      </c>
      <c r="FV11" s="9">
        <v>68.364000000000004</v>
      </c>
      <c r="FW11" s="9">
        <v>169.60900000000001</v>
      </c>
      <c r="FX11" s="9">
        <v>979.54700000000003</v>
      </c>
      <c r="FY11" s="9">
        <v>10.336</v>
      </c>
      <c r="FZ11" s="9">
        <v>6.9790000000000001</v>
      </c>
      <c r="GA11" s="9">
        <v>17.315000000000001</v>
      </c>
      <c r="GB11" s="9">
        <v>96.793999999999997</v>
      </c>
      <c r="GC11" s="9">
        <v>44.994999999999997</v>
      </c>
      <c r="GD11" s="9">
        <v>141.78899999999999</v>
      </c>
      <c r="GE11" s="9">
        <v>799.50199999999995</v>
      </c>
      <c r="GF11" s="9">
        <v>12.106999999999999</v>
      </c>
      <c r="GG11" s="9">
        <v>5.6280000000000001</v>
      </c>
      <c r="GH11" s="9">
        <v>17.734999999999999</v>
      </c>
      <c r="GI11" s="9">
        <v>43.304000000000002</v>
      </c>
      <c r="GJ11" s="9">
        <v>39.664999999999999</v>
      </c>
      <c r="GK11" s="9">
        <v>82.968999999999994</v>
      </c>
      <c r="GL11" s="9">
        <v>462.74900000000002</v>
      </c>
      <c r="GM11" s="9">
        <v>9.3580000000000005</v>
      </c>
      <c r="GN11" s="9">
        <v>8.5719999999999992</v>
      </c>
      <c r="GO11" s="9">
        <v>17.93</v>
      </c>
      <c r="GP11" s="9">
        <v>32.170999999999999</v>
      </c>
      <c r="GQ11" s="9">
        <v>22.812999999999999</v>
      </c>
      <c r="GR11" s="9">
        <v>54.984999999999999</v>
      </c>
      <c r="GS11" s="9">
        <v>291.25900000000001</v>
      </c>
      <c r="GT11" s="9">
        <v>11.045999999999999</v>
      </c>
      <c r="GU11" s="9">
        <v>7.8330000000000002</v>
      </c>
      <c r="GV11" s="9">
        <v>18.878</v>
      </c>
      <c r="GW11" s="9">
        <v>11.132999999999999</v>
      </c>
      <c r="GX11" s="9">
        <v>16.852</v>
      </c>
      <c r="GY11" s="9">
        <v>27.984999999999999</v>
      </c>
      <c r="GZ11" s="9">
        <v>171.49100000000001</v>
      </c>
      <c r="HA11" s="9">
        <v>6.492</v>
      </c>
      <c r="HB11" s="9">
        <v>9.827</v>
      </c>
      <c r="HC11" s="9">
        <v>16.318999999999999</v>
      </c>
      <c r="HD11" s="9">
        <v>501.22899999999998</v>
      </c>
      <c r="HE11" s="9">
        <v>324.62099999999998</v>
      </c>
      <c r="HF11" s="9">
        <v>825.85</v>
      </c>
      <c r="HG11" s="9">
        <v>3986.9870000000001</v>
      </c>
      <c r="HH11" s="9">
        <v>12.571999999999999</v>
      </c>
      <c r="HI11" s="9">
        <v>8.1419999999999995</v>
      </c>
      <c r="HJ11" s="9">
        <v>20.713999999999999</v>
      </c>
      <c r="HK11" s="9">
        <v>266.483</v>
      </c>
      <c r="HL11" s="9">
        <v>166.709</v>
      </c>
      <c r="HM11" s="9">
        <v>433.19200000000001</v>
      </c>
      <c r="HN11" s="9">
        <v>2141.8629999999998</v>
      </c>
      <c r="HO11" s="9">
        <v>12.442</v>
      </c>
      <c r="HP11" s="9">
        <v>7.7830000000000004</v>
      </c>
      <c r="HQ11" s="9">
        <v>20.225000000000001</v>
      </c>
      <c r="HR11" s="9">
        <v>234.74600000000001</v>
      </c>
      <c r="HS11" s="9">
        <v>157.91200000000001</v>
      </c>
      <c r="HT11" s="9">
        <v>392.65800000000002</v>
      </c>
      <c r="HU11" s="9">
        <v>1845.124</v>
      </c>
      <c r="HV11" s="9">
        <v>12.723000000000001</v>
      </c>
      <c r="HW11" s="9">
        <v>8.5579999999999998</v>
      </c>
      <c r="HX11" s="9">
        <v>21.280999999999999</v>
      </c>
      <c r="HY11" s="9">
        <v>477.1</v>
      </c>
      <c r="HZ11" s="9">
        <v>251.565</v>
      </c>
      <c r="IA11" s="9">
        <v>728.66399999999999</v>
      </c>
      <c r="IB11" s="9">
        <v>3253.3580000000002</v>
      </c>
      <c r="IC11" s="9">
        <v>14.664999999999999</v>
      </c>
      <c r="ID11" s="9">
        <v>7.7320000000000002</v>
      </c>
      <c r="IE11" s="9">
        <v>22.396999999999998</v>
      </c>
      <c r="IF11" s="9">
        <v>253.42400000000001</v>
      </c>
      <c r="IG11" s="9">
        <v>129.893</v>
      </c>
      <c r="IH11" s="9">
        <v>383.31700000000001</v>
      </c>
      <c r="II11" s="9">
        <v>1744.069</v>
      </c>
      <c r="IJ11" s="9">
        <v>14.531000000000001</v>
      </c>
      <c r="IK11" s="9">
        <v>7.4480000000000004</v>
      </c>
      <c r="IL11" s="9">
        <v>21.978000000000002</v>
      </c>
      <c r="IM11" s="9">
        <v>223.67500000000001</v>
      </c>
      <c r="IN11" s="9">
        <v>121.672</v>
      </c>
      <c r="IO11" s="9">
        <v>345.34699999999998</v>
      </c>
      <c r="IP11" s="9">
        <v>1509.289</v>
      </c>
      <c r="IQ11" s="9">
        <v>14.82</v>
      </c>
    </row>
    <row r="12" spans="1:251">
      <c r="A12" s="10">
        <v>42401</v>
      </c>
      <c r="B12" s="9">
        <v>1731.202</v>
      </c>
      <c r="C12" s="9">
        <v>967.41600000000005</v>
      </c>
      <c r="D12" s="9">
        <v>2698.6170000000002</v>
      </c>
      <c r="E12" s="9">
        <v>12943.51</v>
      </c>
      <c r="F12" s="9">
        <v>13.375</v>
      </c>
      <c r="G12" s="9">
        <v>7.4740000000000002</v>
      </c>
      <c r="H12" s="9">
        <v>20.849</v>
      </c>
      <c r="I12" s="9">
        <v>913.20500000000004</v>
      </c>
      <c r="J12" s="9">
        <v>482.25799999999998</v>
      </c>
      <c r="K12" s="9">
        <v>1395.463</v>
      </c>
      <c r="L12" s="9">
        <v>6873.4709999999995</v>
      </c>
      <c r="M12" s="9">
        <v>13.286</v>
      </c>
      <c r="N12" s="9">
        <v>7.016</v>
      </c>
      <c r="O12" s="9">
        <v>20.302</v>
      </c>
      <c r="P12" s="9">
        <v>817.99699999999996</v>
      </c>
      <c r="Q12" s="9">
        <v>485.15800000000002</v>
      </c>
      <c r="R12" s="9">
        <v>1303.154</v>
      </c>
      <c r="S12" s="9">
        <v>6070.0389999999998</v>
      </c>
      <c r="T12" s="9">
        <v>13.476000000000001</v>
      </c>
      <c r="U12" s="9">
        <v>7.9930000000000003</v>
      </c>
      <c r="V12" s="9">
        <v>21.469000000000001</v>
      </c>
      <c r="W12" s="9">
        <v>1694.2650000000001</v>
      </c>
      <c r="X12" s="9">
        <v>925.29200000000003</v>
      </c>
      <c r="Y12" s="9">
        <v>2619.5569999999998</v>
      </c>
      <c r="Z12" s="9">
        <v>12451.945</v>
      </c>
      <c r="AA12" s="9">
        <v>13.606</v>
      </c>
      <c r="AB12" s="9">
        <v>7.431</v>
      </c>
      <c r="AC12" s="9">
        <v>21.036999999999999</v>
      </c>
      <c r="AD12" s="9">
        <v>886.44</v>
      </c>
      <c r="AE12" s="9">
        <v>461.09699999999998</v>
      </c>
      <c r="AF12" s="9">
        <v>1347.537</v>
      </c>
      <c r="AG12" s="9">
        <v>6575.2089999999998</v>
      </c>
      <c r="AH12" s="9">
        <v>13.481999999999999</v>
      </c>
      <c r="AI12" s="9">
        <v>7.0129999999999999</v>
      </c>
      <c r="AJ12" s="9">
        <v>20.494</v>
      </c>
      <c r="AK12" s="9">
        <v>807.82500000000005</v>
      </c>
      <c r="AL12" s="9">
        <v>464.19499999999999</v>
      </c>
      <c r="AM12" s="9">
        <v>1272.02</v>
      </c>
      <c r="AN12" s="9">
        <v>5876.7359999999999</v>
      </c>
      <c r="AO12" s="9">
        <v>13.746</v>
      </c>
      <c r="AP12" s="9">
        <v>7.899</v>
      </c>
      <c r="AQ12" s="9">
        <v>21.645</v>
      </c>
      <c r="AR12" s="9">
        <v>496.99799999999999</v>
      </c>
      <c r="AS12" s="9">
        <v>301.983</v>
      </c>
      <c r="AT12" s="9">
        <v>798.98099999999999</v>
      </c>
      <c r="AU12" s="9">
        <v>2186.181</v>
      </c>
      <c r="AV12" s="9">
        <v>22.734000000000002</v>
      </c>
      <c r="AW12" s="9">
        <v>13.813000000000001</v>
      </c>
      <c r="AX12" s="9">
        <v>36.546999999999997</v>
      </c>
      <c r="AY12" s="9">
        <v>254.767</v>
      </c>
      <c r="AZ12" s="9">
        <v>172.66399999999999</v>
      </c>
      <c r="BA12" s="9">
        <v>427.43099999999998</v>
      </c>
      <c r="BB12" s="9">
        <v>1120.6120000000001</v>
      </c>
      <c r="BC12" s="9">
        <v>22.734999999999999</v>
      </c>
      <c r="BD12" s="9">
        <v>15.407999999999999</v>
      </c>
      <c r="BE12" s="9">
        <v>38.143000000000001</v>
      </c>
      <c r="BF12" s="9">
        <v>242.23099999999999</v>
      </c>
      <c r="BG12" s="9">
        <v>129.31899999999999</v>
      </c>
      <c r="BH12" s="9">
        <v>371.55</v>
      </c>
      <c r="BI12" s="9">
        <v>1065.569</v>
      </c>
      <c r="BJ12" s="9">
        <v>22.733000000000001</v>
      </c>
      <c r="BK12" s="9">
        <v>12.135999999999999</v>
      </c>
      <c r="BL12" s="9">
        <v>34.869</v>
      </c>
      <c r="BM12" s="9">
        <v>205.55600000000001</v>
      </c>
      <c r="BN12" s="9">
        <v>153.05199999999999</v>
      </c>
      <c r="BO12" s="9">
        <v>358.608</v>
      </c>
      <c r="BP12" s="9">
        <v>811.54399999999998</v>
      </c>
      <c r="BQ12" s="9">
        <v>25.329000000000001</v>
      </c>
      <c r="BR12" s="9">
        <v>18.859000000000002</v>
      </c>
      <c r="BS12" s="9">
        <v>44.188000000000002</v>
      </c>
      <c r="BT12" s="9">
        <v>100.101</v>
      </c>
      <c r="BU12" s="9">
        <v>82.247</v>
      </c>
      <c r="BV12" s="9">
        <v>182.34700000000001</v>
      </c>
      <c r="BW12" s="9">
        <v>396.71800000000002</v>
      </c>
      <c r="BX12" s="9">
        <v>25.231999999999999</v>
      </c>
      <c r="BY12" s="9">
        <v>20.731999999999999</v>
      </c>
      <c r="BZ12" s="9">
        <v>45.963999999999999</v>
      </c>
      <c r="CA12" s="9">
        <v>105.456</v>
      </c>
      <c r="CB12" s="9">
        <v>70.805000000000007</v>
      </c>
      <c r="CC12" s="9">
        <v>176.261</v>
      </c>
      <c r="CD12" s="9">
        <v>414.82600000000002</v>
      </c>
      <c r="CE12" s="9">
        <v>25.422000000000001</v>
      </c>
      <c r="CF12" s="9">
        <v>17.068999999999999</v>
      </c>
      <c r="CG12" s="9">
        <v>42.49</v>
      </c>
      <c r="CH12" s="9">
        <v>291.44200000000001</v>
      </c>
      <c r="CI12" s="9">
        <v>148.93</v>
      </c>
      <c r="CJ12" s="9">
        <v>440.37200000000001</v>
      </c>
      <c r="CK12" s="9">
        <v>1374.6369999999999</v>
      </c>
      <c r="CL12" s="9">
        <v>21.201000000000001</v>
      </c>
      <c r="CM12" s="9">
        <v>10.834</v>
      </c>
      <c r="CN12" s="9">
        <v>32.036000000000001</v>
      </c>
      <c r="CO12" s="9">
        <v>154.667</v>
      </c>
      <c r="CP12" s="9">
        <v>90.417000000000002</v>
      </c>
      <c r="CQ12" s="9">
        <v>245.084</v>
      </c>
      <c r="CR12" s="9">
        <v>723.89400000000001</v>
      </c>
      <c r="CS12" s="9">
        <v>21.366</v>
      </c>
      <c r="CT12" s="9">
        <v>12.49</v>
      </c>
      <c r="CU12" s="9">
        <v>33.856000000000002</v>
      </c>
      <c r="CV12" s="9">
        <v>136.77500000000001</v>
      </c>
      <c r="CW12" s="9">
        <v>58.514000000000003</v>
      </c>
      <c r="CX12" s="9">
        <v>195.28899999999999</v>
      </c>
      <c r="CY12" s="9">
        <v>650.74300000000005</v>
      </c>
      <c r="CZ12" s="9">
        <v>21.018000000000001</v>
      </c>
      <c r="DA12" s="9">
        <v>8.9920000000000009</v>
      </c>
      <c r="DB12" s="9">
        <v>30.01</v>
      </c>
      <c r="DC12" s="9">
        <v>372.255</v>
      </c>
      <c r="DD12" s="9">
        <v>194.61600000000001</v>
      </c>
      <c r="DE12" s="9">
        <v>566.87099999999998</v>
      </c>
      <c r="DF12" s="9">
        <v>3024.018</v>
      </c>
      <c r="DG12" s="9">
        <v>12.31</v>
      </c>
      <c r="DH12" s="9">
        <v>6.4359999999999999</v>
      </c>
      <c r="DI12" s="9">
        <v>18.745999999999999</v>
      </c>
      <c r="DJ12" s="9">
        <v>218.96100000000001</v>
      </c>
      <c r="DK12" s="9">
        <v>90.01</v>
      </c>
      <c r="DL12" s="9">
        <v>308.971</v>
      </c>
      <c r="DM12" s="9">
        <v>1622.761</v>
      </c>
      <c r="DN12" s="9">
        <v>13.493</v>
      </c>
      <c r="DO12" s="9">
        <v>5.5469999999999997</v>
      </c>
      <c r="DP12" s="9">
        <v>19.04</v>
      </c>
      <c r="DQ12" s="9">
        <v>153.29400000000001</v>
      </c>
      <c r="DR12" s="9">
        <v>104.60599999999999</v>
      </c>
      <c r="DS12" s="9">
        <v>257.89999999999998</v>
      </c>
      <c r="DT12" s="9">
        <v>1401.2560000000001</v>
      </c>
      <c r="DU12" s="9">
        <v>10.94</v>
      </c>
      <c r="DV12" s="9">
        <v>7.4649999999999999</v>
      </c>
      <c r="DW12" s="9">
        <v>18.405000000000001</v>
      </c>
      <c r="DX12" s="9">
        <v>316.49599999999998</v>
      </c>
      <c r="DY12" s="9">
        <v>177.76400000000001</v>
      </c>
      <c r="DZ12" s="9">
        <v>494.26</v>
      </c>
      <c r="EA12" s="9">
        <v>2742.3470000000002</v>
      </c>
      <c r="EB12" s="9">
        <v>11.541</v>
      </c>
      <c r="EC12" s="9">
        <v>6.4820000000000002</v>
      </c>
      <c r="ED12" s="9">
        <v>18.023</v>
      </c>
      <c r="EE12" s="9">
        <v>159.38499999999999</v>
      </c>
      <c r="EF12" s="9">
        <v>70.795000000000002</v>
      </c>
      <c r="EG12" s="9">
        <v>230.18</v>
      </c>
      <c r="EH12" s="9">
        <v>1458.867</v>
      </c>
      <c r="EI12" s="9">
        <v>10.925000000000001</v>
      </c>
      <c r="EJ12" s="9">
        <v>4.8529999999999998</v>
      </c>
      <c r="EK12" s="9">
        <v>15.778</v>
      </c>
      <c r="EL12" s="9">
        <v>157.11099999999999</v>
      </c>
      <c r="EM12" s="9">
        <v>106.96899999999999</v>
      </c>
      <c r="EN12" s="9">
        <v>264.08</v>
      </c>
      <c r="EO12" s="9">
        <v>1283.48</v>
      </c>
      <c r="EP12" s="9">
        <v>12.241</v>
      </c>
      <c r="EQ12" s="9">
        <v>8.3339999999999996</v>
      </c>
      <c r="ER12" s="9">
        <v>20.574999999999999</v>
      </c>
      <c r="ES12" s="9">
        <v>323.11599999999999</v>
      </c>
      <c r="ET12" s="9">
        <v>136.19499999999999</v>
      </c>
      <c r="EU12" s="9">
        <v>459.31099999999998</v>
      </c>
      <c r="EV12" s="9">
        <v>2649.6750000000002</v>
      </c>
      <c r="EW12" s="9">
        <v>12.195</v>
      </c>
      <c r="EX12" s="9">
        <v>5.14</v>
      </c>
      <c r="EY12" s="9">
        <v>17.335000000000001</v>
      </c>
      <c r="EZ12" s="9">
        <v>149.00800000000001</v>
      </c>
      <c r="FA12" s="9">
        <v>60.819000000000003</v>
      </c>
      <c r="FB12" s="9">
        <v>209.827</v>
      </c>
      <c r="FC12" s="9">
        <v>1368.884</v>
      </c>
      <c r="FD12" s="9">
        <v>10.885</v>
      </c>
      <c r="FE12" s="9">
        <v>4.4429999999999996</v>
      </c>
      <c r="FF12" s="9">
        <v>15.327999999999999</v>
      </c>
      <c r="FG12" s="9">
        <v>174.108</v>
      </c>
      <c r="FH12" s="9">
        <v>75.376000000000005</v>
      </c>
      <c r="FI12" s="9">
        <v>249.483</v>
      </c>
      <c r="FJ12" s="9">
        <v>1280.7909999999999</v>
      </c>
      <c r="FK12" s="9">
        <v>13.593999999999999</v>
      </c>
      <c r="FL12" s="9">
        <v>5.8849999999999998</v>
      </c>
      <c r="FM12" s="9">
        <v>19.478999999999999</v>
      </c>
      <c r="FN12" s="9">
        <v>185.4</v>
      </c>
      <c r="FO12" s="9">
        <v>114.735</v>
      </c>
      <c r="FP12" s="9">
        <v>300.13400000000001</v>
      </c>
      <c r="FQ12" s="9">
        <v>1849.7239999999999</v>
      </c>
      <c r="FR12" s="9">
        <v>10.023</v>
      </c>
      <c r="FS12" s="9">
        <v>6.2030000000000003</v>
      </c>
      <c r="FT12" s="9">
        <v>16.225999999999999</v>
      </c>
      <c r="FU12" s="9">
        <v>104.319</v>
      </c>
      <c r="FV12" s="9">
        <v>66.808999999999997</v>
      </c>
      <c r="FW12" s="9">
        <v>171.12799999999999</v>
      </c>
      <c r="FX12" s="9">
        <v>1004.0839999999999</v>
      </c>
      <c r="FY12" s="9">
        <v>10.388999999999999</v>
      </c>
      <c r="FZ12" s="9">
        <v>6.6539999999999999</v>
      </c>
      <c r="GA12" s="9">
        <v>17.042999999999999</v>
      </c>
      <c r="GB12" s="9">
        <v>81.081000000000003</v>
      </c>
      <c r="GC12" s="9">
        <v>47.926000000000002</v>
      </c>
      <c r="GD12" s="9">
        <v>129.00700000000001</v>
      </c>
      <c r="GE12" s="9">
        <v>845.63900000000001</v>
      </c>
      <c r="GF12" s="9">
        <v>9.5879999999999992</v>
      </c>
      <c r="GG12" s="9">
        <v>5.6669999999999998</v>
      </c>
      <c r="GH12" s="9">
        <v>15.256</v>
      </c>
      <c r="GI12" s="9">
        <v>36.936999999999998</v>
      </c>
      <c r="GJ12" s="9">
        <v>42.124000000000002</v>
      </c>
      <c r="GK12" s="9">
        <v>79.061000000000007</v>
      </c>
      <c r="GL12" s="9">
        <v>491.56599999999997</v>
      </c>
      <c r="GM12" s="9">
        <v>7.5140000000000002</v>
      </c>
      <c r="GN12" s="9">
        <v>8.5690000000000008</v>
      </c>
      <c r="GO12" s="9">
        <v>16.082999999999998</v>
      </c>
      <c r="GP12" s="9">
        <v>26.765000000000001</v>
      </c>
      <c r="GQ12" s="9">
        <v>21.161000000000001</v>
      </c>
      <c r="GR12" s="9">
        <v>47.926000000000002</v>
      </c>
      <c r="GS12" s="9">
        <v>298.262</v>
      </c>
      <c r="GT12" s="9">
        <v>8.9740000000000002</v>
      </c>
      <c r="GU12" s="9">
        <v>7.0949999999999998</v>
      </c>
      <c r="GV12" s="9">
        <v>16.068000000000001</v>
      </c>
      <c r="GW12" s="9">
        <v>10.172000000000001</v>
      </c>
      <c r="GX12" s="9">
        <v>20.963000000000001</v>
      </c>
      <c r="GY12" s="9">
        <v>31.135000000000002</v>
      </c>
      <c r="GZ12" s="9">
        <v>193.303</v>
      </c>
      <c r="HA12" s="9">
        <v>5.2619999999999996</v>
      </c>
      <c r="HB12" s="9">
        <v>10.845000000000001</v>
      </c>
      <c r="HC12" s="9">
        <v>16.106999999999999</v>
      </c>
      <c r="HD12" s="9">
        <v>497.77199999999999</v>
      </c>
      <c r="HE12" s="9">
        <v>295.827</v>
      </c>
      <c r="HF12" s="9">
        <v>793.59799999999996</v>
      </c>
      <c r="HG12" s="9">
        <v>4102.2169999999996</v>
      </c>
      <c r="HH12" s="9">
        <v>12.134</v>
      </c>
      <c r="HI12" s="9">
        <v>7.2110000000000003</v>
      </c>
      <c r="HJ12" s="9">
        <v>19.346</v>
      </c>
      <c r="HK12" s="9">
        <v>257.798</v>
      </c>
      <c r="HL12" s="9">
        <v>146.00899999999999</v>
      </c>
      <c r="HM12" s="9">
        <v>403.80799999999999</v>
      </c>
      <c r="HN12" s="9">
        <v>2165.2800000000002</v>
      </c>
      <c r="HO12" s="9">
        <v>11.906000000000001</v>
      </c>
      <c r="HP12" s="9">
        <v>6.7430000000000003</v>
      </c>
      <c r="HQ12" s="9">
        <v>18.649000000000001</v>
      </c>
      <c r="HR12" s="9">
        <v>239.97300000000001</v>
      </c>
      <c r="HS12" s="9">
        <v>149.81700000000001</v>
      </c>
      <c r="HT12" s="9">
        <v>389.791</v>
      </c>
      <c r="HU12" s="9">
        <v>1936.9369999999999</v>
      </c>
      <c r="HV12" s="9">
        <v>12.388999999999999</v>
      </c>
      <c r="HW12" s="9">
        <v>7.7350000000000003</v>
      </c>
      <c r="HX12" s="9">
        <v>20.123999999999999</v>
      </c>
      <c r="HY12" s="9">
        <v>469.58</v>
      </c>
      <c r="HZ12" s="9">
        <v>252.51300000000001</v>
      </c>
      <c r="IA12" s="9">
        <v>722.09299999999996</v>
      </c>
      <c r="IB12" s="9">
        <v>3329.52</v>
      </c>
      <c r="IC12" s="9">
        <v>14.103999999999999</v>
      </c>
      <c r="ID12" s="9">
        <v>7.5839999999999996</v>
      </c>
      <c r="IE12" s="9">
        <v>21.687999999999999</v>
      </c>
      <c r="IF12" s="9">
        <v>254.374</v>
      </c>
      <c r="IG12" s="9">
        <v>124.551</v>
      </c>
      <c r="IH12" s="9">
        <v>378.92500000000001</v>
      </c>
      <c r="II12" s="9">
        <v>1787.9090000000001</v>
      </c>
      <c r="IJ12" s="9">
        <v>14.227</v>
      </c>
      <c r="IK12" s="9">
        <v>6.9660000000000002</v>
      </c>
      <c r="IL12" s="9">
        <v>21.193999999999999</v>
      </c>
      <c r="IM12" s="9">
        <v>215.20599999999999</v>
      </c>
      <c r="IN12" s="9">
        <v>127.962</v>
      </c>
      <c r="IO12" s="9">
        <v>343.16800000000001</v>
      </c>
      <c r="IP12" s="9">
        <v>1541.61</v>
      </c>
      <c r="IQ12" s="9">
        <v>13.96</v>
      </c>
    </row>
    <row r="13" spans="1:251">
      <c r="A13" s="10">
        <v>42767</v>
      </c>
      <c r="B13" s="9">
        <v>1868.6369999999999</v>
      </c>
      <c r="C13" s="9">
        <v>1014.909</v>
      </c>
      <c r="D13" s="9">
        <v>2883.5459999999998</v>
      </c>
      <c r="E13" s="9">
        <v>13128.955</v>
      </c>
      <c r="F13" s="9">
        <v>14.233000000000001</v>
      </c>
      <c r="G13" s="9">
        <v>7.73</v>
      </c>
      <c r="H13" s="9">
        <v>21.963000000000001</v>
      </c>
      <c r="I13" s="9">
        <v>975.00199999999995</v>
      </c>
      <c r="J13" s="9">
        <v>500.19400000000002</v>
      </c>
      <c r="K13" s="9">
        <v>1475.1959999999999</v>
      </c>
      <c r="L13" s="9">
        <v>6951.4570000000003</v>
      </c>
      <c r="M13" s="9">
        <v>14.026</v>
      </c>
      <c r="N13" s="9">
        <v>7.1959999999999997</v>
      </c>
      <c r="O13" s="9">
        <v>21.221</v>
      </c>
      <c r="P13" s="9">
        <v>893.63499999999999</v>
      </c>
      <c r="Q13" s="9">
        <v>514.71400000000006</v>
      </c>
      <c r="R13" s="9">
        <v>1408.3489999999999</v>
      </c>
      <c r="S13" s="9">
        <v>6177.4979999999996</v>
      </c>
      <c r="T13" s="9">
        <v>14.465999999999999</v>
      </c>
      <c r="U13" s="9">
        <v>8.3320000000000007</v>
      </c>
      <c r="V13" s="9">
        <v>22.797999999999998</v>
      </c>
      <c r="W13" s="9">
        <v>1832.165</v>
      </c>
      <c r="X13" s="9">
        <v>967.69600000000003</v>
      </c>
      <c r="Y13" s="9">
        <v>2799.8609999999999</v>
      </c>
      <c r="Z13" s="9">
        <v>12618.071</v>
      </c>
      <c r="AA13" s="9">
        <v>14.52</v>
      </c>
      <c r="AB13" s="9">
        <v>7.6689999999999996</v>
      </c>
      <c r="AC13" s="9">
        <v>22.189</v>
      </c>
      <c r="AD13" s="9">
        <v>951.05</v>
      </c>
      <c r="AE13" s="9">
        <v>472.47899999999998</v>
      </c>
      <c r="AF13" s="9">
        <v>1423.529</v>
      </c>
      <c r="AG13" s="9">
        <v>6645.7370000000001</v>
      </c>
      <c r="AH13" s="9">
        <v>14.311</v>
      </c>
      <c r="AI13" s="9">
        <v>7.11</v>
      </c>
      <c r="AJ13" s="9">
        <v>21.42</v>
      </c>
      <c r="AK13" s="9">
        <v>881.11500000000001</v>
      </c>
      <c r="AL13" s="9">
        <v>495.21699999999998</v>
      </c>
      <c r="AM13" s="9">
        <v>1376.3320000000001</v>
      </c>
      <c r="AN13" s="9">
        <v>5972.3339999999998</v>
      </c>
      <c r="AO13" s="9">
        <v>14.753</v>
      </c>
      <c r="AP13" s="9">
        <v>8.2919999999999998</v>
      </c>
      <c r="AQ13" s="9">
        <v>23.045000000000002</v>
      </c>
      <c r="AR13" s="9">
        <v>538.05799999999999</v>
      </c>
      <c r="AS13" s="9">
        <v>347.63499999999999</v>
      </c>
      <c r="AT13" s="9">
        <v>885.69299999999998</v>
      </c>
      <c r="AU13" s="9">
        <v>2202.819</v>
      </c>
      <c r="AV13" s="9">
        <v>24.425999999999998</v>
      </c>
      <c r="AW13" s="9">
        <v>15.781000000000001</v>
      </c>
      <c r="AX13" s="9">
        <v>40.207000000000001</v>
      </c>
      <c r="AY13" s="9">
        <v>267.81299999999999</v>
      </c>
      <c r="AZ13" s="9">
        <v>194.78299999999999</v>
      </c>
      <c r="BA13" s="9">
        <v>462.596</v>
      </c>
      <c r="BB13" s="9">
        <v>1134.3689999999999</v>
      </c>
      <c r="BC13" s="9">
        <v>23.609000000000002</v>
      </c>
      <c r="BD13" s="9">
        <v>17.170999999999999</v>
      </c>
      <c r="BE13" s="9">
        <v>40.78</v>
      </c>
      <c r="BF13" s="9">
        <v>270.245</v>
      </c>
      <c r="BG13" s="9">
        <v>152.851</v>
      </c>
      <c r="BH13" s="9">
        <v>423.09699999999998</v>
      </c>
      <c r="BI13" s="9">
        <v>1068.45</v>
      </c>
      <c r="BJ13" s="9">
        <v>25.292999999999999</v>
      </c>
      <c r="BK13" s="9">
        <v>14.305999999999999</v>
      </c>
      <c r="BL13" s="9">
        <v>39.598999999999997</v>
      </c>
      <c r="BM13" s="9">
        <v>233.767</v>
      </c>
      <c r="BN13" s="9">
        <v>171.035</v>
      </c>
      <c r="BO13" s="9">
        <v>404.80200000000002</v>
      </c>
      <c r="BP13" s="9">
        <v>824.35599999999999</v>
      </c>
      <c r="BQ13" s="9">
        <v>28.356999999999999</v>
      </c>
      <c r="BR13" s="9">
        <v>20.748000000000001</v>
      </c>
      <c r="BS13" s="9">
        <v>49.104999999999997</v>
      </c>
      <c r="BT13" s="9">
        <v>108.893</v>
      </c>
      <c r="BU13" s="9">
        <v>88.728999999999999</v>
      </c>
      <c r="BV13" s="9">
        <v>197.62200000000001</v>
      </c>
      <c r="BW13" s="9">
        <v>404.53199999999998</v>
      </c>
      <c r="BX13" s="9">
        <v>26.917999999999999</v>
      </c>
      <c r="BY13" s="9">
        <v>21.934000000000001</v>
      </c>
      <c r="BZ13" s="9">
        <v>48.851999999999997</v>
      </c>
      <c r="CA13" s="9">
        <v>124.874</v>
      </c>
      <c r="CB13" s="9">
        <v>82.305999999999997</v>
      </c>
      <c r="CC13" s="9">
        <v>207.18</v>
      </c>
      <c r="CD13" s="9">
        <v>419.82299999999998</v>
      </c>
      <c r="CE13" s="9">
        <v>29.744</v>
      </c>
      <c r="CF13" s="9">
        <v>19.605</v>
      </c>
      <c r="CG13" s="9">
        <v>49.348999999999997</v>
      </c>
      <c r="CH13" s="9">
        <v>304.291</v>
      </c>
      <c r="CI13" s="9">
        <v>176.6</v>
      </c>
      <c r="CJ13" s="9">
        <v>480.89100000000002</v>
      </c>
      <c r="CK13" s="9">
        <v>1378.4639999999999</v>
      </c>
      <c r="CL13" s="9">
        <v>22.074999999999999</v>
      </c>
      <c r="CM13" s="9">
        <v>12.811</v>
      </c>
      <c r="CN13" s="9">
        <v>34.886000000000003</v>
      </c>
      <c r="CO13" s="9">
        <v>158.91999999999999</v>
      </c>
      <c r="CP13" s="9">
        <v>106.054</v>
      </c>
      <c r="CQ13" s="9">
        <v>264.97399999999999</v>
      </c>
      <c r="CR13" s="9">
        <v>729.83699999999999</v>
      </c>
      <c r="CS13" s="9">
        <v>21.774999999999999</v>
      </c>
      <c r="CT13" s="9">
        <v>14.531000000000001</v>
      </c>
      <c r="CU13" s="9">
        <v>36.305999999999997</v>
      </c>
      <c r="CV13" s="9">
        <v>145.37100000000001</v>
      </c>
      <c r="CW13" s="9">
        <v>70.545000000000002</v>
      </c>
      <c r="CX13" s="9">
        <v>215.917</v>
      </c>
      <c r="CY13" s="9">
        <v>648.62699999999995</v>
      </c>
      <c r="CZ13" s="9">
        <v>22.411999999999999</v>
      </c>
      <c r="DA13" s="9">
        <v>10.875999999999999</v>
      </c>
      <c r="DB13" s="9">
        <v>33.287999999999997</v>
      </c>
      <c r="DC13" s="9">
        <v>428.88400000000001</v>
      </c>
      <c r="DD13" s="9">
        <v>205.953</v>
      </c>
      <c r="DE13" s="9">
        <v>634.83699999999999</v>
      </c>
      <c r="DF13" s="9">
        <v>3090.3359999999998</v>
      </c>
      <c r="DG13" s="9">
        <v>13.878</v>
      </c>
      <c r="DH13" s="9">
        <v>6.6639999999999997</v>
      </c>
      <c r="DI13" s="9">
        <v>20.542999999999999</v>
      </c>
      <c r="DJ13" s="9">
        <v>245.30500000000001</v>
      </c>
      <c r="DK13" s="9">
        <v>101.35599999999999</v>
      </c>
      <c r="DL13" s="9">
        <v>346.661</v>
      </c>
      <c r="DM13" s="9">
        <v>1658.816</v>
      </c>
      <c r="DN13" s="9">
        <v>14.788</v>
      </c>
      <c r="DO13" s="9">
        <v>6.11</v>
      </c>
      <c r="DP13" s="9">
        <v>20.898</v>
      </c>
      <c r="DQ13" s="9">
        <v>183.578</v>
      </c>
      <c r="DR13" s="9">
        <v>104.59699999999999</v>
      </c>
      <c r="DS13" s="9">
        <v>288.17599999999999</v>
      </c>
      <c r="DT13" s="9">
        <v>1431.52</v>
      </c>
      <c r="DU13" s="9">
        <v>12.824</v>
      </c>
      <c r="DV13" s="9">
        <v>7.3070000000000004</v>
      </c>
      <c r="DW13" s="9">
        <v>20.131</v>
      </c>
      <c r="DX13" s="9">
        <v>349.29</v>
      </c>
      <c r="DY13" s="9">
        <v>163.803</v>
      </c>
      <c r="DZ13" s="9">
        <v>513.09199999999998</v>
      </c>
      <c r="EA13" s="9">
        <v>2784.4630000000002</v>
      </c>
      <c r="EB13" s="9">
        <v>12.544</v>
      </c>
      <c r="EC13" s="9">
        <v>5.883</v>
      </c>
      <c r="ED13" s="9">
        <v>18.427</v>
      </c>
      <c r="EE13" s="9">
        <v>174.74600000000001</v>
      </c>
      <c r="EF13" s="9">
        <v>61.530999999999999</v>
      </c>
      <c r="EG13" s="9">
        <v>236.27600000000001</v>
      </c>
      <c r="EH13" s="9">
        <v>1483.5360000000001</v>
      </c>
      <c r="EI13" s="9">
        <v>11.779</v>
      </c>
      <c r="EJ13" s="9">
        <v>4.1479999999999997</v>
      </c>
      <c r="EK13" s="9">
        <v>15.927</v>
      </c>
      <c r="EL13" s="9">
        <v>174.54400000000001</v>
      </c>
      <c r="EM13" s="9">
        <v>102.27200000000001</v>
      </c>
      <c r="EN13" s="9">
        <v>276.81599999999997</v>
      </c>
      <c r="EO13" s="9">
        <v>1300.9269999999999</v>
      </c>
      <c r="EP13" s="9">
        <v>13.417</v>
      </c>
      <c r="EQ13" s="9">
        <v>7.8609999999999998</v>
      </c>
      <c r="ER13" s="9">
        <v>21.277999999999999</v>
      </c>
      <c r="ES13" s="9">
        <v>319.84899999999999</v>
      </c>
      <c r="ET13" s="9">
        <v>136.97</v>
      </c>
      <c r="EU13" s="9">
        <v>456.81900000000002</v>
      </c>
      <c r="EV13" s="9">
        <v>2662.27</v>
      </c>
      <c r="EW13" s="9">
        <v>12.013999999999999</v>
      </c>
      <c r="EX13" s="9">
        <v>5.1449999999999996</v>
      </c>
      <c r="EY13" s="9">
        <v>17.158999999999999</v>
      </c>
      <c r="EZ13" s="9">
        <v>158.577</v>
      </c>
      <c r="FA13" s="9">
        <v>58.04</v>
      </c>
      <c r="FB13" s="9">
        <v>216.61799999999999</v>
      </c>
      <c r="FC13" s="9">
        <v>1369.1389999999999</v>
      </c>
      <c r="FD13" s="9">
        <v>11.582000000000001</v>
      </c>
      <c r="FE13" s="9">
        <v>4.2389999999999999</v>
      </c>
      <c r="FF13" s="9">
        <v>15.821</v>
      </c>
      <c r="FG13" s="9">
        <v>161.27199999999999</v>
      </c>
      <c r="FH13" s="9">
        <v>78.929000000000002</v>
      </c>
      <c r="FI13" s="9">
        <v>240.20099999999999</v>
      </c>
      <c r="FJ13" s="9">
        <v>1293.1310000000001</v>
      </c>
      <c r="FK13" s="9">
        <v>12.471</v>
      </c>
      <c r="FL13" s="9">
        <v>6.1040000000000001</v>
      </c>
      <c r="FM13" s="9">
        <v>18.574999999999999</v>
      </c>
      <c r="FN13" s="9">
        <v>196.08500000000001</v>
      </c>
      <c r="FO13" s="9">
        <v>113.336</v>
      </c>
      <c r="FP13" s="9">
        <v>309.42099999999999</v>
      </c>
      <c r="FQ13" s="9">
        <v>1878.183</v>
      </c>
      <c r="FR13" s="9">
        <v>10.44</v>
      </c>
      <c r="FS13" s="9">
        <v>6.0339999999999998</v>
      </c>
      <c r="FT13" s="9">
        <v>16.474</v>
      </c>
      <c r="FU13" s="9">
        <v>104.61</v>
      </c>
      <c r="FV13" s="9">
        <v>56.768999999999998</v>
      </c>
      <c r="FW13" s="9">
        <v>161.37799999999999</v>
      </c>
      <c r="FX13" s="9">
        <v>999.87699999999995</v>
      </c>
      <c r="FY13" s="9">
        <v>10.462</v>
      </c>
      <c r="FZ13" s="9">
        <v>5.6779999999999999</v>
      </c>
      <c r="GA13" s="9">
        <v>16.14</v>
      </c>
      <c r="GB13" s="9">
        <v>91.474999999999994</v>
      </c>
      <c r="GC13" s="9">
        <v>56.567</v>
      </c>
      <c r="GD13" s="9">
        <v>148.042</v>
      </c>
      <c r="GE13" s="9">
        <v>878.30600000000004</v>
      </c>
      <c r="GF13" s="9">
        <v>10.414999999999999</v>
      </c>
      <c r="GG13" s="9">
        <v>6.4409999999999998</v>
      </c>
      <c r="GH13" s="9">
        <v>16.855</v>
      </c>
      <c r="GI13" s="9">
        <v>36.472000000000001</v>
      </c>
      <c r="GJ13" s="9">
        <v>47.212000000000003</v>
      </c>
      <c r="GK13" s="9">
        <v>83.683999999999997</v>
      </c>
      <c r="GL13" s="9">
        <v>510.88400000000001</v>
      </c>
      <c r="GM13" s="9">
        <v>7.1390000000000002</v>
      </c>
      <c r="GN13" s="9">
        <v>9.2409999999999997</v>
      </c>
      <c r="GO13" s="9">
        <v>16.38</v>
      </c>
      <c r="GP13" s="9">
        <v>23.951000000000001</v>
      </c>
      <c r="GQ13" s="9">
        <v>27.715</v>
      </c>
      <c r="GR13" s="9">
        <v>51.667000000000002</v>
      </c>
      <c r="GS13" s="9">
        <v>305.71899999999999</v>
      </c>
      <c r="GT13" s="9">
        <v>7.8339999999999996</v>
      </c>
      <c r="GU13" s="9">
        <v>9.0660000000000007</v>
      </c>
      <c r="GV13" s="9">
        <v>16.899999999999999</v>
      </c>
      <c r="GW13" s="9">
        <v>12.521000000000001</v>
      </c>
      <c r="GX13" s="9">
        <v>19.497</v>
      </c>
      <c r="GY13" s="9">
        <v>32.017000000000003</v>
      </c>
      <c r="GZ13" s="9">
        <v>205.16399999999999</v>
      </c>
      <c r="HA13" s="9">
        <v>6.1029999999999998</v>
      </c>
      <c r="HB13" s="9">
        <v>9.5030000000000001</v>
      </c>
      <c r="HC13" s="9">
        <v>15.606</v>
      </c>
      <c r="HD13" s="9">
        <v>527.34500000000003</v>
      </c>
      <c r="HE13" s="9">
        <v>291.95699999999999</v>
      </c>
      <c r="HF13" s="9">
        <v>819.30100000000004</v>
      </c>
      <c r="HG13" s="9">
        <v>4126.9229999999998</v>
      </c>
      <c r="HH13" s="9">
        <v>12.778</v>
      </c>
      <c r="HI13" s="9">
        <v>7.0739999999999998</v>
      </c>
      <c r="HJ13" s="9">
        <v>19.853000000000002</v>
      </c>
      <c r="HK13" s="9">
        <v>265.70299999999997</v>
      </c>
      <c r="HL13" s="9">
        <v>146.03899999999999</v>
      </c>
      <c r="HM13" s="9">
        <v>411.74200000000002</v>
      </c>
      <c r="HN13" s="9">
        <v>2196.2060000000001</v>
      </c>
      <c r="HO13" s="9">
        <v>12.098000000000001</v>
      </c>
      <c r="HP13" s="9">
        <v>6.65</v>
      </c>
      <c r="HQ13" s="9">
        <v>18.748000000000001</v>
      </c>
      <c r="HR13" s="9">
        <v>261.64100000000002</v>
      </c>
      <c r="HS13" s="9">
        <v>145.91800000000001</v>
      </c>
      <c r="HT13" s="9">
        <v>407.55900000000003</v>
      </c>
      <c r="HU13" s="9">
        <v>1930.7170000000001</v>
      </c>
      <c r="HV13" s="9">
        <v>13.552</v>
      </c>
      <c r="HW13" s="9">
        <v>7.5579999999999998</v>
      </c>
      <c r="HX13" s="9">
        <v>21.109000000000002</v>
      </c>
      <c r="HY13" s="9">
        <v>500.86399999999998</v>
      </c>
      <c r="HZ13" s="9">
        <v>266.70400000000001</v>
      </c>
      <c r="IA13" s="9">
        <v>767.56799999999998</v>
      </c>
      <c r="IB13" s="9">
        <v>3447.2660000000001</v>
      </c>
      <c r="IC13" s="9">
        <v>14.529</v>
      </c>
      <c r="ID13" s="9">
        <v>7.7370000000000001</v>
      </c>
      <c r="IE13" s="9">
        <v>22.265999999999998</v>
      </c>
      <c r="IF13" s="9">
        <v>262.45299999999997</v>
      </c>
      <c r="IG13" s="9">
        <v>127.78100000000001</v>
      </c>
      <c r="IH13" s="9">
        <v>390.23399999999998</v>
      </c>
      <c r="II13" s="9">
        <v>1829.066</v>
      </c>
      <c r="IJ13" s="9">
        <v>14.349</v>
      </c>
      <c r="IK13" s="9">
        <v>6.9859999999999998</v>
      </c>
      <c r="IL13" s="9">
        <v>21.335000000000001</v>
      </c>
      <c r="IM13" s="9">
        <v>238.41</v>
      </c>
      <c r="IN13" s="9">
        <v>138.923</v>
      </c>
      <c r="IO13" s="9">
        <v>377.334</v>
      </c>
      <c r="IP13" s="9">
        <v>1618.2</v>
      </c>
      <c r="IQ13" s="9">
        <v>14.733000000000001</v>
      </c>
    </row>
    <row r="14" spans="1:251">
      <c r="A14" s="10">
        <v>43132</v>
      </c>
      <c r="B14" s="9">
        <v>1850.4770000000001</v>
      </c>
      <c r="C14" s="9">
        <v>989.97</v>
      </c>
      <c r="D14" s="9">
        <v>2840.4459999999999</v>
      </c>
      <c r="E14" s="9">
        <v>13524.718000000001</v>
      </c>
      <c r="F14" s="9">
        <v>13.682</v>
      </c>
      <c r="G14" s="9">
        <v>7.32</v>
      </c>
      <c r="H14" s="9">
        <v>21.001999999999999</v>
      </c>
      <c r="I14" s="9">
        <v>958.22500000000002</v>
      </c>
      <c r="J14" s="9">
        <v>492.09300000000002</v>
      </c>
      <c r="K14" s="9">
        <v>1450.318</v>
      </c>
      <c r="L14" s="9">
        <v>7117.4120000000003</v>
      </c>
      <c r="M14" s="9">
        <v>13.462999999999999</v>
      </c>
      <c r="N14" s="9">
        <v>6.9139999999999997</v>
      </c>
      <c r="O14" s="9">
        <v>20.376999999999999</v>
      </c>
      <c r="P14" s="9">
        <v>892.25099999999998</v>
      </c>
      <c r="Q14" s="9">
        <v>497.87700000000001</v>
      </c>
      <c r="R14" s="9">
        <v>1390.1279999999999</v>
      </c>
      <c r="S14" s="9">
        <v>6407.3069999999998</v>
      </c>
      <c r="T14" s="9">
        <v>13.926</v>
      </c>
      <c r="U14" s="9">
        <v>7.77</v>
      </c>
      <c r="V14" s="9">
        <v>21.696000000000002</v>
      </c>
      <c r="W14" s="9">
        <v>1796.3679999999999</v>
      </c>
      <c r="X14" s="9">
        <v>944.95899999999995</v>
      </c>
      <c r="Y14" s="9">
        <v>2741.3270000000002</v>
      </c>
      <c r="Z14" s="9">
        <v>12951.665999999999</v>
      </c>
      <c r="AA14" s="9">
        <v>13.87</v>
      </c>
      <c r="AB14" s="9">
        <v>7.2960000000000003</v>
      </c>
      <c r="AC14" s="9">
        <v>21.166</v>
      </c>
      <c r="AD14" s="9">
        <v>920.96600000000001</v>
      </c>
      <c r="AE14" s="9">
        <v>467.435</v>
      </c>
      <c r="AF14" s="9">
        <v>1388.4010000000001</v>
      </c>
      <c r="AG14" s="9">
        <v>6773.8549999999996</v>
      </c>
      <c r="AH14" s="9">
        <v>13.596</v>
      </c>
      <c r="AI14" s="9">
        <v>6.9009999999999998</v>
      </c>
      <c r="AJ14" s="9">
        <v>20.495999999999999</v>
      </c>
      <c r="AK14" s="9">
        <v>875.40200000000004</v>
      </c>
      <c r="AL14" s="9">
        <v>477.524</v>
      </c>
      <c r="AM14" s="9">
        <v>1352.9259999999999</v>
      </c>
      <c r="AN14" s="9">
        <v>6177.8109999999997</v>
      </c>
      <c r="AO14" s="9">
        <v>14.17</v>
      </c>
      <c r="AP14" s="9">
        <v>7.73</v>
      </c>
      <c r="AQ14" s="9">
        <v>21.9</v>
      </c>
      <c r="AR14" s="9">
        <v>509.79700000000003</v>
      </c>
      <c r="AS14" s="9">
        <v>343.61700000000002</v>
      </c>
      <c r="AT14" s="9">
        <v>853.41399999999999</v>
      </c>
      <c r="AU14" s="9">
        <v>2261.8629999999998</v>
      </c>
      <c r="AV14" s="9">
        <v>22.539000000000001</v>
      </c>
      <c r="AW14" s="9">
        <v>15.192</v>
      </c>
      <c r="AX14" s="9">
        <v>37.731000000000002</v>
      </c>
      <c r="AY14" s="9">
        <v>259.83199999999999</v>
      </c>
      <c r="AZ14" s="9">
        <v>185.47800000000001</v>
      </c>
      <c r="BA14" s="9">
        <v>445.31</v>
      </c>
      <c r="BB14" s="9">
        <v>1158.0719999999999</v>
      </c>
      <c r="BC14" s="9">
        <v>22.437000000000001</v>
      </c>
      <c r="BD14" s="9">
        <v>16.015999999999998</v>
      </c>
      <c r="BE14" s="9">
        <v>38.453000000000003</v>
      </c>
      <c r="BF14" s="9">
        <v>249.965</v>
      </c>
      <c r="BG14" s="9">
        <v>158.13900000000001</v>
      </c>
      <c r="BH14" s="9">
        <v>408.10399999999998</v>
      </c>
      <c r="BI14" s="9">
        <v>1103.7909999999999</v>
      </c>
      <c r="BJ14" s="9">
        <v>22.646000000000001</v>
      </c>
      <c r="BK14" s="9">
        <v>14.327</v>
      </c>
      <c r="BL14" s="9">
        <v>36.972999999999999</v>
      </c>
      <c r="BM14" s="9">
        <v>214.90600000000001</v>
      </c>
      <c r="BN14" s="9">
        <v>185.38800000000001</v>
      </c>
      <c r="BO14" s="9">
        <v>400.29300000000001</v>
      </c>
      <c r="BP14" s="9">
        <v>853.59400000000005</v>
      </c>
      <c r="BQ14" s="9">
        <v>25.177</v>
      </c>
      <c r="BR14" s="9">
        <v>21.719000000000001</v>
      </c>
      <c r="BS14" s="9">
        <v>46.895000000000003</v>
      </c>
      <c r="BT14" s="9">
        <v>107.042</v>
      </c>
      <c r="BU14" s="9">
        <v>99.634</v>
      </c>
      <c r="BV14" s="9">
        <v>206.67599999999999</v>
      </c>
      <c r="BW14" s="9">
        <v>423.46</v>
      </c>
      <c r="BX14" s="9">
        <v>25.277999999999999</v>
      </c>
      <c r="BY14" s="9">
        <v>23.529</v>
      </c>
      <c r="BZ14" s="9">
        <v>48.807000000000002</v>
      </c>
      <c r="CA14" s="9">
        <v>107.864</v>
      </c>
      <c r="CB14" s="9">
        <v>85.754000000000005</v>
      </c>
      <c r="CC14" s="9">
        <v>193.61699999999999</v>
      </c>
      <c r="CD14" s="9">
        <v>430.13400000000001</v>
      </c>
      <c r="CE14" s="9">
        <v>25.077000000000002</v>
      </c>
      <c r="CF14" s="9">
        <v>19.937000000000001</v>
      </c>
      <c r="CG14" s="9">
        <v>45.012999999999998</v>
      </c>
      <c r="CH14" s="9">
        <v>294.89100000000002</v>
      </c>
      <c r="CI14" s="9">
        <v>158.22999999999999</v>
      </c>
      <c r="CJ14" s="9">
        <v>453.12099999999998</v>
      </c>
      <c r="CK14" s="9">
        <v>1408.269</v>
      </c>
      <c r="CL14" s="9">
        <v>20.94</v>
      </c>
      <c r="CM14" s="9">
        <v>11.236000000000001</v>
      </c>
      <c r="CN14" s="9">
        <v>32.176000000000002</v>
      </c>
      <c r="CO14" s="9">
        <v>152.79</v>
      </c>
      <c r="CP14" s="9">
        <v>85.843999999999994</v>
      </c>
      <c r="CQ14" s="9">
        <v>238.63399999999999</v>
      </c>
      <c r="CR14" s="9">
        <v>734.61199999999997</v>
      </c>
      <c r="CS14" s="9">
        <v>20.798999999999999</v>
      </c>
      <c r="CT14" s="9">
        <v>11.686</v>
      </c>
      <c r="CU14" s="9">
        <v>32.484000000000002</v>
      </c>
      <c r="CV14" s="9">
        <v>142.101</v>
      </c>
      <c r="CW14" s="9">
        <v>72.385999999999996</v>
      </c>
      <c r="CX14" s="9">
        <v>214.48699999999999</v>
      </c>
      <c r="CY14" s="9">
        <v>673.65700000000004</v>
      </c>
      <c r="CZ14" s="9">
        <v>21.094000000000001</v>
      </c>
      <c r="DA14" s="9">
        <v>10.744999999999999</v>
      </c>
      <c r="DB14" s="9">
        <v>31.838999999999999</v>
      </c>
      <c r="DC14" s="9">
        <v>419.58699999999999</v>
      </c>
      <c r="DD14" s="9">
        <v>204.98099999999999</v>
      </c>
      <c r="DE14" s="9">
        <v>624.56799999999998</v>
      </c>
      <c r="DF14" s="9">
        <v>3193.4940000000001</v>
      </c>
      <c r="DG14" s="9">
        <v>13.138999999999999</v>
      </c>
      <c r="DH14" s="9">
        <v>6.4189999999999996</v>
      </c>
      <c r="DI14" s="9">
        <v>19.558</v>
      </c>
      <c r="DJ14" s="9">
        <v>236.12899999999999</v>
      </c>
      <c r="DK14" s="9">
        <v>91.668999999999997</v>
      </c>
      <c r="DL14" s="9">
        <v>327.798</v>
      </c>
      <c r="DM14" s="9">
        <v>1685.751</v>
      </c>
      <c r="DN14" s="9">
        <v>14.007</v>
      </c>
      <c r="DO14" s="9">
        <v>5.4379999999999997</v>
      </c>
      <c r="DP14" s="9">
        <v>19.445</v>
      </c>
      <c r="DQ14" s="9">
        <v>183.458</v>
      </c>
      <c r="DR14" s="9">
        <v>113.312</v>
      </c>
      <c r="DS14" s="9">
        <v>296.77</v>
      </c>
      <c r="DT14" s="9">
        <v>1507.7429999999999</v>
      </c>
      <c r="DU14" s="9">
        <v>12.167999999999999</v>
      </c>
      <c r="DV14" s="9">
        <v>7.5149999999999997</v>
      </c>
      <c r="DW14" s="9">
        <v>19.683</v>
      </c>
      <c r="DX14" s="9">
        <v>335.471</v>
      </c>
      <c r="DY14" s="9">
        <v>141.499</v>
      </c>
      <c r="DZ14" s="9">
        <v>476.97</v>
      </c>
      <c r="EA14" s="9">
        <v>2833.1590000000001</v>
      </c>
      <c r="EB14" s="9">
        <v>11.840999999999999</v>
      </c>
      <c r="EC14" s="9">
        <v>4.9939999999999998</v>
      </c>
      <c r="ED14" s="9">
        <v>16.835000000000001</v>
      </c>
      <c r="EE14" s="9">
        <v>169.28200000000001</v>
      </c>
      <c r="EF14" s="9">
        <v>59.6</v>
      </c>
      <c r="EG14" s="9">
        <v>228.881</v>
      </c>
      <c r="EH14" s="9">
        <v>1491.328</v>
      </c>
      <c r="EI14" s="9">
        <v>11.351000000000001</v>
      </c>
      <c r="EJ14" s="9">
        <v>3.996</v>
      </c>
      <c r="EK14" s="9">
        <v>15.347</v>
      </c>
      <c r="EL14" s="9">
        <v>166.18899999999999</v>
      </c>
      <c r="EM14" s="9">
        <v>81.899000000000001</v>
      </c>
      <c r="EN14" s="9">
        <v>248.08799999999999</v>
      </c>
      <c r="EO14" s="9">
        <v>1341.8309999999999</v>
      </c>
      <c r="EP14" s="9">
        <v>12.385</v>
      </c>
      <c r="EQ14" s="9">
        <v>6.1040000000000001</v>
      </c>
      <c r="ER14" s="9">
        <v>18.489000000000001</v>
      </c>
      <c r="ES14" s="9">
        <v>334.25</v>
      </c>
      <c r="ET14" s="9">
        <v>135.672</v>
      </c>
      <c r="EU14" s="9">
        <v>469.92099999999999</v>
      </c>
      <c r="EV14" s="9">
        <v>2708.1889999999999</v>
      </c>
      <c r="EW14" s="9">
        <v>12.342000000000001</v>
      </c>
      <c r="EX14" s="9">
        <v>5.01</v>
      </c>
      <c r="EY14" s="9">
        <v>17.352</v>
      </c>
      <c r="EZ14" s="9">
        <v>148.78200000000001</v>
      </c>
      <c r="FA14" s="9">
        <v>63.692</v>
      </c>
      <c r="FB14" s="9">
        <v>212.47399999999999</v>
      </c>
      <c r="FC14" s="9">
        <v>1385.9169999999999</v>
      </c>
      <c r="FD14" s="9">
        <v>10.734999999999999</v>
      </c>
      <c r="FE14" s="9">
        <v>4.5960000000000001</v>
      </c>
      <c r="FF14" s="9">
        <v>15.331</v>
      </c>
      <c r="FG14" s="9">
        <v>185.46799999999999</v>
      </c>
      <c r="FH14" s="9">
        <v>71.978999999999999</v>
      </c>
      <c r="FI14" s="9">
        <v>257.447</v>
      </c>
      <c r="FJ14" s="9">
        <v>1322.2719999999999</v>
      </c>
      <c r="FK14" s="9">
        <v>14.026</v>
      </c>
      <c r="FL14" s="9">
        <v>5.444</v>
      </c>
      <c r="FM14" s="9">
        <v>19.47</v>
      </c>
      <c r="FN14" s="9">
        <v>197.26300000000001</v>
      </c>
      <c r="FO14" s="9">
        <v>119.19</v>
      </c>
      <c r="FP14" s="9">
        <v>316.45400000000001</v>
      </c>
      <c r="FQ14" s="9">
        <v>1954.962</v>
      </c>
      <c r="FR14" s="9">
        <v>10.09</v>
      </c>
      <c r="FS14" s="9">
        <v>6.0970000000000004</v>
      </c>
      <c r="FT14" s="9">
        <v>16.187000000000001</v>
      </c>
      <c r="FU14" s="9">
        <v>106.941</v>
      </c>
      <c r="FV14" s="9">
        <v>66.995999999999995</v>
      </c>
      <c r="FW14" s="9">
        <v>173.93700000000001</v>
      </c>
      <c r="FX14" s="9">
        <v>1052.787</v>
      </c>
      <c r="FY14" s="9">
        <v>10.157999999999999</v>
      </c>
      <c r="FZ14" s="9">
        <v>6.3639999999999999</v>
      </c>
      <c r="GA14" s="9">
        <v>16.521999999999998</v>
      </c>
      <c r="GB14" s="9">
        <v>90.322000000000003</v>
      </c>
      <c r="GC14" s="9">
        <v>52.194000000000003</v>
      </c>
      <c r="GD14" s="9">
        <v>142.51599999999999</v>
      </c>
      <c r="GE14" s="9">
        <v>902.17399999999998</v>
      </c>
      <c r="GF14" s="9">
        <v>10.012</v>
      </c>
      <c r="GG14" s="9">
        <v>5.7850000000000001</v>
      </c>
      <c r="GH14" s="9">
        <v>15.797000000000001</v>
      </c>
      <c r="GI14" s="9">
        <v>54.109000000000002</v>
      </c>
      <c r="GJ14" s="9">
        <v>45.011000000000003</v>
      </c>
      <c r="GK14" s="9">
        <v>99.119</v>
      </c>
      <c r="GL14" s="9">
        <v>573.05200000000002</v>
      </c>
      <c r="GM14" s="9">
        <v>9.4420000000000002</v>
      </c>
      <c r="GN14" s="9">
        <v>7.8550000000000004</v>
      </c>
      <c r="GO14" s="9">
        <v>17.297000000000001</v>
      </c>
      <c r="GP14" s="9">
        <v>37.259</v>
      </c>
      <c r="GQ14" s="9">
        <v>24.657</v>
      </c>
      <c r="GR14" s="9">
        <v>61.917000000000002</v>
      </c>
      <c r="GS14" s="9">
        <v>343.55700000000002</v>
      </c>
      <c r="GT14" s="9">
        <v>10.845000000000001</v>
      </c>
      <c r="GU14" s="9">
        <v>7.1769999999999996</v>
      </c>
      <c r="GV14" s="9">
        <v>18.021999999999998</v>
      </c>
      <c r="GW14" s="9">
        <v>16.850000000000001</v>
      </c>
      <c r="GX14" s="9">
        <v>20.353000000000002</v>
      </c>
      <c r="GY14" s="9">
        <v>37.203000000000003</v>
      </c>
      <c r="GZ14" s="9">
        <v>229.495</v>
      </c>
      <c r="HA14" s="9">
        <v>7.3419999999999996</v>
      </c>
      <c r="HB14" s="9">
        <v>8.8689999999999998</v>
      </c>
      <c r="HC14" s="9">
        <v>16.210999999999999</v>
      </c>
      <c r="HD14" s="9">
        <v>558.49</v>
      </c>
      <c r="HE14" s="9">
        <v>283.81400000000002</v>
      </c>
      <c r="HF14" s="9">
        <v>842.30399999999997</v>
      </c>
      <c r="HG14" s="9">
        <v>4270.1989999999996</v>
      </c>
      <c r="HH14" s="9">
        <v>13.079000000000001</v>
      </c>
      <c r="HI14" s="9">
        <v>6.6459999999999999</v>
      </c>
      <c r="HJ14" s="9">
        <v>19.725000000000001</v>
      </c>
      <c r="HK14" s="9">
        <v>282.55700000000002</v>
      </c>
      <c r="HL14" s="9">
        <v>144.04900000000001</v>
      </c>
      <c r="HM14" s="9">
        <v>426.60599999999999</v>
      </c>
      <c r="HN14" s="9">
        <v>2259.9169999999999</v>
      </c>
      <c r="HO14" s="9">
        <v>12.503</v>
      </c>
      <c r="HP14" s="9">
        <v>6.3739999999999997</v>
      </c>
      <c r="HQ14" s="9">
        <v>18.876999999999999</v>
      </c>
      <c r="HR14" s="9">
        <v>275.93299999999999</v>
      </c>
      <c r="HS14" s="9">
        <v>139.76499999999999</v>
      </c>
      <c r="HT14" s="9">
        <v>415.69799999999998</v>
      </c>
      <c r="HU14" s="9">
        <v>2010.2819999999999</v>
      </c>
      <c r="HV14" s="9">
        <v>13.726000000000001</v>
      </c>
      <c r="HW14" s="9">
        <v>6.9530000000000003</v>
      </c>
      <c r="HX14" s="9">
        <v>20.678999999999998</v>
      </c>
      <c r="HY14" s="9">
        <v>474.54899999999998</v>
      </c>
      <c r="HZ14" s="9">
        <v>258.62099999999998</v>
      </c>
      <c r="IA14" s="9">
        <v>733.17</v>
      </c>
      <c r="IB14" s="9">
        <v>3518.3560000000002</v>
      </c>
      <c r="IC14" s="9">
        <v>13.488</v>
      </c>
      <c r="ID14" s="9">
        <v>7.351</v>
      </c>
      <c r="IE14" s="9">
        <v>20.838000000000001</v>
      </c>
      <c r="IF14" s="9">
        <v>255.654</v>
      </c>
      <c r="IG14" s="9">
        <v>125.50700000000001</v>
      </c>
      <c r="IH14" s="9">
        <v>381.16</v>
      </c>
      <c r="II14" s="9">
        <v>1859.07</v>
      </c>
      <c r="IJ14" s="9">
        <v>13.752000000000001</v>
      </c>
      <c r="IK14" s="9">
        <v>6.7510000000000003</v>
      </c>
      <c r="IL14" s="9">
        <v>20.503</v>
      </c>
      <c r="IM14" s="9">
        <v>218.89599999999999</v>
      </c>
      <c r="IN14" s="9">
        <v>133.114</v>
      </c>
      <c r="IO14" s="9">
        <v>352.01</v>
      </c>
      <c r="IP14" s="9">
        <v>1659.2860000000001</v>
      </c>
      <c r="IQ14" s="9">
        <v>13.192</v>
      </c>
    </row>
    <row r="15" spans="1:251">
      <c r="A15" s="10">
        <v>43497</v>
      </c>
      <c r="B15" s="9">
        <v>1786.463</v>
      </c>
      <c r="C15" s="9">
        <v>922.71299999999997</v>
      </c>
      <c r="D15" s="9">
        <v>2709.1759999999999</v>
      </c>
      <c r="E15" s="9">
        <v>13736.86</v>
      </c>
      <c r="F15" s="9">
        <v>13.005000000000001</v>
      </c>
      <c r="G15" s="9">
        <v>6.7169999999999996</v>
      </c>
      <c r="H15" s="9">
        <v>19.722000000000001</v>
      </c>
      <c r="I15" s="9">
        <v>929.61599999999999</v>
      </c>
      <c r="J15" s="9">
        <v>465.04</v>
      </c>
      <c r="K15" s="9">
        <v>1394.655</v>
      </c>
      <c r="L15" s="9">
        <v>7229.36</v>
      </c>
      <c r="M15" s="9">
        <v>12.859</v>
      </c>
      <c r="N15" s="9">
        <v>6.4329999999999998</v>
      </c>
      <c r="O15" s="9">
        <v>19.292000000000002</v>
      </c>
      <c r="P15" s="9">
        <v>856.84699999999998</v>
      </c>
      <c r="Q15" s="9">
        <v>457.673</v>
      </c>
      <c r="R15" s="9">
        <v>1314.521</v>
      </c>
      <c r="S15" s="9">
        <v>6507.5</v>
      </c>
      <c r="T15" s="9">
        <v>13.167</v>
      </c>
      <c r="U15" s="9">
        <v>7.0330000000000004</v>
      </c>
      <c r="V15" s="9">
        <v>20.2</v>
      </c>
      <c r="W15" s="9">
        <v>1736.069</v>
      </c>
      <c r="X15" s="9">
        <v>875.39400000000001</v>
      </c>
      <c r="Y15" s="9">
        <v>2611.4630000000002</v>
      </c>
      <c r="Z15" s="9">
        <v>13117.703</v>
      </c>
      <c r="AA15" s="9">
        <v>13.234999999999999</v>
      </c>
      <c r="AB15" s="9">
        <v>6.673</v>
      </c>
      <c r="AC15" s="9">
        <v>19.908000000000001</v>
      </c>
      <c r="AD15" s="9">
        <v>893.65700000000004</v>
      </c>
      <c r="AE15" s="9">
        <v>436.92899999999997</v>
      </c>
      <c r="AF15" s="9">
        <v>1330.586</v>
      </c>
      <c r="AG15" s="9">
        <v>6849.3419999999996</v>
      </c>
      <c r="AH15" s="9">
        <v>13.047000000000001</v>
      </c>
      <c r="AI15" s="9">
        <v>6.3789999999999996</v>
      </c>
      <c r="AJ15" s="9">
        <v>19.425999999999998</v>
      </c>
      <c r="AK15" s="9">
        <v>842.41099999999994</v>
      </c>
      <c r="AL15" s="9">
        <v>438.46499999999997</v>
      </c>
      <c r="AM15" s="9">
        <v>1280.877</v>
      </c>
      <c r="AN15" s="9">
        <v>6268.3620000000001</v>
      </c>
      <c r="AO15" s="9">
        <v>13.439</v>
      </c>
      <c r="AP15" s="9">
        <v>6.9950000000000001</v>
      </c>
      <c r="AQ15" s="9">
        <v>20.434000000000001</v>
      </c>
      <c r="AR15" s="9">
        <v>496.20299999999997</v>
      </c>
      <c r="AS15" s="9">
        <v>312.17399999999998</v>
      </c>
      <c r="AT15" s="9">
        <v>808.37699999999995</v>
      </c>
      <c r="AU15" s="9">
        <v>2297.1619999999998</v>
      </c>
      <c r="AV15" s="9">
        <v>21.600999999999999</v>
      </c>
      <c r="AW15" s="9">
        <v>13.59</v>
      </c>
      <c r="AX15" s="9">
        <v>35.19</v>
      </c>
      <c r="AY15" s="9">
        <v>240.97800000000001</v>
      </c>
      <c r="AZ15" s="9">
        <v>167.51599999999999</v>
      </c>
      <c r="BA15" s="9">
        <v>408.49299999999999</v>
      </c>
      <c r="BB15" s="9">
        <v>1177.8309999999999</v>
      </c>
      <c r="BC15" s="9">
        <v>20.459</v>
      </c>
      <c r="BD15" s="9">
        <v>14.222</v>
      </c>
      <c r="BE15" s="9">
        <v>34.682000000000002</v>
      </c>
      <c r="BF15" s="9">
        <v>255.22499999999999</v>
      </c>
      <c r="BG15" s="9">
        <v>144.65799999999999</v>
      </c>
      <c r="BH15" s="9">
        <v>399.88299999999998</v>
      </c>
      <c r="BI15" s="9">
        <v>1119.3309999999999</v>
      </c>
      <c r="BJ15" s="9">
        <v>22.802</v>
      </c>
      <c r="BK15" s="9">
        <v>12.923999999999999</v>
      </c>
      <c r="BL15" s="9">
        <v>35.725000000000001</v>
      </c>
      <c r="BM15" s="9">
        <v>213.34899999999999</v>
      </c>
      <c r="BN15" s="9">
        <v>156.54</v>
      </c>
      <c r="BO15" s="9">
        <v>369.89</v>
      </c>
      <c r="BP15" s="9">
        <v>857.89499999999998</v>
      </c>
      <c r="BQ15" s="9">
        <v>24.869</v>
      </c>
      <c r="BR15" s="9">
        <v>18.247</v>
      </c>
      <c r="BS15" s="9">
        <v>43.116</v>
      </c>
      <c r="BT15" s="9">
        <v>103.82899999999999</v>
      </c>
      <c r="BU15" s="9">
        <v>80.741</v>
      </c>
      <c r="BV15" s="9">
        <v>184.56899999999999</v>
      </c>
      <c r="BW15" s="9">
        <v>428.358</v>
      </c>
      <c r="BX15" s="9">
        <v>24.239000000000001</v>
      </c>
      <c r="BY15" s="9">
        <v>18.849</v>
      </c>
      <c r="BZ15" s="9">
        <v>43.088000000000001</v>
      </c>
      <c r="CA15" s="9">
        <v>109.521</v>
      </c>
      <c r="CB15" s="9">
        <v>75.799000000000007</v>
      </c>
      <c r="CC15" s="9">
        <v>185.32</v>
      </c>
      <c r="CD15" s="9">
        <v>429.53699999999998</v>
      </c>
      <c r="CE15" s="9">
        <v>25.497</v>
      </c>
      <c r="CF15" s="9">
        <v>17.646999999999998</v>
      </c>
      <c r="CG15" s="9">
        <v>43.143999999999998</v>
      </c>
      <c r="CH15" s="9">
        <v>282.85300000000001</v>
      </c>
      <c r="CI15" s="9">
        <v>155.63399999999999</v>
      </c>
      <c r="CJ15" s="9">
        <v>438.48700000000002</v>
      </c>
      <c r="CK15" s="9">
        <v>1439.2670000000001</v>
      </c>
      <c r="CL15" s="9">
        <v>19.652999999999999</v>
      </c>
      <c r="CM15" s="9">
        <v>10.813000000000001</v>
      </c>
      <c r="CN15" s="9">
        <v>30.466000000000001</v>
      </c>
      <c r="CO15" s="9">
        <v>137.149</v>
      </c>
      <c r="CP15" s="9">
        <v>86.775000000000006</v>
      </c>
      <c r="CQ15" s="9">
        <v>223.92400000000001</v>
      </c>
      <c r="CR15" s="9">
        <v>749.47299999999996</v>
      </c>
      <c r="CS15" s="9">
        <v>18.298999999999999</v>
      </c>
      <c r="CT15" s="9">
        <v>11.577999999999999</v>
      </c>
      <c r="CU15" s="9">
        <v>29.878</v>
      </c>
      <c r="CV15" s="9">
        <v>145.70400000000001</v>
      </c>
      <c r="CW15" s="9">
        <v>68.858999999999995</v>
      </c>
      <c r="CX15" s="9">
        <v>214.56299999999999</v>
      </c>
      <c r="CY15" s="9">
        <v>689.79399999999998</v>
      </c>
      <c r="CZ15" s="9">
        <v>21.123000000000001</v>
      </c>
      <c r="DA15" s="9">
        <v>9.9830000000000005</v>
      </c>
      <c r="DB15" s="9">
        <v>31.105</v>
      </c>
      <c r="DC15" s="9">
        <v>430.90699999999998</v>
      </c>
      <c r="DD15" s="9">
        <v>183.32400000000001</v>
      </c>
      <c r="DE15" s="9">
        <v>614.23099999999999</v>
      </c>
      <c r="DF15" s="9">
        <v>3238.6709999999998</v>
      </c>
      <c r="DG15" s="9">
        <v>13.305</v>
      </c>
      <c r="DH15" s="9">
        <v>5.66</v>
      </c>
      <c r="DI15" s="9">
        <v>18.966000000000001</v>
      </c>
      <c r="DJ15" s="9">
        <v>243.636</v>
      </c>
      <c r="DK15" s="9">
        <v>92.908000000000001</v>
      </c>
      <c r="DL15" s="9">
        <v>336.54399999999998</v>
      </c>
      <c r="DM15" s="9">
        <v>1719.5409999999999</v>
      </c>
      <c r="DN15" s="9">
        <v>14.169</v>
      </c>
      <c r="DO15" s="9">
        <v>5.4029999999999996</v>
      </c>
      <c r="DP15" s="9">
        <v>19.571999999999999</v>
      </c>
      <c r="DQ15" s="9">
        <v>187.27099999999999</v>
      </c>
      <c r="DR15" s="9">
        <v>90.415999999999997</v>
      </c>
      <c r="DS15" s="9">
        <v>277.68700000000001</v>
      </c>
      <c r="DT15" s="9">
        <v>1519.13</v>
      </c>
      <c r="DU15" s="9">
        <v>12.327999999999999</v>
      </c>
      <c r="DV15" s="9">
        <v>5.952</v>
      </c>
      <c r="DW15" s="9">
        <v>18.279</v>
      </c>
      <c r="DX15" s="9">
        <v>310.423</v>
      </c>
      <c r="DY15" s="9">
        <v>148.9</v>
      </c>
      <c r="DZ15" s="9">
        <v>459.32299999999998</v>
      </c>
      <c r="EA15" s="9">
        <v>2893.913</v>
      </c>
      <c r="EB15" s="9">
        <v>10.727</v>
      </c>
      <c r="EC15" s="9">
        <v>5.1449999999999996</v>
      </c>
      <c r="ED15" s="9">
        <v>15.872</v>
      </c>
      <c r="EE15" s="9">
        <v>162.227</v>
      </c>
      <c r="EF15" s="9">
        <v>62.158999999999999</v>
      </c>
      <c r="EG15" s="9">
        <v>224.386</v>
      </c>
      <c r="EH15" s="9">
        <v>1516.3030000000001</v>
      </c>
      <c r="EI15" s="9">
        <v>10.699</v>
      </c>
      <c r="EJ15" s="9">
        <v>4.0990000000000002</v>
      </c>
      <c r="EK15" s="9">
        <v>14.798</v>
      </c>
      <c r="EL15" s="9">
        <v>148.19499999999999</v>
      </c>
      <c r="EM15" s="9">
        <v>86.742000000000004</v>
      </c>
      <c r="EN15" s="9">
        <v>234.93700000000001</v>
      </c>
      <c r="EO15" s="9">
        <v>1377.61</v>
      </c>
      <c r="EP15" s="9">
        <v>10.757</v>
      </c>
      <c r="EQ15" s="9">
        <v>6.2969999999999997</v>
      </c>
      <c r="ER15" s="9">
        <v>17.053999999999998</v>
      </c>
      <c r="ES15" s="9">
        <v>304.20299999999997</v>
      </c>
      <c r="ET15" s="9">
        <v>122.78400000000001</v>
      </c>
      <c r="EU15" s="9">
        <v>426.98700000000002</v>
      </c>
      <c r="EV15" s="9">
        <v>2700.3380000000002</v>
      </c>
      <c r="EW15" s="9">
        <v>11.265000000000001</v>
      </c>
      <c r="EX15" s="9">
        <v>4.5469999999999997</v>
      </c>
      <c r="EY15" s="9">
        <v>15.811999999999999</v>
      </c>
      <c r="EZ15" s="9">
        <v>142.58600000000001</v>
      </c>
      <c r="FA15" s="9">
        <v>58.094999999999999</v>
      </c>
      <c r="FB15" s="9">
        <v>200.68100000000001</v>
      </c>
      <c r="FC15" s="9">
        <v>1383.713</v>
      </c>
      <c r="FD15" s="9">
        <v>10.305</v>
      </c>
      <c r="FE15" s="9">
        <v>4.1980000000000004</v>
      </c>
      <c r="FF15" s="9">
        <v>14.503</v>
      </c>
      <c r="FG15" s="9">
        <v>161.61600000000001</v>
      </c>
      <c r="FH15" s="9">
        <v>64.688999999999993</v>
      </c>
      <c r="FI15" s="9">
        <v>226.30600000000001</v>
      </c>
      <c r="FJ15" s="9">
        <v>1316.625</v>
      </c>
      <c r="FK15" s="9">
        <v>12.275</v>
      </c>
      <c r="FL15" s="9">
        <v>4.9130000000000003</v>
      </c>
      <c r="FM15" s="9">
        <v>17.187999999999999</v>
      </c>
      <c r="FN15" s="9">
        <v>194.334</v>
      </c>
      <c r="FO15" s="9">
        <v>108.212</v>
      </c>
      <c r="FP15" s="9">
        <v>302.54599999999999</v>
      </c>
      <c r="FQ15" s="9">
        <v>1987.62</v>
      </c>
      <c r="FR15" s="9">
        <v>9.7769999999999992</v>
      </c>
      <c r="FS15" s="9">
        <v>5.444</v>
      </c>
      <c r="FT15" s="9">
        <v>15.222</v>
      </c>
      <c r="FU15" s="9">
        <v>104.23</v>
      </c>
      <c r="FV15" s="9">
        <v>56.252000000000002</v>
      </c>
      <c r="FW15" s="9">
        <v>160.482</v>
      </c>
      <c r="FX15" s="9">
        <v>1051.954</v>
      </c>
      <c r="FY15" s="9">
        <v>9.9079999999999995</v>
      </c>
      <c r="FZ15" s="9">
        <v>5.3470000000000004</v>
      </c>
      <c r="GA15" s="9">
        <v>15.256</v>
      </c>
      <c r="GB15" s="9">
        <v>90.103999999999999</v>
      </c>
      <c r="GC15" s="9">
        <v>51.96</v>
      </c>
      <c r="GD15" s="9">
        <v>142.06399999999999</v>
      </c>
      <c r="GE15" s="9">
        <v>935.66600000000005</v>
      </c>
      <c r="GF15" s="9">
        <v>9.6300000000000008</v>
      </c>
      <c r="GG15" s="9">
        <v>5.5529999999999999</v>
      </c>
      <c r="GH15" s="9">
        <v>15.183</v>
      </c>
      <c r="GI15" s="9">
        <v>50.393999999999998</v>
      </c>
      <c r="GJ15" s="9">
        <v>47.319000000000003</v>
      </c>
      <c r="GK15" s="9">
        <v>97.712999999999994</v>
      </c>
      <c r="GL15" s="9">
        <v>619.15700000000004</v>
      </c>
      <c r="GM15" s="9">
        <v>8.1389999999999993</v>
      </c>
      <c r="GN15" s="9">
        <v>7.6420000000000003</v>
      </c>
      <c r="GO15" s="9">
        <v>15.782</v>
      </c>
      <c r="GP15" s="9">
        <v>35.957999999999998</v>
      </c>
      <c r="GQ15" s="9">
        <v>28.111000000000001</v>
      </c>
      <c r="GR15" s="9">
        <v>64.069000000000003</v>
      </c>
      <c r="GS15" s="9">
        <v>380.01799999999997</v>
      </c>
      <c r="GT15" s="9">
        <v>9.4619999999999997</v>
      </c>
      <c r="GU15" s="9">
        <v>7.3970000000000002</v>
      </c>
      <c r="GV15" s="9">
        <v>16.86</v>
      </c>
      <c r="GW15" s="9">
        <v>14.436</v>
      </c>
      <c r="GX15" s="9">
        <v>19.207999999999998</v>
      </c>
      <c r="GY15" s="9">
        <v>33.643999999999998</v>
      </c>
      <c r="GZ15" s="9">
        <v>239.13900000000001</v>
      </c>
      <c r="HA15" s="9">
        <v>6.0369999999999999</v>
      </c>
      <c r="HB15" s="9">
        <v>8.032</v>
      </c>
      <c r="HC15" s="9">
        <v>14.069000000000001</v>
      </c>
      <c r="HD15" s="9">
        <v>530.99300000000005</v>
      </c>
      <c r="HE15" s="9">
        <v>259.64999999999998</v>
      </c>
      <c r="HF15" s="9">
        <v>790.64400000000001</v>
      </c>
      <c r="HG15" s="9">
        <v>4380.7240000000002</v>
      </c>
      <c r="HH15" s="9">
        <v>12.121</v>
      </c>
      <c r="HI15" s="9">
        <v>5.9269999999999996</v>
      </c>
      <c r="HJ15" s="9">
        <v>18.047999999999998</v>
      </c>
      <c r="HK15" s="9">
        <v>282.71699999999998</v>
      </c>
      <c r="HL15" s="9">
        <v>137.154</v>
      </c>
      <c r="HM15" s="9">
        <v>419.87099999999998</v>
      </c>
      <c r="HN15" s="9">
        <v>2311.6219999999998</v>
      </c>
      <c r="HO15" s="9">
        <v>12.23</v>
      </c>
      <c r="HP15" s="9">
        <v>5.9329999999999998</v>
      </c>
      <c r="HQ15" s="9">
        <v>18.163</v>
      </c>
      <c r="HR15" s="9">
        <v>248.27600000000001</v>
      </c>
      <c r="HS15" s="9">
        <v>122.496</v>
      </c>
      <c r="HT15" s="9">
        <v>370.77199999999999</v>
      </c>
      <c r="HU15" s="9">
        <v>2069.1019999999999</v>
      </c>
      <c r="HV15" s="9">
        <v>11.999000000000001</v>
      </c>
      <c r="HW15" s="9">
        <v>5.92</v>
      </c>
      <c r="HX15" s="9">
        <v>17.919</v>
      </c>
      <c r="HY15" s="9">
        <v>485.89</v>
      </c>
      <c r="HZ15" s="9">
        <v>233.10400000000001</v>
      </c>
      <c r="IA15" s="9">
        <v>718.99400000000003</v>
      </c>
      <c r="IB15" s="9">
        <v>3628.672</v>
      </c>
      <c r="IC15" s="9">
        <v>13.39</v>
      </c>
      <c r="ID15" s="9">
        <v>6.4240000000000004</v>
      </c>
      <c r="IE15" s="9">
        <v>19.814</v>
      </c>
      <c r="IF15" s="9">
        <v>249.863</v>
      </c>
      <c r="IG15" s="9">
        <v>115.848</v>
      </c>
      <c r="IH15" s="9">
        <v>365.71100000000001</v>
      </c>
      <c r="II15" s="9">
        <v>1916.2940000000001</v>
      </c>
      <c r="IJ15" s="9">
        <v>13.039</v>
      </c>
      <c r="IK15" s="9">
        <v>6.0449999999999999</v>
      </c>
      <c r="IL15" s="9">
        <v>19.084</v>
      </c>
      <c r="IM15" s="9">
        <v>236.02699999999999</v>
      </c>
      <c r="IN15" s="9">
        <v>117.256</v>
      </c>
      <c r="IO15" s="9">
        <v>353.28300000000002</v>
      </c>
      <c r="IP15" s="9">
        <v>1712.3779999999999</v>
      </c>
      <c r="IQ15" s="9">
        <v>13.784000000000001</v>
      </c>
    </row>
    <row r="16" spans="1:251">
      <c r="A16" s="10">
        <v>43862</v>
      </c>
      <c r="B16" s="9">
        <v>1952.655</v>
      </c>
      <c r="C16" s="9">
        <v>988.45100000000002</v>
      </c>
      <c r="D16" s="9">
        <v>2941.1060000000002</v>
      </c>
      <c r="E16" s="9">
        <v>14053.582</v>
      </c>
      <c r="F16" s="9">
        <v>13.894</v>
      </c>
      <c r="G16" s="9">
        <v>7.0330000000000004</v>
      </c>
      <c r="H16" s="9">
        <v>20.928000000000001</v>
      </c>
      <c r="I16" s="9">
        <v>1014.255</v>
      </c>
      <c r="J16" s="9">
        <v>517.02300000000002</v>
      </c>
      <c r="K16" s="9">
        <v>1531.278</v>
      </c>
      <c r="L16" s="9">
        <v>7363.28</v>
      </c>
      <c r="M16" s="9">
        <v>13.773999999999999</v>
      </c>
      <c r="N16" s="9">
        <v>7.0220000000000002</v>
      </c>
      <c r="O16" s="9">
        <v>20.795999999999999</v>
      </c>
      <c r="P16" s="9">
        <v>938.4</v>
      </c>
      <c r="Q16" s="9">
        <v>471.428</v>
      </c>
      <c r="R16" s="9">
        <v>1409.827</v>
      </c>
      <c r="S16" s="9">
        <v>6690.3010000000004</v>
      </c>
      <c r="T16" s="9">
        <v>14.026</v>
      </c>
      <c r="U16" s="9">
        <v>7.0460000000000003</v>
      </c>
      <c r="V16" s="9">
        <v>21.073</v>
      </c>
      <c r="W16" s="9">
        <v>1899.42</v>
      </c>
      <c r="X16" s="9">
        <v>934.63</v>
      </c>
      <c r="Y16" s="9">
        <v>2834.05</v>
      </c>
      <c r="Z16" s="9">
        <v>13402.614</v>
      </c>
      <c r="AA16" s="9">
        <v>14.172000000000001</v>
      </c>
      <c r="AB16" s="9">
        <v>6.9729999999999999</v>
      </c>
      <c r="AC16" s="9">
        <v>21.145</v>
      </c>
      <c r="AD16" s="9">
        <v>976.86300000000006</v>
      </c>
      <c r="AE16" s="9">
        <v>486.34399999999999</v>
      </c>
      <c r="AF16" s="9">
        <v>1463.2070000000001</v>
      </c>
      <c r="AG16" s="9">
        <v>6980.1419999999998</v>
      </c>
      <c r="AH16" s="9">
        <v>13.994999999999999</v>
      </c>
      <c r="AI16" s="9">
        <v>6.968</v>
      </c>
      <c r="AJ16" s="9">
        <v>20.962</v>
      </c>
      <c r="AK16" s="9">
        <v>922.55700000000002</v>
      </c>
      <c r="AL16" s="9">
        <v>448.286</v>
      </c>
      <c r="AM16" s="9">
        <v>1370.8430000000001</v>
      </c>
      <c r="AN16" s="9">
        <v>6422.4719999999998</v>
      </c>
      <c r="AO16" s="9">
        <v>14.365</v>
      </c>
      <c r="AP16" s="9">
        <v>6.98</v>
      </c>
      <c r="AQ16" s="9">
        <v>21.344000000000001</v>
      </c>
      <c r="AR16" s="9">
        <v>525.39499999999998</v>
      </c>
      <c r="AS16" s="9">
        <v>348.904</v>
      </c>
      <c r="AT16" s="9">
        <v>874.3</v>
      </c>
      <c r="AU16" s="9">
        <v>2302.7469999999998</v>
      </c>
      <c r="AV16" s="9">
        <v>22.815999999999999</v>
      </c>
      <c r="AW16" s="9">
        <v>15.151999999999999</v>
      </c>
      <c r="AX16" s="9">
        <v>37.968000000000004</v>
      </c>
      <c r="AY16" s="9">
        <v>248.37899999999999</v>
      </c>
      <c r="AZ16" s="9">
        <v>200.744</v>
      </c>
      <c r="BA16" s="9">
        <v>449.12299999999999</v>
      </c>
      <c r="BB16" s="9">
        <v>1177.2860000000001</v>
      </c>
      <c r="BC16" s="9">
        <v>21.097999999999999</v>
      </c>
      <c r="BD16" s="9">
        <v>17.050999999999998</v>
      </c>
      <c r="BE16" s="9">
        <v>38.149000000000001</v>
      </c>
      <c r="BF16" s="9">
        <v>277.017</v>
      </c>
      <c r="BG16" s="9">
        <v>148.16</v>
      </c>
      <c r="BH16" s="9">
        <v>425.17700000000002</v>
      </c>
      <c r="BI16" s="9">
        <v>1125.46</v>
      </c>
      <c r="BJ16" s="9">
        <v>24.614000000000001</v>
      </c>
      <c r="BK16" s="9">
        <v>13.164</v>
      </c>
      <c r="BL16" s="9">
        <v>37.777999999999999</v>
      </c>
      <c r="BM16" s="9">
        <v>223.32300000000001</v>
      </c>
      <c r="BN16" s="9">
        <v>191.78</v>
      </c>
      <c r="BO16" s="9">
        <v>415.10300000000001</v>
      </c>
      <c r="BP16" s="9">
        <v>870.20299999999997</v>
      </c>
      <c r="BQ16" s="9">
        <v>25.663</v>
      </c>
      <c r="BR16" s="9">
        <v>22.039000000000001</v>
      </c>
      <c r="BS16" s="9">
        <v>47.701999999999998</v>
      </c>
      <c r="BT16" s="9">
        <v>103.80500000000001</v>
      </c>
      <c r="BU16" s="9">
        <v>111.44499999999999</v>
      </c>
      <c r="BV16" s="9">
        <v>215.25</v>
      </c>
      <c r="BW16" s="9">
        <v>437.79</v>
      </c>
      <c r="BX16" s="9">
        <v>23.710999999999999</v>
      </c>
      <c r="BY16" s="9">
        <v>25.456</v>
      </c>
      <c r="BZ16" s="9">
        <v>49.167000000000002</v>
      </c>
      <c r="CA16" s="9">
        <v>119.518</v>
      </c>
      <c r="CB16" s="9">
        <v>80.334999999999994</v>
      </c>
      <c r="CC16" s="9">
        <v>199.85300000000001</v>
      </c>
      <c r="CD16" s="9">
        <v>432.41300000000001</v>
      </c>
      <c r="CE16" s="9">
        <v>27.64</v>
      </c>
      <c r="CF16" s="9">
        <v>18.577999999999999</v>
      </c>
      <c r="CG16" s="9">
        <v>46.218000000000004</v>
      </c>
      <c r="CH16" s="9">
        <v>302.07299999999998</v>
      </c>
      <c r="CI16" s="9">
        <v>157.124</v>
      </c>
      <c r="CJ16" s="9">
        <v>459.197</v>
      </c>
      <c r="CK16" s="9">
        <v>1432.5440000000001</v>
      </c>
      <c r="CL16" s="9">
        <v>21.085999999999999</v>
      </c>
      <c r="CM16" s="9">
        <v>10.968</v>
      </c>
      <c r="CN16" s="9">
        <v>32.055</v>
      </c>
      <c r="CO16" s="9">
        <v>144.57400000000001</v>
      </c>
      <c r="CP16" s="9">
        <v>89.299000000000007</v>
      </c>
      <c r="CQ16" s="9">
        <v>233.87299999999999</v>
      </c>
      <c r="CR16" s="9">
        <v>739.49599999999998</v>
      </c>
      <c r="CS16" s="9">
        <v>19.55</v>
      </c>
      <c r="CT16" s="9">
        <v>12.076000000000001</v>
      </c>
      <c r="CU16" s="9">
        <v>31.626000000000001</v>
      </c>
      <c r="CV16" s="9">
        <v>157.49799999999999</v>
      </c>
      <c r="CW16" s="9">
        <v>67.825000000000003</v>
      </c>
      <c r="CX16" s="9">
        <v>225.32400000000001</v>
      </c>
      <c r="CY16" s="9">
        <v>693.04700000000003</v>
      </c>
      <c r="CZ16" s="9">
        <v>22.725999999999999</v>
      </c>
      <c r="DA16" s="9">
        <v>9.7870000000000008</v>
      </c>
      <c r="DB16" s="9">
        <v>32.512</v>
      </c>
      <c r="DC16" s="9">
        <v>464.54599999999999</v>
      </c>
      <c r="DD16" s="9">
        <v>194.887</v>
      </c>
      <c r="DE16" s="9">
        <v>659.43399999999997</v>
      </c>
      <c r="DF16" s="9">
        <v>3319.4630000000002</v>
      </c>
      <c r="DG16" s="9">
        <v>13.994999999999999</v>
      </c>
      <c r="DH16" s="9">
        <v>5.8710000000000004</v>
      </c>
      <c r="DI16" s="9">
        <v>19.866</v>
      </c>
      <c r="DJ16" s="9">
        <v>266.32799999999997</v>
      </c>
      <c r="DK16" s="9">
        <v>98.149000000000001</v>
      </c>
      <c r="DL16" s="9">
        <v>364.47800000000001</v>
      </c>
      <c r="DM16" s="9">
        <v>1726.326</v>
      </c>
      <c r="DN16" s="9">
        <v>15.427</v>
      </c>
      <c r="DO16" s="9">
        <v>5.6849999999999996</v>
      </c>
      <c r="DP16" s="9">
        <v>21.113</v>
      </c>
      <c r="DQ16" s="9">
        <v>198.21799999999999</v>
      </c>
      <c r="DR16" s="9">
        <v>96.738</v>
      </c>
      <c r="DS16" s="9">
        <v>294.95600000000002</v>
      </c>
      <c r="DT16" s="9">
        <v>1593.136</v>
      </c>
      <c r="DU16" s="9">
        <v>12.442</v>
      </c>
      <c r="DV16" s="9">
        <v>6.0720000000000001</v>
      </c>
      <c r="DW16" s="9">
        <v>18.513999999999999</v>
      </c>
      <c r="DX16" s="9">
        <v>346.476</v>
      </c>
      <c r="DY16" s="9">
        <v>150.71</v>
      </c>
      <c r="DZ16" s="9">
        <v>497.18599999999998</v>
      </c>
      <c r="EA16" s="9">
        <v>2970.1350000000002</v>
      </c>
      <c r="EB16" s="9">
        <v>11.664999999999999</v>
      </c>
      <c r="EC16" s="9">
        <v>5.0739999999999998</v>
      </c>
      <c r="ED16" s="9">
        <v>16.739000000000001</v>
      </c>
      <c r="EE16" s="9">
        <v>181.59</v>
      </c>
      <c r="EF16" s="9">
        <v>67.885999999999996</v>
      </c>
      <c r="EG16" s="9">
        <v>249.47499999999999</v>
      </c>
      <c r="EH16" s="9">
        <v>1572.0260000000001</v>
      </c>
      <c r="EI16" s="9">
        <v>11.551</v>
      </c>
      <c r="EJ16" s="9">
        <v>4.3179999999999996</v>
      </c>
      <c r="EK16" s="9">
        <v>15.87</v>
      </c>
      <c r="EL16" s="9">
        <v>164.886</v>
      </c>
      <c r="EM16" s="9">
        <v>82.823999999999998</v>
      </c>
      <c r="EN16" s="9">
        <v>247.71</v>
      </c>
      <c r="EO16" s="9">
        <v>1398.1089999999999</v>
      </c>
      <c r="EP16" s="9">
        <v>11.794</v>
      </c>
      <c r="EQ16" s="9">
        <v>5.9240000000000004</v>
      </c>
      <c r="ER16" s="9">
        <v>17.718</v>
      </c>
      <c r="ES16" s="9">
        <v>324.99900000000002</v>
      </c>
      <c r="ET16" s="9">
        <v>123.70099999999999</v>
      </c>
      <c r="EU16" s="9">
        <v>448.7</v>
      </c>
      <c r="EV16" s="9">
        <v>2765.6970000000001</v>
      </c>
      <c r="EW16" s="9">
        <v>11.750999999999999</v>
      </c>
      <c r="EX16" s="9">
        <v>4.4729999999999999</v>
      </c>
      <c r="EY16" s="9">
        <v>16.224</v>
      </c>
      <c r="EZ16" s="9">
        <v>156.56200000000001</v>
      </c>
      <c r="FA16" s="9">
        <v>58.68</v>
      </c>
      <c r="FB16" s="9">
        <v>215.24199999999999</v>
      </c>
      <c r="FC16" s="9">
        <v>1423.09</v>
      </c>
      <c r="FD16" s="9">
        <v>11.002000000000001</v>
      </c>
      <c r="FE16" s="9">
        <v>4.1230000000000002</v>
      </c>
      <c r="FF16" s="9">
        <v>15.125</v>
      </c>
      <c r="FG16" s="9">
        <v>168.43700000000001</v>
      </c>
      <c r="FH16" s="9">
        <v>65.021000000000001</v>
      </c>
      <c r="FI16" s="9">
        <v>233.458</v>
      </c>
      <c r="FJ16" s="9">
        <v>1342.607</v>
      </c>
      <c r="FK16" s="9">
        <v>12.545999999999999</v>
      </c>
      <c r="FL16" s="9">
        <v>4.843</v>
      </c>
      <c r="FM16" s="9">
        <v>17.388000000000002</v>
      </c>
      <c r="FN16" s="9">
        <v>238.00299999999999</v>
      </c>
      <c r="FO16" s="9">
        <v>116.428</v>
      </c>
      <c r="FP16" s="9">
        <v>354.43099999999998</v>
      </c>
      <c r="FQ16" s="9">
        <v>2044.5730000000001</v>
      </c>
      <c r="FR16" s="9">
        <v>11.641</v>
      </c>
      <c r="FS16" s="9">
        <v>5.694</v>
      </c>
      <c r="FT16" s="9">
        <v>17.335000000000001</v>
      </c>
      <c r="FU16" s="9">
        <v>124.005</v>
      </c>
      <c r="FV16" s="9">
        <v>60.884999999999998</v>
      </c>
      <c r="FW16" s="9">
        <v>184.89</v>
      </c>
      <c r="FX16" s="9">
        <v>1081.414</v>
      </c>
      <c r="FY16" s="9">
        <v>11.467000000000001</v>
      </c>
      <c r="FZ16" s="9">
        <v>5.63</v>
      </c>
      <c r="GA16" s="9">
        <v>17.097000000000001</v>
      </c>
      <c r="GB16" s="9">
        <v>113.999</v>
      </c>
      <c r="GC16" s="9">
        <v>55.542999999999999</v>
      </c>
      <c r="GD16" s="9">
        <v>169.541</v>
      </c>
      <c r="GE16" s="9">
        <v>963.15899999999999</v>
      </c>
      <c r="GF16" s="9">
        <v>11.836</v>
      </c>
      <c r="GG16" s="9">
        <v>5.7670000000000003</v>
      </c>
      <c r="GH16" s="9">
        <v>17.603000000000002</v>
      </c>
      <c r="GI16" s="9">
        <v>53.234999999999999</v>
      </c>
      <c r="GJ16" s="9">
        <v>53.820999999999998</v>
      </c>
      <c r="GK16" s="9">
        <v>107.056</v>
      </c>
      <c r="GL16" s="9">
        <v>650.96699999999998</v>
      </c>
      <c r="GM16" s="9">
        <v>8.1780000000000008</v>
      </c>
      <c r="GN16" s="9">
        <v>8.2680000000000007</v>
      </c>
      <c r="GO16" s="9">
        <v>16.446000000000002</v>
      </c>
      <c r="GP16" s="9">
        <v>37.392000000000003</v>
      </c>
      <c r="GQ16" s="9">
        <v>30.678999999999998</v>
      </c>
      <c r="GR16" s="9">
        <v>68.070999999999998</v>
      </c>
      <c r="GS16" s="9">
        <v>383.13799999999998</v>
      </c>
      <c r="GT16" s="9">
        <v>9.7590000000000003</v>
      </c>
      <c r="GU16" s="9">
        <v>8.0069999999999997</v>
      </c>
      <c r="GV16" s="9">
        <v>17.766999999999999</v>
      </c>
      <c r="GW16" s="9">
        <v>15.843</v>
      </c>
      <c r="GX16" s="9">
        <v>23.141999999999999</v>
      </c>
      <c r="GY16" s="9">
        <v>38.984999999999999</v>
      </c>
      <c r="GZ16" s="9">
        <v>267.82900000000001</v>
      </c>
      <c r="HA16" s="9">
        <v>5.915</v>
      </c>
      <c r="HB16" s="9">
        <v>8.641</v>
      </c>
      <c r="HC16" s="9">
        <v>14.555999999999999</v>
      </c>
      <c r="HD16" s="9">
        <v>629.96400000000006</v>
      </c>
      <c r="HE16" s="9">
        <v>285.11900000000003</v>
      </c>
      <c r="HF16" s="9">
        <v>915.08399999999995</v>
      </c>
      <c r="HG16" s="9">
        <v>4440.2449999999999</v>
      </c>
      <c r="HH16" s="9">
        <v>14.188000000000001</v>
      </c>
      <c r="HI16" s="9">
        <v>6.4210000000000003</v>
      </c>
      <c r="HJ16" s="9">
        <v>20.609000000000002</v>
      </c>
      <c r="HK16" s="9">
        <v>337.709</v>
      </c>
      <c r="HL16" s="9">
        <v>148.91399999999999</v>
      </c>
      <c r="HM16" s="9">
        <v>486.62299999999999</v>
      </c>
      <c r="HN16" s="9">
        <v>2346.9549999999999</v>
      </c>
      <c r="HO16" s="9">
        <v>14.388999999999999</v>
      </c>
      <c r="HP16" s="9">
        <v>6.3449999999999998</v>
      </c>
      <c r="HQ16" s="9">
        <v>20.734000000000002</v>
      </c>
      <c r="HR16" s="9">
        <v>292.25599999999997</v>
      </c>
      <c r="HS16" s="9">
        <v>136.20500000000001</v>
      </c>
      <c r="HT16" s="9">
        <v>428.46100000000001</v>
      </c>
      <c r="HU16" s="9">
        <v>2093.29</v>
      </c>
      <c r="HV16" s="9">
        <v>13.962</v>
      </c>
      <c r="HW16" s="9">
        <v>6.5069999999999997</v>
      </c>
      <c r="HX16" s="9">
        <v>20.468</v>
      </c>
      <c r="HY16" s="9">
        <v>493.20400000000001</v>
      </c>
      <c r="HZ16" s="9">
        <v>283.654</v>
      </c>
      <c r="IA16" s="9">
        <v>776.85799999999995</v>
      </c>
      <c r="IB16" s="9">
        <v>3738.4639999999999</v>
      </c>
      <c r="IC16" s="9">
        <v>13.193</v>
      </c>
      <c r="ID16" s="9">
        <v>7.5869999999999997</v>
      </c>
      <c r="IE16" s="9">
        <v>20.78</v>
      </c>
      <c r="IF16" s="9">
        <v>266.00700000000001</v>
      </c>
      <c r="IG16" s="9">
        <v>143.04400000000001</v>
      </c>
      <c r="IH16" s="9">
        <v>409.05099999999999</v>
      </c>
      <c r="II16" s="9">
        <v>1957.6659999999999</v>
      </c>
      <c r="IJ16" s="9">
        <v>13.587999999999999</v>
      </c>
      <c r="IK16" s="9">
        <v>7.3070000000000004</v>
      </c>
      <c r="IL16" s="9">
        <v>20.895</v>
      </c>
      <c r="IM16" s="9">
        <v>227.197</v>
      </c>
      <c r="IN16" s="9">
        <v>140.61099999999999</v>
      </c>
      <c r="IO16" s="9">
        <v>367.80700000000002</v>
      </c>
      <c r="IP16" s="9">
        <v>1780.798</v>
      </c>
      <c r="IQ16" s="9">
        <v>12.757999999999999</v>
      </c>
    </row>
    <row r="17" spans="1:251">
      <c r="A17" s="10">
        <v>44228</v>
      </c>
      <c r="B17" s="9">
        <v>1922.4549999999999</v>
      </c>
      <c r="C17" s="9">
        <v>1116.8030000000001</v>
      </c>
      <c r="D17" s="9">
        <v>3039.2579999999998</v>
      </c>
      <c r="E17" s="9">
        <v>14161.9</v>
      </c>
      <c r="F17" s="9">
        <v>13.574999999999999</v>
      </c>
      <c r="G17" s="9">
        <v>7.8860000000000001</v>
      </c>
      <c r="H17" s="9">
        <v>21.460999999999999</v>
      </c>
      <c r="I17" s="9">
        <v>1043.1679999999999</v>
      </c>
      <c r="J17" s="9">
        <v>574.48099999999999</v>
      </c>
      <c r="K17" s="9">
        <v>1617.6479999999999</v>
      </c>
      <c r="L17" s="9">
        <v>7403.3010000000004</v>
      </c>
      <c r="M17" s="9">
        <v>14.090999999999999</v>
      </c>
      <c r="N17" s="9">
        <v>7.76</v>
      </c>
      <c r="O17" s="9">
        <v>21.85</v>
      </c>
      <c r="P17" s="9">
        <v>879.28700000000003</v>
      </c>
      <c r="Q17" s="9">
        <v>542.32299999999998</v>
      </c>
      <c r="R17" s="9">
        <v>1421.61</v>
      </c>
      <c r="S17" s="9">
        <v>6758.6</v>
      </c>
      <c r="T17" s="9">
        <v>13.01</v>
      </c>
      <c r="U17" s="9">
        <v>8.0239999999999991</v>
      </c>
      <c r="V17" s="9">
        <v>21.033999999999999</v>
      </c>
      <c r="W17" s="9">
        <v>1839.396</v>
      </c>
      <c r="X17" s="9">
        <v>1058.9380000000001</v>
      </c>
      <c r="Y17" s="9">
        <v>2898.3339999999998</v>
      </c>
      <c r="Z17" s="9">
        <v>13446.938</v>
      </c>
      <c r="AA17" s="9">
        <v>13.679</v>
      </c>
      <c r="AB17" s="9">
        <v>7.875</v>
      </c>
      <c r="AC17" s="9">
        <v>21.553999999999998</v>
      </c>
      <c r="AD17" s="9">
        <v>998.48800000000006</v>
      </c>
      <c r="AE17" s="9">
        <v>543.25300000000004</v>
      </c>
      <c r="AF17" s="9">
        <v>1541.74</v>
      </c>
      <c r="AG17" s="9">
        <v>6973.366</v>
      </c>
      <c r="AH17" s="9">
        <v>14.319000000000001</v>
      </c>
      <c r="AI17" s="9">
        <v>7.79</v>
      </c>
      <c r="AJ17" s="9">
        <v>22.109000000000002</v>
      </c>
      <c r="AK17" s="9">
        <v>840.90899999999999</v>
      </c>
      <c r="AL17" s="9">
        <v>515.68499999999995</v>
      </c>
      <c r="AM17" s="9">
        <v>1356.5940000000001</v>
      </c>
      <c r="AN17" s="9">
        <v>6473.5720000000001</v>
      </c>
      <c r="AO17" s="9">
        <v>12.99</v>
      </c>
      <c r="AP17" s="9">
        <v>7.9660000000000002</v>
      </c>
      <c r="AQ17" s="9">
        <v>20.956</v>
      </c>
      <c r="AR17" s="9">
        <v>476.54</v>
      </c>
      <c r="AS17" s="9">
        <v>353.71600000000001</v>
      </c>
      <c r="AT17" s="9">
        <v>830.25599999999997</v>
      </c>
      <c r="AU17" s="9">
        <v>2230.6779999999999</v>
      </c>
      <c r="AV17" s="9">
        <v>21.363</v>
      </c>
      <c r="AW17" s="9">
        <v>15.856999999999999</v>
      </c>
      <c r="AX17" s="9">
        <v>37.22</v>
      </c>
      <c r="AY17" s="9">
        <v>242.14500000000001</v>
      </c>
      <c r="AZ17" s="9">
        <v>202.98500000000001</v>
      </c>
      <c r="BA17" s="9">
        <v>445.13</v>
      </c>
      <c r="BB17" s="9">
        <v>1139.864</v>
      </c>
      <c r="BC17" s="9">
        <v>21.242999999999999</v>
      </c>
      <c r="BD17" s="9">
        <v>17.808</v>
      </c>
      <c r="BE17" s="9">
        <v>39.051000000000002</v>
      </c>
      <c r="BF17" s="9">
        <v>234.39500000000001</v>
      </c>
      <c r="BG17" s="9">
        <v>150.72999999999999</v>
      </c>
      <c r="BH17" s="9">
        <v>385.12599999999998</v>
      </c>
      <c r="BI17" s="9">
        <v>1090.8140000000001</v>
      </c>
      <c r="BJ17" s="9">
        <v>21.488</v>
      </c>
      <c r="BK17" s="9">
        <v>13.818</v>
      </c>
      <c r="BL17" s="9">
        <v>35.305999999999997</v>
      </c>
      <c r="BM17" s="9">
        <v>195.417</v>
      </c>
      <c r="BN17" s="9">
        <v>171.333</v>
      </c>
      <c r="BO17" s="9">
        <v>366.75</v>
      </c>
      <c r="BP17" s="9">
        <v>862.22900000000004</v>
      </c>
      <c r="BQ17" s="9">
        <v>22.664000000000001</v>
      </c>
      <c r="BR17" s="9">
        <v>19.870999999999999</v>
      </c>
      <c r="BS17" s="9">
        <v>42.534999999999997</v>
      </c>
      <c r="BT17" s="9">
        <v>84.953999999999994</v>
      </c>
      <c r="BU17" s="9">
        <v>102.42700000000001</v>
      </c>
      <c r="BV17" s="9">
        <v>187.38</v>
      </c>
      <c r="BW17" s="9">
        <v>425.911</v>
      </c>
      <c r="BX17" s="9">
        <v>19.946000000000002</v>
      </c>
      <c r="BY17" s="9">
        <v>24.048999999999999</v>
      </c>
      <c r="BZ17" s="9">
        <v>43.994999999999997</v>
      </c>
      <c r="CA17" s="9">
        <v>110.46299999999999</v>
      </c>
      <c r="CB17" s="9">
        <v>68.906000000000006</v>
      </c>
      <c r="CC17" s="9">
        <v>179.369</v>
      </c>
      <c r="CD17" s="9">
        <v>436.31700000000001</v>
      </c>
      <c r="CE17" s="9">
        <v>25.317</v>
      </c>
      <c r="CF17" s="9">
        <v>15.792999999999999</v>
      </c>
      <c r="CG17" s="9">
        <v>41.11</v>
      </c>
      <c r="CH17" s="9">
        <v>281.12299999999999</v>
      </c>
      <c r="CI17" s="9">
        <v>182.38300000000001</v>
      </c>
      <c r="CJ17" s="9">
        <v>463.50599999999997</v>
      </c>
      <c r="CK17" s="9">
        <v>1368.45</v>
      </c>
      <c r="CL17" s="9">
        <v>20.542999999999999</v>
      </c>
      <c r="CM17" s="9">
        <v>13.327999999999999</v>
      </c>
      <c r="CN17" s="9">
        <v>33.871000000000002</v>
      </c>
      <c r="CO17" s="9">
        <v>157.191</v>
      </c>
      <c r="CP17" s="9">
        <v>100.559</v>
      </c>
      <c r="CQ17" s="9">
        <v>257.75</v>
      </c>
      <c r="CR17" s="9">
        <v>713.95299999999997</v>
      </c>
      <c r="CS17" s="9">
        <v>22.016999999999999</v>
      </c>
      <c r="CT17" s="9">
        <v>14.085000000000001</v>
      </c>
      <c r="CU17" s="9">
        <v>36.101999999999997</v>
      </c>
      <c r="CV17" s="9">
        <v>123.932</v>
      </c>
      <c r="CW17" s="9">
        <v>81.823999999999998</v>
      </c>
      <c r="CX17" s="9">
        <v>205.756</v>
      </c>
      <c r="CY17" s="9">
        <v>654.49699999999996</v>
      </c>
      <c r="CZ17" s="9">
        <v>18.934999999999999</v>
      </c>
      <c r="DA17" s="9">
        <v>12.502000000000001</v>
      </c>
      <c r="DB17" s="9">
        <v>31.437000000000001</v>
      </c>
      <c r="DC17" s="9">
        <v>444.06599999999997</v>
      </c>
      <c r="DD17" s="9">
        <v>230.38900000000001</v>
      </c>
      <c r="DE17" s="9">
        <v>674.45600000000002</v>
      </c>
      <c r="DF17" s="9">
        <v>3277.203</v>
      </c>
      <c r="DG17" s="9">
        <v>13.55</v>
      </c>
      <c r="DH17" s="9">
        <v>7.03</v>
      </c>
      <c r="DI17" s="9">
        <v>20.58</v>
      </c>
      <c r="DJ17" s="9">
        <v>267.36200000000002</v>
      </c>
      <c r="DK17" s="9">
        <v>116.679</v>
      </c>
      <c r="DL17" s="9">
        <v>384.041</v>
      </c>
      <c r="DM17" s="9">
        <v>1719.125</v>
      </c>
      <c r="DN17" s="9">
        <v>15.552</v>
      </c>
      <c r="DO17" s="9">
        <v>6.7869999999999999</v>
      </c>
      <c r="DP17" s="9">
        <v>22.338999999999999</v>
      </c>
      <c r="DQ17" s="9">
        <v>176.70500000000001</v>
      </c>
      <c r="DR17" s="9">
        <v>113.71</v>
      </c>
      <c r="DS17" s="9">
        <v>290.41500000000002</v>
      </c>
      <c r="DT17" s="9">
        <v>1558.078</v>
      </c>
      <c r="DU17" s="9">
        <v>11.340999999999999</v>
      </c>
      <c r="DV17" s="9">
        <v>7.298</v>
      </c>
      <c r="DW17" s="9">
        <v>18.638999999999999</v>
      </c>
      <c r="DX17" s="9">
        <v>359.911</v>
      </c>
      <c r="DY17" s="9">
        <v>165.947</v>
      </c>
      <c r="DZ17" s="9">
        <v>525.85799999999995</v>
      </c>
      <c r="EA17" s="9">
        <v>3060.0630000000001</v>
      </c>
      <c r="EB17" s="9">
        <v>11.762</v>
      </c>
      <c r="EC17" s="9">
        <v>5.423</v>
      </c>
      <c r="ED17" s="9">
        <v>17.184999999999999</v>
      </c>
      <c r="EE17" s="9">
        <v>190.86</v>
      </c>
      <c r="EF17" s="9">
        <v>72.176000000000002</v>
      </c>
      <c r="EG17" s="9">
        <v>263.036</v>
      </c>
      <c r="EH17" s="9">
        <v>1594.6110000000001</v>
      </c>
      <c r="EI17" s="9">
        <v>11.968999999999999</v>
      </c>
      <c r="EJ17" s="9">
        <v>4.5259999999999998</v>
      </c>
      <c r="EK17" s="9">
        <v>16.495000000000001</v>
      </c>
      <c r="EL17" s="9">
        <v>169.05099999999999</v>
      </c>
      <c r="EM17" s="9">
        <v>93.771000000000001</v>
      </c>
      <c r="EN17" s="9">
        <v>262.822</v>
      </c>
      <c r="EO17" s="9">
        <v>1465.452</v>
      </c>
      <c r="EP17" s="9">
        <v>11.536</v>
      </c>
      <c r="EQ17" s="9">
        <v>6.399</v>
      </c>
      <c r="ER17" s="9">
        <v>17.934999999999999</v>
      </c>
      <c r="ES17" s="9">
        <v>327.06200000000001</v>
      </c>
      <c r="ET17" s="9">
        <v>159.52199999999999</v>
      </c>
      <c r="EU17" s="9">
        <v>486.58300000000003</v>
      </c>
      <c r="EV17" s="9">
        <v>2791.9789999999998</v>
      </c>
      <c r="EW17" s="9">
        <v>11.714</v>
      </c>
      <c r="EX17" s="9">
        <v>5.7140000000000004</v>
      </c>
      <c r="EY17" s="9">
        <v>17.428000000000001</v>
      </c>
      <c r="EZ17" s="9">
        <v>172.32300000000001</v>
      </c>
      <c r="FA17" s="9">
        <v>76.275000000000006</v>
      </c>
      <c r="FB17" s="9">
        <v>248.59800000000001</v>
      </c>
      <c r="FC17" s="9">
        <v>1421.519</v>
      </c>
      <c r="FD17" s="9">
        <v>12.122</v>
      </c>
      <c r="FE17" s="9">
        <v>5.3659999999999997</v>
      </c>
      <c r="FF17" s="9">
        <v>17.488</v>
      </c>
      <c r="FG17" s="9">
        <v>154.738</v>
      </c>
      <c r="FH17" s="9">
        <v>83.247</v>
      </c>
      <c r="FI17" s="9">
        <v>237.98500000000001</v>
      </c>
      <c r="FJ17" s="9">
        <v>1370.46</v>
      </c>
      <c r="FK17" s="9">
        <v>11.291</v>
      </c>
      <c r="FL17" s="9">
        <v>6.0739999999999998</v>
      </c>
      <c r="FM17" s="9">
        <v>17.364999999999998</v>
      </c>
      <c r="FN17" s="9">
        <v>231.81700000000001</v>
      </c>
      <c r="FO17" s="9">
        <v>149.364</v>
      </c>
      <c r="FP17" s="9">
        <v>381.18099999999998</v>
      </c>
      <c r="FQ17" s="9">
        <v>2087.0149999999999</v>
      </c>
      <c r="FR17" s="9">
        <v>11.108000000000001</v>
      </c>
      <c r="FS17" s="9">
        <v>7.157</v>
      </c>
      <c r="FT17" s="9">
        <v>18.263999999999999</v>
      </c>
      <c r="FU17" s="9">
        <v>125.797</v>
      </c>
      <c r="FV17" s="9">
        <v>75.138000000000005</v>
      </c>
      <c r="FW17" s="9">
        <v>200.935</v>
      </c>
      <c r="FX17" s="9">
        <v>1098.2460000000001</v>
      </c>
      <c r="FY17" s="9">
        <v>11.454000000000001</v>
      </c>
      <c r="FZ17" s="9">
        <v>6.8419999999999996</v>
      </c>
      <c r="GA17" s="9">
        <v>18.295999999999999</v>
      </c>
      <c r="GB17" s="9">
        <v>106.02</v>
      </c>
      <c r="GC17" s="9">
        <v>74.227000000000004</v>
      </c>
      <c r="GD17" s="9">
        <v>180.24600000000001</v>
      </c>
      <c r="GE17" s="9">
        <v>988.76900000000001</v>
      </c>
      <c r="GF17" s="9">
        <v>10.722</v>
      </c>
      <c r="GG17" s="9">
        <v>7.5069999999999997</v>
      </c>
      <c r="GH17" s="9">
        <v>18.228999999999999</v>
      </c>
      <c r="GI17" s="9">
        <v>83.058999999999997</v>
      </c>
      <c r="GJ17" s="9">
        <v>57.865000000000002</v>
      </c>
      <c r="GK17" s="9">
        <v>140.92400000000001</v>
      </c>
      <c r="GL17" s="9">
        <v>714.96199999999999</v>
      </c>
      <c r="GM17" s="9">
        <v>11.617000000000001</v>
      </c>
      <c r="GN17" s="9">
        <v>8.093</v>
      </c>
      <c r="GO17" s="9">
        <v>19.710999999999999</v>
      </c>
      <c r="GP17" s="9">
        <v>44.68</v>
      </c>
      <c r="GQ17" s="9">
        <v>31.228000000000002</v>
      </c>
      <c r="GR17" s="9">
        <v>75.908000000000001</v>
      </c>
      <c r="GS17" s="9">
        <v>429.93400000000003</v>
      </c>
      <c r="GT17" s="9">
        <v>10.391999999999999</v>
      </c>
      <c r="GU17" s="9">
        <v>7.2629999999999999</v>
      </c>
      <c r="GV17" s="9">
        <v>17.655999999999999</v>
      </c>
      <c r="GW17" s="9">
        <v>38.378999999999998</v>
      </c>
      <c r="GX17" s="9">
        <v>26.637</v>
      </c>
      <c r="GY17" s="9">
        <v>65.016000000000005</v>
      </c>
      <c r="GZ17" s="9">
        <v>285.02800000000002</v>
      </c>
      <c r="HA17" s="9">
        <v>13.465</v>
      </c>
      <c r="HB17" s="9">
        <v>9.3460000000000001</v>
      </c>
      <c r="HC17" s="9">
        <v>22.81</v>
      </c>
      <c r="HD17" s="9">
        <v>591.65800000000002</v>
      </c>
      <c r="HE17" s="9">
        <v>350.22500000000002</v>
      </c>
      <c r="HF17" s="9">
        <v>941.88300000000004</v>
      </c>
      <c r="HG17" s="9">
        <v>4489.4920000000002</v>
      </c>
      <c r="HH17" s="9">
        <v>13.179</v>
      </c>
      <c r="HI17" s="9">
        <v>7.8010000000000002</v>
      </c>
      <c r="HJ17" s="9">
        <v>20.98</v>
      </c>
      <c r="HK17" s="9">
        <v>334.65800000000002</v>
      </c>
      <c r="HL17" s="9">
        <v>180.75299999999999</v>
      </c>
      <c r="HM17" s="9">
        <v>515.41</v>
      </c>
      <c r="HN17" s="9">
        <v>2352.7649999999999</v>
      </c>
      <c r="HO17" s="9">
        <v>14.224</v>
      </c>
      <c r="HP17" s="9">
        <v>7.6829999999999998</v>
      </c>
      <c r="HQ17" s="9">
        <v>21.907</v>
      </c>
      <c r="HR17" s="9">
        <v>257.00099999999998</v>
      </c>
      <c r="HS17" s="9">
        <v>169.47200000000001</v>
      </c>
      <c r="HT17" s="9">
        <v>426.47300000000001</v>
      </c>
      <c r="HU17" s="9">
        <v>2136.7269999999999</v>
      </c>
      <c r="HV17" s="9">
        <v>12.028</v>
      </c>
      <c r="HW17" s="9">
        <v>7.931</v>
      </c>
      <c r="HX17" s="9">
        <v>19.959</v>
      </c>
      <c r="HY17" s="9">
        <v>564.33699999999999</v>
      </c>
      <c r="HZ17" s="9">
        <v>296.07400000000001</v>
      </c>
      <c r="IA17" s="9">
        <v>860.41099999999994</v>
      </c>
      <c r="IB17" s="9">
        <v>3747.4229999999998</v>
      </c>
      <c r="IC17" s="9">
        <v>15.058999999999999</v>
      </c>
      <c r="ID17" s="9">
        <v>7.9009999999999998</v>
      </c>
      <c r="IE17" s="9">
        <v>22.96</v>
      </c>
      <c r="IF17" s="9">
        <v>320.77999999999997</v>
      </c>
      <c r="IG17" s="9">
        <v>146.625</v>
      </c>
      <c r="IH17" s="9">
        <v>467.40600000000001</v>
      </c>
      <c r="II17" s="9">
        <v>1963.3710000000001</v>
      </c>
      <c r="IJ17" s="9">
        <v>16.338000000000001</v>
      </c>
      <c r="IK17" s="9">
        <v>7.468</v>
      </c>
      <c r="IL17" s="9">
        <v>23.806000000000001</v>
      </c>
      <c r="IM17" s="9">
        <v>243.55699999999999</v>
      </c>
      <c r="IN17" s="9">
        <v>149.44900000000001</v>
      </c>
      <c r="IO17" s="9">
        <v>393.00599999999997</v>
      </c>
      <c r="IP17" s="9">
        <v>1784.0519999999999</v>
      </c>
      <c r="IQ17" s="9">
        <v>13.651999999999999</v>
      </c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Y17"/>
  <sheetViews>
    <sheetView workbookViewId="0">
      <pane xSplit="1" ySplit="10" topLeftCell="B11" activePane="bottomRight" state="frozen"/>
      <selection pane="topRight" activeCell="B1" sqref="B1"/>
      <selection pane="bottomLeft" activeCell="A11" sqref="A11"/>
      <selection pane="bottomRight"/>
    </sheetView>
  </sheetViews>
  <sheetFormatPr defaultColWidth="14.7109375" defaultRowHeight="11.25"/>
  <cols>
    <col min="1" max="16384" width="14.7109375" style="1"/>
  </cols>
  <sheetData>
    <row r="1" spans="1:129" s="2" customFormat="1" ht="99.95" customHeight="1">
      <c r="B1" s="3" t="s">
        <v>513</v>
      </c>
      <c r="C1" s="3" t="s">
        <v>514</v>
      </c>
      <c r="D1" s="3" t="s">
        <v>515</v>
      </c>
      <c r="E1" s="3" t="s">
        <v>516</v>
      </c>
      <c r="F1" s="3" t="s">
        <v>517</v>
      </c>
      <c r="G1" s="3" t="s">
        <v>518</v>
      </c>
      <c r="H1" s="3" t="s">
        <v>519</v>
      </c>
      <c r="I1" s="3" t="s">
        <v>520</v>
      </c>
      <c r="J1" s="3" t="s">
        <v>521</v>
      </c>
      <c r="K1" s="3" t="s">
        <v>522</v>
      </c>
      <c r="L1" s="3" t="s">
        <v>523</v>
      </c>
      <c r="M1" s="3" t="s">
        <v>524</v>
      </c>
      <c r="N1" s="3" t="s">
        <v>525</v>
      </c>
      <c r="O1" s="3" t="s">
        <v>526</v>
      </c>
      <c r="P1" s="3" t="s">
        <v>527</v>
      </c>
      <c r="Q1" s="3" t="s">
        <v>528</v>
      </c>
      <c r="R1" s="3" t="s">
        <v>529</v>
      </c>
      <c r="S1" s="3" t="s">
        <v>530</v>
      </c>
      <c r="T1" s="3" t="s">
        <v>531</v>
      </c>
      <c r="U1" s="3" t="s">
        <v>532</v>
      </c>
      <c r="V1" s="3" t="s">
        <v>533</v>
      </c>
      <c r="W1" s="3" t="s">
        <v>534</v>
      </c>
      <c r="X1" s="3" t="s">
        <v>535</v>
      </c>
      <c r="Y1" s="3" t="s">
        <v>536</v>
      </c>
      <c r="Z1" s="3" t="s">
        <v>537</v>
      </c>
      <c r="AA1" s="3" t="s">
        <v>538</v>
      </c>
      <c r="AB1" s="3" t="s">
        <v>539</v>
      </c>
      <c r="AC1" s="3" t="s">
        <v>540</v>
      </c>
      <c r="AD1" s="3" t="s">
        <v>541</v>
      </c>
      <c r="AE1" s="3" t="s">
        <v>542</v>
      </c>
      <c r="AF1" s="3" t="s">
        <v>543</v>
      </c>
      <c r="AG1" s="3" t="s">
        <v>544</v>
      </c>
      <c r="AH1" s="3" t="s">
        <v>545</v>
      </c>
      <c r="AI1" s="3" t="s">
        <v>546</v>
      </c>
      <c r="AJ1" s="3" t="s">
        <v>547</v>
      </c>
      <c r="AK1" s="3" t="s">
        <v>548</v>
      </c>
      <c r="AL1" s="3" t="s">
        <v>549</v>
      </c>
      <c r="AM1" s="3" t="s">
        <v>550</v>
      </c>
      <c r="AN1" s="3" t="s">
        <v>551</v>
      </c>
      <c r="AO1" s="3" t="s">
        <v>552</v>
      </c>
      <c r="AP1" s="3" t="s">
        <v>553</v>
      </c>
      <c r="AQ1" s="3" t="s">
        <v>554</v>
      </c>
      <c r="AR1" s="3" t="s">
        <v>555</v>
      </c>
      <c r="AS1" s="3" t="s">
        <v>556</v>
      </c>
      <c r="AT1" s="3" t="s">
        <v>557</v>
      </c>
      <c r="AU1" s="3" t="s">
        <v>558</v>
      </c>
      <c r="AV1" s="3" t="s">
        <v>559</v>
      </c>
      <c r="AW1" s="3" t="s">
        <v>560</v>
      </c>
      <c r="AX1" s="3" t="s">
        <v>561</v>
      </c>
      <c r="AY1" s="3" t="s">
        <v>562</v>
      </c>
      <c r="AZ1" s="3" t="s">
        <v>563</v>
      </c>
      <c r="BA1" s="3" t="s">
        <v>564</v>
      </c>
      <c r="BB1" s="3" t="s">
        <v>565</v>
      </c>
      <c r="BC1" s="3" t="s">
        <v>566</v>
      </c>
      <c r="BD1" s="3" t="s">
        <v>567</v>
      </c>
      <c r="BE1" s="3" t="s">
        <v>568</v>
      </c>
      <c r="BF1" s="3" t="s">
        <v>569</v>
      </c>
      <c r="BG1" s="3" t="s">
        <v>570</v>
      </c>
      <c r="BH1" s="3" t="s">
        <v>571</v>
      </c>
      <c r="BI1" s="3" t="s">
        <v>572</v>
      </c>
      <c r="BJ1" s="3" t="s">
        <v>573</v>
      </c>
      <c r="BK1" s="3" t="s">
        <v>574</v>
      </c>
      <c r="BL1" s="3" t="s">
        <v>575</v>
      </c>
      <c r="BM1" s="3" t="s">
        <v>576</v>
      </c>
      <c r="BN1" s="3" t="s">
        <v>577</v>
      </c>
      <c r="BO1" s="3" t="s">
        <v>578</v>
      </c>
      <c r="BP1" s="3" t="s">
        <v>579</v>
      </c>
      <c r="BQ1" s="3" t="s">
        <v>580</v>
      </c>
      <c r="BR1" s="3" t="s">
        <v>581</v>
      </c>
      <c r="BS1" s="3" t="s">
        <v>582</v>
      </c>
      <c r="BT1" s="3" t="s">
        <v>583</v>
      </c>
      <c r="BU1" s="3" t="s">
        <v>584</v>
      </c>
      <c r="BV1" s="3" t="s">
        <v>585</v>
      </c>
      <c r="BW1" s="3" t="s">
        <v>586</v>
      </c>
      <c r="BX1" s="3" t="s">
        <v>587</v>
      </c>
      <c r="BY1" s="3" t="s">
        <v>588</v>
      </c>
      <c r="BZ1" s="3" t="s">
        <v>589</v>
      </c>
      <c r="CA1" s="3" t="s">
        <v>590</v>
      </c>
      <c r="CB1" s="3" t="s">
        <v>591</v>
      </c>
      <c r="CC1" s="3" t="s">
        <v>592</v>
      </c>
      <c r="CD1" s="3" t="s">
        <v>593</v>
      </c>
      <c r="CE1" s="3" t="s">
        <v>594</v>
      </c>
      <c r="CF1" s="3" t="s">
        <v>595</v>
      </c>
      <c r="CG1" s="3" t="s">
        <v>596</v>
      </c>
      <c r="CH1" s="3" t="s">
        <v>597</v>
      </c>
      <c r="CI1" s="3" t="s">
        <v>598</v>
      </c>
      <c r="CJ1" s="3" t="s">
        <v>599</v>
      </c>
      <c r="CK1" s="3" t="s">
        <v>600</v>
      </c>
      <c r="CL1" s="3" t="s">
        <v>601</v>
      </c>
      <c r="CM1" s="3" t="s">
        <v>602</v>
      </c>
      <c r="CN1" s="3" t="s">
        <v>603</v>
      </c>
      <c r="CO1" s="3" t="s">
        <v>604</v>
      </c>
      <c r="CP1" s="3" t="s">
        <v>605</v>
      </c>
      <c r="CQ1" s="3" t="s">
        <v>606</v>
      </c>
      <c r="CR1" s="3" t="s">
        <v>607</v>
      </c>
      <c r="CS1" s="3" t="s">
        <v>608</v>
      </c>
      <c r="CT1" s="3" t="s">
        <v>609</v>
      </c>
      <c r="CU1" s="3" t="s">
        <v>610</v>
      </c>
      <c r="CV1" s="3" t="s">
        <v>611</v>
      </c>
      <c r="CW1" s="3" t="s">
        <v>612</v>
      </c>
      <c r="CX1" s="3" t="s">
        <v>613</v>
      </c>
      <c r="CY1" s="3" t="s">
        <v>614</v>
      </c>
      <c r="CZ1" s="3" t="s">
        <v>615</v>
      </c>
      <c r="DA1" s="3" t="s">
        <v>616</v>
      </c>
      <c r="DB1" s="3" t="s">
        <v>617</v>
      </c>
      <c r="DC1" s="3" t="s">
        <v>618</v>
      </c>
      <c r="DD1" s="3" t="s">
        <v>619</v>
      </c>
      <c r="DE1" s="3" t="s">
        <v>620</v>
      </c>
      <c r="DF1" s="3" t="s">
        <v>621</v>
      </c>
      <c r="DG1" s="3" t="s">
        <v>622</v>
      </c>
      <c r="DH1" s="3" t="s">
        <v>623</v>
      </c>
      <c r="DI1" s="3" t="s">
        <v>624</v>
      </c>
      <c r="DJ1" s="3" t="s">
        <v>625</v>
      </c>
      <c r="DK1" s="3" t="s">
        <v>626</v>
      </c>
      <c r="DL1" s="3" t="s">
        <v>627</v>
      </c>
      <c r="DM1" s="3" t="s">
        <v>628</v>
      </c>
      <c r="DN1" s="3" t="s">
        <v>629</v>
      </c>
      <c r="DO1" s="3" t="s">
        <v>630</v>
      </c>
      <c r="DP1" s="3" t="s">
        <v>631</v>
      </c>
      <c r="DQ1" s="3" t="s">
        <v>632</v>
      </c>
      <c r="DR1" s="3" t="s">
        <v>633</v>
      </c>
      <c r="DS1" s="3" t="s">
        <v>634</v>
      </c>
      <c r="DT1" s="3" t="s">
        <v>635</v>
      </c>
      <c r="DU1" s="3" t="s">
        <v>636</v>
      </c>
      <c r="DV1" s="3" t="s">
        <v>637</v>
      </c>
      <c r="DW1" s="3" t="s">
        <v>638</v>
      </c>
      <c r="DX1" s="3" t="s">
        <v>639</v>
      </c>
      <c r="DY1" s="3" t="s">
        <v>640</v>
      </c>
    </row>
    <row r="2" spans="1:129">
      <c r="A2" s="4" t="s">
        <v>250</v>
      </c>
      <c r="B2" s="8" t="s">
        <v>266</v>
      </c>
      <c r="C2" s="8" t="s">
        <v>266</v>
      </c>
      <c r="D2" s="7" t="s">
        <v>259</v>
      </c>
      <c r="E2" s="7" t="s">
        <v>259</v>
      </c>
      <c r="F2" s="7" t="s">
        <v>259</v>
      </c>
      <c r="G2" s="7" t="s">
        <v>259</v>
      </c>
      <c r="H2" s="8" t="s">
        <v>266</v>
      </c>
      <c r="I2" s="8" t="s">
        <v>266</v>
      </c>
      <c r="J2" s="8" t="s">
        <v>266</v>
      </c>
      <c r="K2" s="7" t="s">
        <v>259</v>
      </c>
      <c r="L2" s="7" t="s">
        <v>259</v>
      </c>
      <c r="M2" s="7" t="s">
        <v>259</v>
      </c>
      <c r="N2" s="7" t="s">
        <v>259</v>
      </c>
      <c r="O2" s="8" t="s">
        <v>266</v>
      </c>
      <c r="P2" s="8" t="s">
        <v>266</v>
      </c>
      <c r="Q2" s="8" t="s">
        <v>266</v>
      </c>
      <c r="R2" s="7" t="s">
        <v>259</v>
      </c>
      <c r="S2" s="7" t="s">
        <v>259</v>
      </c>
      <c r="T2" s="7" t="s">
        <v>259</v>
      </c>
      <c r="U2" s="7" t="s">
        <v>259</v>
      </c>
      <c r="V2" s="8" t="s">
        <v>266</v>
      </c>
      <c r="W2" s="8" t="s">
        <v>266</v>
      </c>
      <c r="X2" s="8" t="s">
        <v>266</v>
      </c>
      <c r="Y2" s="7" t="s">
        <v>259</v>
      </c>
      <c r="Z2" s="7" t="s">
        <v>259</v>
      </c>
      <c r="AA2" s="7" t="s">
        <v>259</v>
      </c>
      <c r="AB2" s="7" t="s">
        <v>259</v>
      </c>
      <c r="AC2" s="8" t="s">
        <v>266</v>
      </c>
      <c r="AD2" s="8" t="s">
        <v>266</v>
      </c>
      <c r="AE2" s="8" t="s">
        <v>266</v>
      </c>
      <c r="AF2" s="7" t="s">
        <v>259</v>
      </c>
      <c r="AG2" s="7" t="s">
        <v>259</v>
      </c>
      <c r="AH2" s="7" t="s">
        <v>259</v>
      </c>
      <c r="AI2" s="7" t="s">
        <v>259</v>
      </c>
      <c r="AJ2" s="8" t="s">
        <v>266</v>
      </c>
      <c r="AK2" s="8" t="s">
        <v>266</v>
      </c>
      <c r="AL2" s="8" t="s">
        <v>266</v>
      </c>
      <c r="AM2" s="7" t="s">
        <v>259</v>
      </c>
      <c r="AN2" s="7" t="s">
        <v>259</v>
      </c>
      <c r="AO2" s="7" t="s">
        <v>259</v>
      </c>
      <c r="AP2" s="7" t="s">
        <v>259</v>
      </c>
      <c r="AQ2" s="8" t="s">
        <v>266</v>
      </c>
      <c r="AR2" s="8" t="s">
        <v>266</v>
      </c>
      <c r="AS2" s="8" t="s">
        <v>266</v>
      </c>
      <c r="AT2" s="7" t="s">
        <v>259</v>
      </c>
      <c r="AU2" s="7" t="s">
        <v>259</v>
      </c>
      <c r="AV2" s="7" t="s">
        <v>259</v>
      </c>
      <c r="AW2" s="7" t="s">
        <v>259</v>
      </c>
      <c r="AX2" s="8" t="s">
        <v>266</v>
      </c>
      <c r="AY2" s="8" t="s">
        <v>266</v>
      </c>
      <c r="AZ2" s="8" t="s">
        <v>266</v>
      </c>
      <c r="BA2" s="7" t="s">
        <v>259</v>
      </c>
      <c r="BB2" s="7" t="s">
        <v>259</v>
      </c>
      <c r="BC2" s="7" t="s">
        <v>259</v>
      </c>
      <c r="BD2" s="7" t="s">
        <v>259</v>
      </c>
      <c r="BE2" s="8" t="s">
        <v>266</v>
      </c>
      <c r="BF2" s="8" t="s">
        <v>266</v>
      </c>
      <c r="BG2" s="8" t="s">
        <v>266</v>
      </c>
      <c r="BH2" s="7" t="s">
        <v>259</v>
      </c>
      <c r="BI2" s="7" t="s">
        <v>259</v>
      </c>
      <c r="BJ2" s="7" t="s">
        <v>259</v>
      </c>
      <c r="BK2" s="7" t="s">
        <v>259</v>
      </c>
      <c r="BL2" s="8" t="s">
        <v>266</v>
      </c>
      <c r="BM2" s="8" t="s">
        <v>266</v>
      </c>
      <c r="BN2" s="8" t="s">
        <v>266</v>
      </c>
      <c r="BO2" s="7" t="s">
        <v>259</v>
      </c>
      <c r="BP2" s="7" t="s">
        <v>259</v>
      </c>
      <c r="BQ2" s="7" t="s">
        <v>259</v>
      </c>
      <c r="BR2" s="7" t="s">
        <v>259</v>
      </c>
      <c r="BS2" s="8" t="s">
        <v>266</v>
      </c>
      <c r="BT2" s="8" t="s">
        <v>266</v>
      </c>
      <c r="BU2" s="8" t="s">
        <v>266</v>
      </c>
      <c r="BV2" s="7" t="s">
        <v>259</v>
      </c>
      <c r="BW2" s="7" t="s">
        <v>259</v>
      </c>
      <c r="BX2" s="7" t="s">
        <v>259</v>
      </c>
      <c r="BY2" s="7" t="s">
        <v>259</v>
      </c>
      <c r="BZ2" s="8" t="s">
        <v>266</v>
      </c>
      <c r="CA2" s="8" t="s">
        <v>266</v>
      </c>
      <c r="CB2" s="8" t="s">
        <v>266</v>
      </c>
      <c r="CC2" s="7" t="s">
        <v>259</v>
      </c>
      <c r="CD2" s="7" t="s">
        <v>259</v>
      </c>
      <c r="CE2" s="7" t="s">
        <v>259</v>
      </c>
      <c r="CF2" s="7" t="s">
        <v>259</v>
      </c>
      <c r="CG2" s="8" t="s">
        <v>266</v>
      </c>
      <c r="CH2" s="8" t="s">
        <v>266</v>
      </c>
      <c r="CI2" s="8" t="s">
        <v>266</v>
      </c>
      <c r="CJ2" s="7" t="s">
        <v>259</v>
      </c>
      <c r="CK2" s="7" t="s">
        <v>259</v>
      </c>
      <c r="CL2" s="7" t="s">
        <v>259</v>
      </c>
      <c r="CM2" s="7" t="s">
        <v>259</v>
      </c>
      <c r="CN2" s="8" t="s">
        <v>266</v>
      </c>
      <c r="CO2" s="8" t="s">
        <v>266</v>
      </c>
      <c r="CP2" s="8" t="s">
        <v>266</v>
      </c>
      <c r="CQ2" s="7" t="s">
        <v>259</v>
      </c>
      <c r="CR2" s="7" t="s">
        <v>259</v>
      </c>
      <c r="CS2" s="7" t="s">
        <v>259</v>
      </c>
      <c r="CT2" s="7" t="s">
        <v>259</v>
      </c>
      <c r="CU2" s="8" t="s">
        <v>266</v>
      </c>
      <c r="CV2" s="8" t="s">
        <v>266</v>
      </c>
      <c r="CW2" s="8" t="s">
        <v>266</v>
      </c>
      <c r="CX2" s="7" t="s">
        <v>259</v>
      </c>
      <c r="CY2" s="7" t="s">
        <v>259</v>
      </c>
      <c r="CZ2" s="7" t="s">
        <v>259</v>
      </c>
      <c r="DA2" s="7" t="s">
        <v>259</v>
      </c>
      <c r="DB2" s="8" t="s">
        <v>266</v>
      </c>
      <c r="DC2" s="8" t="s">
        <v>266</v>
      </c>
      <c r="DD2" s="8" t="s">
        <v>266</v>
      </c>
      <c r="DE2" s="7" t="s">
        <v>259</v>
      </c>
      <c r="DF2" s="7" t="s">
        <v>259</v>
      </c>
      <c r="DG2" s="7" t="s">
        <v>259</v>
      </c>
      <c r="DH2" s="7" t="s">
        <v>259</v>
      </c>
      <c r="DI2" s="8" t="s">
        <v>266</v>
      </c>
      <c r="DJ2" s="8" t="s">
        <v>266</v>
      </c>
      <c r="DK2" s="8" t="s">
        <v>266</v>
      </c>
      <c r="DL2" s="7" t="s">
        <v>259</v>
      </c>
      <c r="DM2" s="7" t="s">
        <v>259</v>
      </c>
      <c r="DN2" s="7" t="s">
        <v>259</v>
      </c>
      <c r="DO2" s="7" t="s">
        <v>259</v>
      </c>
      <c r="DP2" s="8" t="s">
        <v>266</v>
      </c>
      <c r="DQ2" s="8" t="s">
        <v>266</v>
      </c>
      <c r="DR2" s="8" t="s">
        <v>266</v>
      </c>
      <c r="DS2" s="7" t="s">
        <v>259</v>
      </c>
      <c r="DT2" s="7" t="s">
        <v>259</v>
      </c>
      <c r="DU2" s="7" t="s">
        <v>259</v>
      </c>
      <c r="DV2" s="7" t="s">
        <v>259</v>
      </c>
      <c r="DW2" s="8" t="s">
        <v>266</v>
      </c>
      <c r="DX2" s="8" t="s">
        <v>266</v>
      </c>
      <c r="DY2" s="8" t="s">
        <v>266</v>
      </c>
    </row>
    <row r="3" spans="1:129">
      <c r="A3" s="4" t="s">
        <v>251</v>
      </c>
      <c r="B3" s="8" t="s">
        <v>260</v>
      </c>
      <c r="C3" s="8" t="s">
        <v>260</v>
      </c>
      <c r="D3" s="8" t="s">
        <v>260</v>
      </c>
      <c r="E3" s="8" t="s">
        <v>260</v>
      </c>
      <c r="F3" s="8" t="s">
        <v>260</v>
      </c>
      <c r="G3" s="8" t="s">
        <v>260</v>
      </c>
      <c r="H3" s="8" t="s">
        <v>260</v>
      </c>
      <c r="I3" s="8" t="s">
        <v>260</v>
      </c>
      <c r="J3" s="8" t="s">
        <v>260</v>
      </c>
      <c r="K3" s="8" t="s">
        <v>260</v>
      </c>
      <c r="L3" s="8" t="s">
        <v>260</v>
      </c>
      <c r="M3" s="8" t="s">
        <v>260</v>
      </c>
      <c r="N3" s="8" t="s">
        <v>260</v>
      </c>
      <c r="O3" s="8" t="s">
        <v>260</v>
      </c>
      <c r="P3" s="8" t="s">
        <v>260</v>
      </c>
      <c r="Q3" s="8" t="s">
        <v>260</v>
      </c>
      <c r="R3" s="8" t="s">
        <v>260</v>
      </c>
      <c r="S3" s="8" t="s">
        <v>260</v>
      </c>
      <c r="T3" s="8" t="s">
        <v>260</v>
      </c>
      <c r="U3" s="8" t="s">
        <v>260</v>
      </c>
      <c r="V3" s="8" t="s">
        <v>260</v>
      </c>
      <c r="W3" s="8" t="s">
        <v>260</v>
      </c>
      <c r="X3" s="8" t="s">
        <v>260</v>
      </c>
      <c r="Y3" s="8" t="s">
        <v>260</v>
      </c>
      <c r="Z3" s="8" t="s">
        <v>260</v>
      </c>
      <c r="AA3" s="8" t="s">
        <v>260</v>
      </c>
      <c r="AB3" s="8" t="s">
        <v>260</v>
      </c>
      <c r="AC3" s="8" t="s">
        <v>260</v>
      </c>
      <c r="AD3" s="8" t="s">
        <v>260</v>
      </c>
      <c r="AE3" s="8" t="s">
        <v>260</v>
      </c>
      <c r="AF3" s="8" t="s">
        <v>260</v>
      </c>
      <c r="AG3" s="8" t="s">
        <v>260</v>
      </c>
      <c r="AH3" s="8" t="s">
        <v>260</v>
      </c>
      <c r="AI3" s="8" t="s">
        <v>260</v>
      </c>
      <c r="AJ3" s="8" t="s">
        <v>260</v>
      </c>
      <c r="AK3" s="8" t="s">
        <v>260</v>
      </c>
      <c r="AL3" s="8" t="s">
        <v>260</v>
      </c>
      <c r="AM3" s="8" t="s">
        <v>260</v>
      </c>
      <c r="AN3" s="8" t="s">
        <v>260</v>
      </c>
      <c r="AO3" s="8" t="s">
        <v>260</v>
      </c>
      <c r="AP3" s="8" t="s">
        <v>260</v>
      </c>
      <c r="AQ3" s="8" t="s">
        <v>260</v>
      </c>
      <c r="AR3" s="8" t="s">
        <v>260</v>
      </c>
      <c r="AS3" s="8" t="s">
        <v>260</v>
      </c>
      <c r="AT3" s="8" t="s">
        <v>260</v>
      </c>
      <c r="AU3" s="8" t="s">
        <v>260</v>
      </c>
      <c r="AV3" s="8" t="s">
        <v>260</v>
      </c>
      <c r="AW3" s="8" t="s">
        <v>260</v>
      </c>
      <c r="AX3" s="8" t="s">
        <v>260</v>
      </c>
      <c r="AY3" s="8" t="s">
        <v>260</v>
      </c>
      <c r="AZ3" s="8" t="s">
        <v>260</v>
      </c>
      <c r="BA3" s="8" t="s">
        <v>260</v>
      </c>
      <c r="BB3" s="8" t="s">
        <v>260</v>
      </c>
      <c r="BC3" s="8" t="s">
        <v>260</v>
      </c>
      <c r="BD3" s="8" t="s">
        <v>260</v>
      </c>
      <c r="BE3" s="8" t="s">
        <v>260</v>
      </c>
      <c r="BF3" s="8" t="s">
        <v>260</v>
      </c>
      <c r="BG3" s="8" t="s">
        <v>260</v>
      </c>
      <c r="BH3" s="8" t="s">
        <v>260</v>
      </c>
      <c r="BI3" s="8" t="s">
        <v>260</v>
      </c>
      <c r="BJ3" s="8" t="s">
        <v>260</v>
      </c>
      <c r="BK3" s="8" t="s">
        <v>260</v>
      </c>
      <c r="BL3" s="8" t="s">
        <v>260</v>
      </c>
      <c r="BM3" s="8" t="s">
        <v>260</v>
      </c>
      <c r="BN3" s="8" t="s">
        <v>260</v>
      </c>
      <c r="BO3" s="8" t="s">
        <v>260</v>
      </c>
      <c r="BP3" s="8" t="s">
        <v>260</v>
      </c>
      <c r="BQ3" s="8" t="s">
        <v>260</v>
      </c>
      <c r="BR3" s="8" t="s">
        <v>260</v>
      </c>
      <c r="BS3" s="8" t="s">
        <v>260</v>
      </c>
      <c r="BT3" s="8" t="s">
        <v>260</v>
      </c>
      <c r="BU3" s="8" t="s">
        <v>260</v>
      </c>
      <c r="BV3" s="8" t="s">
        <v>260</v>
      </c>
      <c r="BW3" s="8" t="s">
        <v>260</v>
      </c>
      <c r="BX3" s="8" t="s">
        <v>260</v>
      </c>
      <c r="BY3" s="8" t="s">
        <v>260</v>
      </c>
      <c r="BZ3" s="8" t="s">
        <v>260</v>
      </c>
      <c r="CA3" s="8" t="s">
        <v>260</v>
      </c>
      <c r="CB3" s="8" t="s">
        <v>260</v>
      </c>
      <c r="CC3" s="8" t="s">
        <v>260</v>
      </c>
      <c r="CD3" s="8" t="s">
        <v>260</v>
      </c>
      <c r="CE3" s="8" t="s">
        <v>260</v>
      </c>
      <c r="CF3" s="8" t="s">
        <v>260</v>
      </c>
      <c r="CG3" s="8" t="s">
        <v>260</v>
      </c>
      <c r="CH3" s="8" t="s">
        <v>260</v>
      </c>
      <c r="CI3" s="8" t="s">
        <v>260</v>
      </c>
      <c r="CJ3" s="8" t="s">
        <v>260</v>
      </c>
      <c r="CK3" s="8" t="s">
        <v>260</v>
      </c>
      <c r="CL3" s="8" t="s">
        <v>260</v>
      </c>
      <c r="CM3" s="8" t="s">
        <v>260</v>
      </c>
      <c r="CN3" s="8" t="s">
        <v>260</v>
      </c>
      <c r="CO3" s="8" t="s">
        <v>260</v>
      </c>
      <c r="CP3" s="8" t="s">
        <v>260</v>
      </c>
      <c r="CQ3" s="8" t="s">
        <v>260</v>
      </c>
      <c r="CR3" s="8" t="s">
        <v>260</v>
      </c>
      <c r="CS3" s="8" t="s">
        <v>260</v>
      </c>
      <c r="CT3" s="8" t="s">
        <v>260</v>
      </c>
      <c r="CU3" s="8" t="s">
        <v>260</v>
      </c>
      <c r="CV3" s="8" t="s">
        <v>260</v>
      </c>
      <c r="CW3" s="8" t="s">
        <v>260</v>
      </c>
      <c r="CX3" s="8" t="s">
        <v>260</v>
      </c>
      <c r="CY3" s="8" t="s">
        <v>260</v>
      </c>
      <c r="CZ3" s="8" t="s">
        <v>260</v>
      </c>
      <c r="DA3" s="8" t="s">
        <v>260</v>
      </c>
      <c r="DB3" s="8" t="s">
        <v>260</v>
      </c>
      <c r="DC3" s="8" t="s">
        <v>260</v>
      </c>
      <c r="DD3" s="8" t="s">
        <v>260</v>
      </c>
      <c r="DE3" s="8" t="s">
        <v>260</v>
      </c>
      <c r="DF3" s="8" t="s">
        <v>260</v>
      </c>
      <c r="DG3" s="8" t="s">
        <v>260</v>
      </c>
      <c r="DH3" s="8" t="s">
        <v>260</v>
      </c>
      <c r="DI3" s="8" t="s">
        <v>260</v>
      </c>
      <c r="DJ3" s="8" t="s">
        <v>260</v>
      </c>
      <c r="DK3" s="8" t="s">
        <v>260</v>
      </c>
      <c r="DL3" s="8" t="s">
        <v>260</v>
      </c>
      <c r="DM3" s="8" t="s">
        <v>260</v>
      </c>
      <c r="DN3" s="8" t="s">
        <v>260</v>
      </c>
      <c r="DO3" s="8" t="s">
        <v>260</v>
      </c>
      <c r="DP3" s="8" t="s">
        <v>260</v>
      </c>
      <c r="DQ3" s="8" t="s">
        <v>260</v>
      </c>
      <c r="DR3" s="8" t="s">
        <v>260</v>
      </c>
      <c r="DS3" s="8" t="s">
        <v>260</v>
      </c>
      <c r="DT3" s="8" t="s">
        <v>260</v>
      </c>
      <c r="DU3" s="8" t="s">
        <v>260</v>
      </c>
      <c r="DV3" s="8" t="s">
        <v>260</v>
      </c>
      <c r="DW3" s="8" t="s">
        <v>260</v>
      </c>
      <c r="DX3" s="8" t="s">
        <v>260</v>
      </c>
      <c r="DY3" s="8" t="s">
        <v>260</v>
      </c>
    </row>
    <row r="4" spans="1:129">
      <c r="A4" s="4" t="s">
        <v>252</v>
      </c>
      <c r="B4" s="8" t="s">
        <v>261</v>
      </c>
      <c r="C4" s="8" t="s">
        <v>261</v>
      </c>
      <c r="D4" s="8" t="s">
        <v>261</v>
      </c>
      <c r="E4" s="8" t="s">
        <v>261</v>
      </c>
      <c r="F4" s="8" t="s">
        <v>261</v>
      </c>
      <c r="G4" s="8" t="s">
        <v>261</v>
      </c>
      <c r="H4" s="8" t="s">
        <v>261</v>
      </c>
      <c r="I4" s="8" t="s">
        <v>261</v>
      </c>
      <c r="J4" s="8" t="s">
        <v>261</v>
      </c>
      <c r="K4" s="8" t="s">
        <v>261</v>
      </c>
      <c r="L4" s="8" t="s">
        <v>261</v>
      </c>
      <c r="M4" s="8" t="s">
        <v>261</v>
      </c>
      <c r="N4" s="8" t="s">
        <v>261</v>
      </c>
      <c r="O4" s="8" t="s">
        <v>261</v>
      </c>
      <c r="P4" s="8" t="s">
        <v>261</v>
      </c>
      <c r="Q4" s="8" t="s">
        <v>261</v>
      </c>
      <c r="R4" s="8" t="s">
        <v>261</v>
      </c>
      <c r="S4" s="8" t="s">
        <v>261</v>
      </c>
      <c r="T4" s="8" t="s">
        <v>261</v>
      </c>
      <c r="U4" s="8" t="s">
        <v>261</v>
      </c>
      <c r="V4" s="8" t="s">
        <v>261</v>
      </c>
      <c r="W4" s="8" t="s">
        <v>261</v>
      </c>
      <c r="X4" s="8" t="s">
        <v>261</v>
      </c>
      <c r="Y4" s="8" t="s">
        <v>261</v>
      </c>
      <c r="Z4" s="8" t="s">
        <v>261</v>
      </c>
      <c r="AA4" s="8" t="s">
        <v>261</v>
      </c>
      <c r="AB4" s="8" t="s">
        <v>261</v>
      </c>
      <c r="AC4" s="8" t="s">
        <v>261</v>
      </c>
      <c r="AD4" s="8" t="s">
        <v>261</v>
      </c>
      <c r="AE4" s="8" t="s">
        <v>261</v>
      </c>
      <c r="AF4" s="8" t="s">
        <v>261</v>
      </c>
      <c r="AG4" s="8" t="s">
        <v>261</v>
      </c>
      <c r="AH4" s="8" t="s">
        <v>261</v>
      </c>
      <c r="AI4" s="8" t="s">
        <v>261</v>
      </c>
      <c r="AJ4" s="8" t="s">
        <v>261</v>
      </c>
      <c r="AK4" s="8" t="s">
        <v>261</v>
      </c>
      <c r="AL4" s="8" t="s">
        <v>261</v>
      </c>
      <c r="AM4" s="8" t="s">
        <v>261</v>
      </c>
      <c r="AN4" s="8" t="s">
        <v>261</v>
      </c>
      <c r="AO4" s="8" t="s">
        <v>261</v>
      </c>
      <c r="AP4" s="8" t="s">
        <v>261</v>
      </c>
      <c r="AQ4" s="8" t="s">
        <v>261</v>
      </c>
      <c r="AR4" s="8" t="s">
        <v>261</v>
      </c>
      <c r="AS4" s="8" t="s">
        <v>261</v>
      </c>
      <c r="AT4" s="8" t="s">
        <v>261</v>
      </c>
      <c r="AU4" s="8" t="s">
        <v>261</v>
      </c>
      <c r="AV4" s="8" t="s">
        <v>261</v>
      </c>
      <c r="AW4" s="8" t="s">
        <v>261</v>
      </c>
      <c r="AX4" s="8" t="s">
        <v>261</v>
      </c>
      <c r="AY4" s="8" t="s">
        <v>261</v>
      </c>
      <c r="AZ4" s="8" t="s">
        <v>261</v>
      </c>
      <c r="BA4" s="8" t="s">
        <v>261</v>
      </c>
      <c r="BB4" s="8" t="s">
        <v>261</v>
      </c>
      <c r="BC4" s="8" t="s">
        <v>261</v>
      </c>
      <c r="BD4" s="8" t="s">
        <v>261</v>
      </c>
      <c r="BE4" s="8" t="s">
        <v>261</v>
      </c>
      <c r="BF4" s="8" t="s">
        <v>261</v>
      </c>
      <c r="BG4" s="8" t="s">
        <v>261</v>
      </c>
      <c r="BH4" s="8" t="s">
        <v>261</v>
      </c>
      <c r="BI4" s="8" t="s">
        <v>261</v>
      </c>
      <c r="BJ4" s="8" t="s">
        <v>261</v>
      </c>
      <c r="BK4" s="8" t="s">
        <v>261</v>
      </c>
      <c r="BL4" s="8" t="s">
        <v>261</v>
      </c>
      <c r="BM4" s="8" t="s">
        <v>261</v>
      </c>
      <c r="BN4" s="8" t="s">
        <v>261</v>
      </c>
      <c r="BO4" s="8" t="s">
        <v>261</v>
      </c>
      <c r="BP4" s="8" t="s">
        <v>261</v>
      </c>
      <c r="BQ4" s="8" t="s">
        <v>261</v>
      </c>
      <c r="BR4" s="8" t="s">
        <v>261</v>
      </c>
      <c r="BS4" s="8" t="s">
        <v>261</v>
      </c>
      <c r="BT4" s="8" t="s">
        <v>261</v>
      </c>
      <c r="BU4" s="8" t="s">
        <v>261</v>
      </c>
      <c r="BV4" s="8" t="s">
        <v>261</v>
      </c>
      <c r="BW4" s="8" t="s">
        <v>261</v>
      </c>
      <c r="BX4" s="8" t="s">
        <v>261</v>
      </c>
      <c r="BY4" s="8" t="s">
        <v>261</v>
      </c>
      <c r="BZ4" s="8" t="s">
        <v>261</v>
      </c>
      <c r="CA4" s="8" t="s">
        <v>261</v>
      </c>
      <c r="CB4" s="8" t="s">
        <v>261</v>
      </c>
      <c r="CC4" s="8" t="s">
        <v>261</v>
      </c>
      <c r="CD4" s="8" t="s">
        <v>261</v>
      </c>
      <c r="CE4" s="8" t="s">
        <v>261</v>
      </c>
      <c r="CF4" s="8" t="s">
        <v>261</v>
      </c>
      <c r="CG4" s="8" t="s">
        <v>261</v>
      </c>
      <c r="CH4" s="8" t="s">
        <v>261</v>
      </c>
      <c r="CI4" s="8" t="s">
        <v>261</v>
      </c>
      <c r="CJ4" s="8" t="s">
        <v>261</v>
      </c>
      <c r="CK4" s="8" t="s">
        <v>261</v>
      </c>
      <c r="CL4" s="8" t="s">
        <v>261</v>
      </c>
      <c r="CM4" s="8" t="s">
        <v>261</v>
      </c>
      <c r="CN4" s="8" t="s">
        <v>261</v>
      </c>
      <c r="CO4" s="8" t="s">
        <v>261</v>
      </c>
      <c r="CP4" s="8" t="s">
        <v>261</v>
      </c>
      <c r="CQ4" s="8" t="s">
        <v>261</v>
      </c>
      <c r="CR4" s="8" t="s">
        <v>261</v>
      </c>
      <c r="CS4" s="8" t="s">
        <v>261</v>
      </c>
      <c r="CT4" s="8" t="s">
        <v>261</v>
      </c>
      <c r="CU4" s="8" t="s">
        <v>261</v>
      </c>
      <c r="CV4" s="8" t="s">
        <v>261</v>
      </c>
      <c r="CW4" s="8" t="s">
        <v>261</v>
      </c>
      <c r="CX4" s="8" t="s">
        <v>261</v>
      </c>
      <c r="CY4" s="8" t="s">
        <v>261</v>
      </c>
      <c r="CZ4" s="8" t="s">
        <v>261</v>
      </c>
      <c r="DA4" s="8" t="s">
        <v>261</v>
      </c>
      <c r="DB4" s="8" t="s">
        <v>261</v>
      </c>
      <c r="DC4" s="8" t="s">
        <v>261</v>
      </c>
      <c r="DD4" s="8" t="s">
        <v>261</v>
      </c>
      <c r="DE4" s="8" t="s">
        <v>261</v>
      </c>
      <c r="DF4" s="8" t="s">
        <v>261</v>
      </c>
      <c r="DG4" s="8" t="s">
        <v>261</v>
      </c>
      <c r="DH4" s="8" t="s">
        <v>261</v>
      </c>
      <c r="DI4" s="8" t="s">
        <v>261</v>
      </c>
      <c r="DJ4" s="8" t="s">
        <v>261</v>
      </c>
      <c r="DK4" s="8" t="s">
        <v>261</v>
      </c>
      <c r="DL4" s="8" t="s">
        <v>261</v>
      </c>
      <c r="DM4" s="8" t="s">
        <v>261</v>
      </c>
      <c r="DN4" s="8" t="s">
        <v>261</v>
      </c>
      <c r="DO4" s="8" t="s">
        <v>261</v>
      </c>
      <c r="DP4" s="8" t="s">
        <v>261</v>
      </c>
      <c r="DQ4" s="8" t="s">
        <v>261</v>
      </c>
      <c r="DR4" s="8" t="s">
        <v>261</v>
      </c>
      <c r="DS4" s="8" t="s">
        <v>261</v>
      </c>
      <c r="DT4" s="8" t="s">
        <v>261</v>
      </c>
      <c r="DU4" s="8" t="s">
        <v>261</v>
      </c>
      <c r="DV4" s="8" t="s">
        <v>261</v>
      </c>
      <c r="DW4" s="8" t="s">
        <v>261</v>
      </c>
      <c r="DX4" s="8" t="s">
        <v>261</v>
      </c>
      <c r="DY4" s="8" t="s">
        <v>261</v>
      </c>
    </row>
    <row r="5" spans="1:129">
      <c r="A5" s="4" t="s">
        <v>253</v>
      </c>
      <c r="B5" s="8" t="s">
        <v>778</v>
      </c>
      <c r="C5" s="8" t="s">
        <v>778</v>
      </c>
      <c r="D5" s="8" t="s">
        <v>778</v>
      </c>
      <c r="E5" s="8" t="s">
        <v>778</v>
      </c>
      <c r="F5" s="8" t="s">
        <v>778</v>
      </c>
      <c r="G5" s="8" t="s">
        <v>778</v>
      </c>
      <c r="H5" s="8" t="s">
        <v>778</v>
      </c>
      <c r="I5" s="8" t="s">
        <v>778</v>
      </c>
      <c r="J5" s="8" t="s">
        <v>778</v>
      </c>
      <c r="K5" s="8" t="s">
        <v>778</v>
      </c>
      <c r="L5" s="8" t="s">
        <v>778</v>
      </c>
      <c r="M5" s="8" t="s">
        <v>778</v>
      </c>
      <c r="N5" s="8" t="s">
        <v>778</v>
      </c>
      <c r="O5" s="8" t="s">
        <v>778</v>
      </c>
      <c r="P5" s="8" t="s">
        <v>778</v>
      </c>
      <c r="Q5" s="8" t="s">
        <v>778</v>
      </c>
      <c r="R5" s="8" t="s">
        <v>778</v>
      </c>
      <c r="S5" s="8" t="s">
        <v>778</v>
      </c>
      <c r="T5" s="8" t="s">
        <v>778</v>
      </c>
      <c r="U5" s="8" t="s">
        <v>778</v>
      </c>
      <c r="V5" s="8" t="s">
        <v>778</v>
      </c>
      <c r="W5" s="8" t="s">
        <v>778</v>
      </c>
      <c r="X5" s="8" t="s">
        <v>778</v>
      </c>
      <c r="Y5" s="8" t="s">
        <v>778</v>
      </c>
      <c r="Z5" s="8" t="s">
        <v>778</v>
      </c>
      <c r="AA5" s="8" t="s">
        <v>778</v>
      </c>
      <c r="AB5" s="8" t="s">
        <v>778</v>
      </c>
      <c r="AC5" s="8" t="s">
        <v>778</v>
      </c>
      <c r="AD5" s="8" t="s">
        <v>778</v>
      </c>
      <c r="AE5" s="8" t="s">
        <v>778</v>
      </c>
      <c r="AF5" s="8" t="s">
        <v>778</v>
      </c>
      <c r="AG5" s="8" t="s">
        <v>778</v>
      </c>
      <c r="AH5" s="8" t="s">
        <v>778</v>
      </c>
      <c r="AI5" s="8" t="s">
        <v>778</v>
      </c>
      <c r="AJ5" s="8" t="s">
        <v>778</v>
      </c>
      <c r="AK5" s="8" t="s">
        <v>778</v>
      </c>
      <c r="AL5" s="8" t="s">
        <v>778</v>
      </c>
      <c r="AM5" s="8" t="s">
        <v>778</v>
      </c>
      <c r="AN5" s="8" t="s">
        <v>778</v>
      </c>
      <c r="AO5" s="8" t="s">
        <v>778</v>
      </c>
      <c r="AP5" s="8" t="s">
        <v>778</v>
      </c>
      <c r="AQ5" s="8" t="s">
        <v>778</v>
      </c>
      <c r="AR5" s="8" t="s">
        <v>778</v>
      </c>
      <c r="AS5" s="8" t="s">
        <v>778</v>
      </c>
      <c r="AT5" s="8" t="s">
        <v>778</v>
      </c>
      <c r="AU5" s="8" t="s">
        <v>778</v>
      </c>
      <c r="AV5" s="8" t="s">
        <v>778</v>
      </c>
      <c r="AW5" s="8" t="s">
        <v>778</v>
      </c>
      <c r="AX5" s="8" t="s">
        <v>778</v>
      </c>
      <c r="AY5" s="8" t="s">
        <v>778</v>
      </c>
      <c r="AZ5" s="8" t="s">
        <v>778</v>
      </c>
      <c r="BA5" s="8" t="s">
        <v>778</v>
      </c>
      <c r="BB5" s="8" t="s">
        <v>778</v>
      </c>
      <c r="BC5" s="8" t="s">
        <v>778</v>
      </c>
      <c r="BD5" s="8" t="s">
        <v>778</v>
      </c>
      <c r="BE5" s="8" t="s">
        <v>778</v>
      </c>
      <c r="BF5" s="8" t="s">
        <v>778</v>
      </c>
      <c r="BG5" s="8" t="s">
        <v>778</v>
      </c>
      <c r="BH5" s="8" t="s">
        <v>778</v>
      </c>
      <c r="BI5" s="8" t="s">
        <v>778</v>
      </c>
      <c r="BJ5" s="8" t="s">
        <v>778</v>
      </c>
      <c r="BK5" s="8" t="s">
        <v>778</v>
      </c>
      <c r="BL5" s="8" t="s">
        <v>778</v>
      </c>
      <c r="BM5" s="8" t="s">
        <v>778</v>
      </c>
      <c r="BN5" s="8" t="s">
        <v>778</v>
      </c>
      <c r="BO5" s="8" t="s">
        <v>778</v>
      </c>
      <c r="BP5" s="8" t="s">
        <v>778</v>
      </c>
      <c r="BQ5" s="8" t="s">
        <v>778</v>
      </c>
      <c r="BR5" s="8" t="s">
        <v>778</v>
      </c>
      <c r="BS5" s="8" t="s">
        <v>778</v>
      </c>
      <c r="BT5" s="8" t="s">
        <v>778</v>
      </c>
      <c r="BU5" s="8" t="s">
        <v>778</v>
      </c>
      <c r="BV5" s="8" t="s">
        <v>778</v>
      </c>
      <c r="BW5" s="8" t="s">
        <v>778</v>
      </c>
      <c r="BX5" s="8" t="s">
        <v>778</v>
      </c>
      <c r="BY5" s="8" t="s">
        <v>778</v>
      </c>
      <c r="BZ5" s="8" t="s">
        <v>778</v>
      </c>
      <c r="CA5" s="8" t="s">
        <v>778</v>
      </c>
      <c r="CB5" s="8" t="s">
        <v>778</v>
      </c>
      <c r="CC5" s="8" t="s">
        <v>778</v>
      </c>
      <c r="CD5" s="8" t="s">
        <v>778</v>
      </c>
      <c r="CE5" s="8" t="s">
        <v>778</v>
      </c>
      <c r="CF5" s="8" t="s">
        <v>778</v>
      </c>
      <c r="CG5" s="8" t="s">
        <v>778</v>
      </c>
      <c r="CH5" s="8" t="s">
        <v>778</v>
      </c>
      <c r="CI5" s="8" t="s">
        <v>778</v>
      </c>
      <c r="CJ5" s="8" t="s">
        <v>778</v>
      </c>
      <c r="CK5" s="8" t="s">
        <v>778</v>
      </c>
      <c r="CL5" s="8" t="s">
        <v>778</v>
      </c>
      <c r="CM5" s="8" t="s">
        <v>778</v>
      </c>
      <c r="CN5" s="8" t="s">
        <v>778</v>
      </c>
      <c r="CO5" s="8" t="s">
        <v>778</v>
      </c>
      <c r="CP5" s="8" t="s">
        <v>778</v>
      </c>
      <c r="CQ5" s="8" t="s">
        <v>778</v>
      </c>
      <c r="CR5" s="8" t="s">
        <v>778</v>
      </c>
      <c r="CS5" s="8" t="s">
        <v>778</v>
      </c>
      <c r="CT5" s="8" t="s">
        <v>778</v>
      </c>
      <c r="CU5" s="8" t="s">
        <v>778</v>
      </c>
      <c r="CV5" s="8" t="s">
        <v>778</v>
      </c>
      <c r="CW5" s="8" t="s">
        <v>778</v>
      </c>
      <c r="CX5" s="8" t="s">
        <v>778</v>
      </c>
      <c r="CY5" s="8" t="s">
        <v>778</v>
      </c>
      <c r="CZ5" s="8" t="s">
        <v>778</v>
      </c>
      <c r="DA5" s="8" t="s">
        <v>778</v>
      </c>
      <c r="DB5" s="8" t="s">
        <v>778</v>
      </c>
      <c r="DC5" s="8" t="s">
        <v>778</v>
      </c>
      <c r="DD5" s="8" t="s">
        <v>778</v>
      </c>
      <c r="DE5" s="8" t="s">
        <v>778</v>
      </c>
      <c r="DF5" s="8" t="s">
        <v>778</v>
      </c>
      <c r="DG5" s="8" t="s">
        <v>778</v>
      </c>
      <c r="DH5" s="8" t="s">
        <v>778</v>
      </c>
      <c r="DI5" s="8" t="s">
        <v>778</v>
      </c>
      <c r="DJ5" s="8" t="s">
        <v>778</v>
      </c>
      <c r="DK5" s="8" t="s">
        <v>778</v>
      </c>
      <c r="DL5" s="8" t="s">
        <v>778</v>
      </c>
      <c r="DM5" s="8" t="s">
        <v>778</v>
      </c>
      <c r="DN5" s="8" t="s">
        <v>778</v>
      </c>
      <c r="DO5" s="8" t="s">
        <v>778</v>
      </c>
      <c r="DP5" s="8" t="s">
        <v>778</v>
      </c>
      <c r="DQ5" s="8" t="s">
        <v>778</v>
      </c>
      <c r="DR5" s="8" t="s">
        <v>778</v>
      </c>
      <c r="DS5" s="8" t="s">
        <v>778</v>
      </c>
      <c r="DT5" s="8" t="s">
        <v>778</v>
      </c>
      <c r="DU5" s="8" t="s">
        <v>778</v>
      </c>
      <c r="DV5" s="8" t="s">
        <v>778</v>
      </c>
      <c r="DW5" s="8" t="s">
        <v>778</v>
      </c>
      <c r="DX5" s="8" t="s">
        <v>778</v>
      </c>
      <c r="DY5" s="8" t="s">
        <v>778</v>
      </c>
    </row>
    <row r="6" spans="1:129">
      <c r="A6" s="4" t="s">
        <v>254</v>
      </c>
      <c r="B6" s="1">
        <v>2</v>
      </c>
      <c r="C6" s="1">
        <v>2</v>
      </c>
      <c r="D6" s="1">
        <v>2</v>
      </c>
      <c r="E6" s="1">
        <v>2</v>
      </c>
      <c r="F6" s="1">
        <v>2</v>
      </c>
      <c r="G6" s="1">
        <v>2</v>
      </c>
      <c r="H6" s="1">
        <v>2</v>
      </c>
      <c r="I6" s="1">
        <v>2</v>
      </c>
      <c r="J6" s="1">
        <v>2</v>
      </c>
      <c r="K6" s="1">
        <v>2</v>
      </c>
      <c r="L6" s="1">
        <v>2</v>
      </c>
      <c r="M6" s="1">
        <v>2</v>
      </c>
      <c r="N6" s="1">
        <v>2</v>
      </c>
      <c r="O6" s="1">
        <v>2</v>
      </c>
      <c r="P6" s="1">
        <v>2</v>
      </c>
      <c r="Q6" s="1">
        <v>2</v>
      </c>
      <c r="R6" s="1">
        <v>2</v>
      </c>
      <c r="S6" s="1">
        <v>2</v>
      </c>
      <c r="T6" s="1">
        <v>2</v>
      </c>
      <c r="U6" s="1">
        <v>2</v>
      </c>
      <c r="V6" s="1">
        <v>2</v>
      </c>
      <c r="W6" s="1">
        <v>2</v>
      </c>
      <c r="X6" s="1">
        <v>2</v>
      </c>
      <c r="Y6" s="1">
        <v>2</v>
      </c>
      <c r="Z6" s="1">
        <v>2</v>
      </c>
      <c r="AA6" s="1">
        <v>2</v>
      </c>
      <c r="AB6" s="1">
        <v>2</v>
      </c>
      <c r="AC6" s="1">
        <v>2</v>
      </c>
      <c r="AD6" s="1">
        <v>2</v>
      </c>
      <c r="AE6" s="1">
        <v>2</v>
      </c>
      <c r="AF6" s="1">
        <v>2</v>
      </c>
      <c r="AG6" s="1">
        <v>2</v>
      </c>
      <c r="AH6" s="1">
        <v>2</v>
      </c>
      <c r="AI6" s="1">
        <v>2</v>
      </c>
      <c r="AJ6" s="1">
        <v>2</v>
      </c>
      <c r="AK6" s="1">
        <v>2</v>
      </c>
      <c r="AL6" s="1">
        <v>2</v>
      </c>
      <c r="AM6" s="1">
        <v>2</v>
      </c>
      <c r="AN6" s="1">
        <v>2</v>
      </c>
      <c r="AO6" s="1">
        <v>2</v>
      </c>
      <c r="AP6" s="1">
        <v>2</v>
      </c>
      <c r="AQ6" s="1">
        <v>2</v>
      </c>
      <c r="AR6" s="1">
        <v>2</v>
      </c>
      <c r="AS6" s="1">
        <v>2</v>
      </c>
      <c r="AT6" s="1">
        <v>2</v>
      </c>
      <c r="AU6" s="1">
        <v>2</v>
      </c>
      <c r="AV6" s="1">
        <v>2</v>
      </c>
      <c r="AW6" s="1">
        <v>2</v>
      </c>
      <c r="AX6" s="1">
        <v>2</v>
      </c>
      <c r="AY6" s="1">
        <v>2</v>
      </c>
      <c r="AZ6" s="1">
        <v>2</v>
      </c>
      <c r="BA6" s="1">
        <v>2</v>
      </c>
      <c r="BB6" s="1">
        <v>2</v>
      </c>
      <c r="BC6" s="1">
        <v>2</v>
      </c>
      <c r="BD6" s="1">
        <v>2</v>
      </c>
      <c r="BE6" s="1">
        <v>2</v>
      </c>
      <c r="BF6" s="1">
        <v>2</v>
      </c>
      <c r="BG6" s="1">
        <v>2</v>
      </c>
      <c r="BH6" s="1">
        <v>2</v>
      </c>
      <c r="BI6" s="1">
        <v>2</v>
      </c>
      <c r="BJ6" s="1">
        <v>2</v>
      </c>
      <c r="BK6" s="1">
        <v>2</v>
      </c>
      <c r="BL6" s="1">
        <v>2</v>
      </c>
      <c r="BM6" s="1">
        <v>2</v>
      </c>
      <c r="BN6" s="1">
        <v>2</v>
      </c>
      <c r="BO6" s="1">
        <v>2</v>
      </c>
      <c r="BP6" s="1">
        <v>2</v>
      </c>
      <c r="BQ6" s="1">
        <v>2</v>
      </c>
      <c r="BR6" s="1">
        <v>2</v>
      </c>
      <c r="BS6" s="1">
        <v>2</v>
      </c>
      <c r="BT6" s="1">
        <v>2</v>
      </c>
      <c r="BU6" s="1">
        <v>2</v>
      </c>
      <c r="BV6" s="1">
        <v>2</v>
      </c>
      <c r="BW6" s="1">
        <v>2</v>
      </c>
      <c r="BX6" s="1">
        <v>2</v>
      </c>
      <c r="BY6" s="1">
        <v>2</v>
      </c>
      <c r="BZ6" s="1">
        <v>2</v>
      </c>
      <c r="CA6" s="1">
        <v>2</v>
      </c>
      <c r="CB6" s="1">
        <v>2</v>
      </c>
      <c r="CC6" s="1">
        <v>2</v>
      </c>
      <c r="CD6" s="1">
        <v>2</v>
      </c>
      <c r="CE6" s="1">
        <v>2</v>
      </c>
      <c r="CF6" s="1">
        <v>2</v>
      </c>
      <c r="CG6" s="1">
        <v>2</v>
      </c>
      <c r="CH6" s="1">
        <v>2</v>
      </c>
      <c r="CI6" s="1">
        <v>2</v>
      </c>
      <c r="CJ6" s="1">
        <v>2</v>
      </c>
      <c r="CK6" s="1">
        <v>2</v>
      </c>
      <c r="CL6" s="1">
        <v>2</v>
      </c>
      <c r="CM6" s="1">
        <v>2</v>
      </c>
      <c r="CN6" s="1">
        <v>2</v>
      </c>
      <c r="CO6" s="1">
        <v>2</v>
      </c>
      <c r="CP6" s="1">
        <v>2</v>
      </c>
      <c r="CQ6" s="1">
        <v>2</v>
      </c>
      <c r="CR6" s="1">
        <v>2</v>
      </c>
      <c r="CS6" s="1">
        <v>2</v>
      </c>
      <c r="CT6" s="1">
        <v>2</v>
      </c>
      <c r="CU6" s="1">
        <v>2</v>
      </c>
      <c r="CV6" s="1">
        <v>2</v>
      </c>
      <c r="CW6" s="1">
        <v>2</v>
      </c>
      <c r="CX6" s="1">
        <v>2</v>
      </c>
      <c r="CY6" s="1">
        <v>2</v>
      </c>
      <c r="CZ6" s="1">
        <v>2</v>
      </c>
      <c r="DA6" s="1">
        <v>2</v>
      </c>
      <c r="DB6" s="1">
        <v>2</v>
      </c>
      <c r="DC6" s="1">
        <v>2</v>
      </c>
      <c r="DD6" s="1">
        <v>2</v>
      </c>
      <c r="DE6" s="1">
        <v>2</v>
      </c>
      <c r="DF6" s="1">
        <v>2</v>
      </c>
      <c r="DG6" s="1">
        <v>2</v>
      </c>
      <c r="DH6" s="1">
        <v>2</v>
      </c>
      <c r="DI6" s="1">
        <v>2</v>
      </c>
      <c r="DJ6" s="1">
        <v>2</v>
      </c>
      <c r="DK6" s="1">
        <v>2</v>
      </c>
      <c r="DL6" s="1">
        <v>2</v>
      </c>
      <c r="DM6" s="1">
        <v>2</v>
      </c>
      <c r="DN6" s="1">
        <v>2</v>
      </c>
      <c r="DO6" s="1">
        <v>2</v>
      </c>
      <c r="DP6" s="1">
        <v>2</v>
      </c>
      <c r="DQ6" s="1">
        <v>2</v>
      </c>
      <c r="DR6" s="1">
        <v>2</v>
      </c>
      <c r="DS6" s="1">
        <v>2</v>
      </c>
      <c r="DT6" s="1">
        <v>2</v>
      </c>
      <c r="DU6" s="1">
        <v>2</v>
      </c>
      <c r="DV6" s="1">
        <v>2</v>
      </c>
      <c r="DW6" s="1">
        <v>2</v>
      </c>
      <c r="DX6" s="1">
        <v>2</v>
      </c>
      <c r="DY6" s="1">
        <v>2</v>
      </c>
    </row>
    <row r="7" spans="1:129" s="6" customFormat="1">
      <c r="A7" s="5" t="s">
        <v>255</v>
      </c>
      <c r="B7" s="6">
        <v>42036</v>
      </c>
      <c r="C7" s="6">
        <v>42036</v>
      </c>
      <c r="D7" s="6">
        <v>42036</v>
      </c>
      <c r="E7" s="6">
        <v>42036</v>
      </c>
      <c r="F7" s="6">
        <v>42036</v>
      </c>
      <c r="G7" s="6">
        <v>42036</v>
      </c>
      <c r="H7" s="6">
        <v>42036</v>
      </c>
      <c r="I7" s="6">
        <v>42036</v>
      </c>
      <c r="J7" s="6">
        <v>42036</v>
      </c>
      <c r="K7" s="6">
        <v>42036</v>
      </c>
      <c r="L7" s="6">
        <v>42036</v>
      </c>
      <c r="M7" s="6">
        <v>42036</v>
      </c>
      <c r="N7" s="6">
        <v>42036</v>
      </c>
      <c r="O7" s="6">
        <v>42036</v>
      </c>
      <c r="P7" s="6">
        <v>42036</v>
      </c>
      <c r="Q7" s="6">
        <v>42036</v>
      </c>
      <c r="R7" s="6">
        <v>42036</v>
      </c>
      <c r="S7" s="6">
        <v>42036</v>
      </c>
      <c r="T7" s="6">
        <v>42036</v>
      </c>
      <c r="U7" s="6">
        <v>42036</v>
      </c>
      <c r="V7" s="6">
        <v>42036</v>
      </c>
      <c r="W7" s="6">
        <v>42036</v>
      </c>
      <c r="X7" s="6">
        <v>42036</v>
      </c>
      <c r="Y7" s="6">
        <v>42036</v>
      </c>
      <c r="Z7" s="6">
        <v>42036</v>
      </c>
      <c r="AA7" s="6">
        <v>42036</v>
      </c>
      <c r="AB7" s="6">
        <v>42036</v>
      </c>
      <c r="AC7" s="6">
        <v>42036</v>
      </c>
      <c r="AD7" s="6">
        <v>42036</v>
      </c>
      <c r="AE7" s="6">
        <v>42036</v>
      </c>
      <c r="AF7" s="6">
        <v>42036</v>
      </c>
      <c r="AG7" s="6">
        <v>42036</v>
      </c>
      <c r="AH7" s="6">
        <v>42036</v>
      </c>
      <c r="AI7" s="6">
        <v>42036</v>
      </c>
      <c r="AJ7" s="6">
        <v>42036</v>
      </c>
      <c r="AK7" s="6">
        <v>42036</v>
      </c>
      <c r="AL7" s="6">
        <v>42036</v>
      </c>
      <c r="AM7" s="6">
        <v>42036</v>
      </c>
      <c r="AN7" s="6">
        <v>42036</v>
      </c>
      <c r="AO7" s="6">
        <v>42036</v>
      </c>
      <c r="AP7" s="6">
        <v>42036</v>
      </c>
      <c r="AQ7" s="6">
        <v>42036</v>
      </c>
      <c r="AR7" s="6">
        <v>42036</v>
      </c>
      <c r="AS7" s="6">
        <v>42036</v>
      </c>
      <c r="AT7" s="6">
        <v>42036</v>
      </c>
      <c r="AU7" s="6">
        <v>42036</v>
      </c>
      <c r="AV7" s="6">
        <v>42036</v>
      </c>
      <c r="AW7" s="6">
        <v>42036</v>
      </c>
      <c r="AX7" s="6">
        <v>42036</v>
      </c>
      <c r="AY7" s="6">
        <v>42036</v>
      </c>
      <c r="AZ7" s="6">
        <v>42036</v>
      </c>
      <c r="BA7" s="6">
        <v>42036</v>
      </c>
      <c r="BB7" s="6">
        <v>42036</v>
      </c>
      <c r="BC7" s="6">
        <v>42036</v>
      </c>
      <c r="BD7" s="6">
        <v>42036</v>
      </c>
      <c r="BE7" s="6">
        <v>42036</v>
      </c>
      <c r="BF7" s="6">
        <v>42036</v>
      </c>
      <c r="BG7" s="6">
        <v>42036</v>
      </c>
      <c r="BH7" s="6">
        <v>42036</v>
      </c>
      <c r="BI7" s="6">
        <v>42036</v>
      </c>
      <c r="BJ7" s="6">
        <v>42036</v>
      </c>
      <c r="BK7" s="6">
        <v>42036</v>
      </c>
      <c r="BL7" s="6">
        <v>42036</v>
      </c>
      <c r="BM7" s="6">
        <v>42036</v>
      </c>
      <c r="BN7" s="6">
        <v>42036</v>
      </c>
      <c r="BO7" s="6">
        <v>42036</v>
      </c>
      <c r="BP7" s="6">
        <v>42036</v>
      </c>
      <c r="BQ7" s="6">
        <v>42036</v>
      </c>
      <c r="BR7" s="6">
        <v>42036</v>
      </c>
      <c r="BS7" s="6">
        <v>42036</v>
      </c>
      <c r="BT7" s="6">
        <v>42036</v>
      </c>
      <c r="BU7" s="6">
        <v>42036</v>
      </c>
      <c r="BV7" s="6">
        <v>42036</v>
      </c>
      <c r="BW7" s="6">
        <v>42036</v>
      </c>
      <c r="BX7" s="6">
        <v>42036</v>
      </c>
      <c r="BY7" s="6">
        <v>42036</v>
      </c>
      <c r="BZ7" s="6">
        <v>42036</v>
      </c>
      <c r="CA7" s="6">
        <v>42036</v>
      </c>
      <c r="CB7" s="6">
        <v>42036</v>
      </c>
      <c r="CC7" s="6">
        <v>42036</v>
      </c>
      <c r="CD7" s="6">
        <v>42036</v>
      </c>
      <c r="CE7" s="6">
        <v>42036</v>
      </c>
      <c r="CF7" s="6">
        <v>42036</v>
      </c>
      <c r="CG7" s="6">
        <v>42036</v>
      </c>
      <c r="CH7" s="6">
        <v>42036</v>
      </c>
      <c r="CI7" s="6">
        <v>42036</v>
      </c>
      <c r="CJ7" s="6">
        <v>42036</v>
      </c>
      <c r="CK7" s="6">
        <v>42036</v>
      </c>
      <c r="CL7" s="6">
        <v>42036</v>
      </c>
      <c r="CM7" s="6">
        <v>42036</v>
      </c>
      <c r="CN7" s="6">
        <v>42036</v>
      </c>
      <c r="CO7" s="6">
        <v>42036</v>
      </c>
      <c r="CP7" s="6">
        <v>42036</v>
      </c>
      <c r="CQ7" s="6">
        <v>42036</v>
      </c>
      <c r="CR7" s="6">
        <v>42036</v>
      </c>
      <c r="CS7" s="6">
        <v>42036</v>
      </c>
      <c r="CT7" s="6">
        <v>42036</v>
      </c>
      <c r="CU7" s="6">
        <v>42036</v>
      </c>
      <c r="CV7" s="6">
        <v>42036</v>
      </c>
      <c r="CW7" s="6">
        <v>42036</v>
      </c>
      <c r="CX7" s="6">
        <v>42036</v>
      </c>
      <c r="CY7" s="6">
        <v>42036</v>
      </c>
      <c r="CZ7" s="6">
        <v>42036</v>
      </c>
      <c r="DA7" s="6">
        <v>42036</v>
      </c>
      <c r="DB7" s="6">
        <v>42036</v>
      </c>
      <c r="DC7" s="6">
        <v>42036</v>
      </c>
      <c r="DD7" s="6">
        <v>42036</v>
      </c>
      <c r="DE7" s="6">
        <v>42036</v>
      </c>
      <c r="DF7" s="6">
        <v>42036</v>
      </c>
      <c r="DG7" s="6">
        <v>42036</v>
      </c>
      <c r="DH7" s="6">
        <v>42036</v>
      </c>
      <c r="DI7" s="6">
        <v>42036</v>
      </c>
      <c r="DJ7" s="6">
        <v>42036</v>
      </c>
      <c r="DK7" s="6">
        <v>42036</v>
      </c>
      <c r="DL7" s="6">
        <v>42036</v>
      </c>
      <c r="DM7" s="6">
        <v>42036</v>
      </c>
      <c r="DN7" s="6">
        <v>42036</v>
      </c>
      <c r="DO7" s="6">
        <v>42036</v>
      </c>
      <c r="DP7" s="6">
        <v>42036</v>
      </c>
      <c r="DQ7" s="6">
        <v>42036</v>
      </c>
      <c r="DR7" s="6">
        <v>42036</v>
      </c>
      <c r="DS7" s="6">
        <v>42036</v>
      </c>
      <c r="DT7" s="6">
        <v>42036</v>
      </c>
      <c r="DU7" s="6">
        <v>42036</v>
      </c>
      <c r="DV7" s="6">
        <v>42036</v>
      </c>
      <c r="DW7" s="6">
        <v>42036</v>
      </c>
      <c r="DX7" s="6">
        <v>42036</v>
      </c>
      <c r="DY7" s="6">
        <v>42036</v>
      </c>
    </row>
    <row r="8" spans="1:129" s="6" customFormat="1">
      <c r="A8" s="5" t="s">
        <v>256</v>
      </c>
      <c r="B8" s="6">
        <v>44228</v>
      </c>
      <c r="C8" s="6">
        <v>44228</v>
      </c>
      <c r="D8" s="6">
        <v>44228</v>
      </c>
      <c r="E8" s="6">
        <v>44228</v>
      </c>
      <c r="F8" s="6">
        <v>44228</v>
      </c>
      <c r="G8" s="6">
        <v>44228</v>
      </c>
      <c r="H8" s="6">
        <v>44228</v>
      </c>
      <c r="I8" s="6">
        <v>44228</v>
      </c>
      <c r="J8" s="6">
        <v>44228</v>
      </c>
      <c r="K8" s="6">
        <v>44228</v>
      </c>
      <c r="L8" s="6">
        <v>44228</v>
      </c>
      <c r="M8" s="6">
        <v>44228</v>
      </c>
      <c r="N8" s="6">
        <v>44228</v>
      </c>
      <c r="O8" s="6">
        <v>44228</v>
      </c>
      <c r="P8" s="6">
        <v>44228</v>
      </c>
      <c r="Q8" s="6">
        <v>44228</v>
      </c>
      <c r="R8" s="6">
        <v>44228</v>
      </c>
      <c r="S8" s="6">
        <v>44228</v>
      </c>
      <c r="T8" s="6">
        <v>44228</v>
      </c>
      <c r="U8" s="6">
        <v>44228</v>
      </c>
      <c r="V8" s="6">
        <v>44228</v>
      </c>
      <c r="W8" s="6">
        <v>44228</v>
      </c>
      <c r="X8" s="6">
        <v>44228</v>
      </c>
      <c r="Y8" s="6">
        <v>44228</v>
      </c>
      <c r="Z8" s="6">
        <v>44228</v>
      </c>
      <c r="AA8" s="6">
        <v>44228</v>
      </c>
      <c r="AB8" s="6">
        <v>44228</v>
      </c>
      <c r="AC8" s="6">
        <v>44228</v>
      </c>
      <c r="AD8" s="6">
        <v>44228</v>
      </c>
      <c r="AE8" s="6">
        <v>44228</v>
      </c>
      <c r="AF8" s="6">
        <v>44228</v>
      </c>
      <c r="AG8" s="6">
        <v>44228</v>
      </c>
      <c r="AH8" s="6">
        <v>44228</v>
      </c>
      <c r="AI8" s="6">
        <v>44228</v>
      </c>
      <c r="AJ8" s="6">
        <v>44228</v>
      </c>
      <c r="AK8" s="6">
        <v>44228</v>
      </c>
      <c r="AL8" s="6">
        <v>44228</v>
      </c>
      <c r="AM8" s="6">
        <v>44228</v>
      </c>
      <c r="AN8" s="6">
        <v>44228</v>
      </c>
      <c r="AO8" s="6">
        <v>44228</v>
      </c>
      <c r="AP8" s="6">
        <v>44228</v>
      </c>
      <c r="AQ8" s="6">
        <v>44228</v>
      </c>
      <c r="AR8" s="6">
        <v>44228</v>
      </c>
      <c r="AS8" s="6">
        <v>44228</v>
      </c>
      <c r="AT8" s="6">
        <v>44228</v>
      </c>
      <c r="AU8" s="6">
        <v>44228</v>
      </c>
      <c r="AV8" s="6">
        <v>44228</v>
      </c>
      <c r="AW8" s="6">
        <v>44228</v>
      </c>
      <c r="AX8" s="6">
        <v>44228</v>
      </c>
      <c r="AY8" s="6">
        <v>44228</v>
      </c>
      <c r="AZ8" s="6">
        <v>44228</v>
      </c>
      <c r="BA8" s="6">
        <v>44228</v>
      </c>
      <c r="BB8" s="6">
        <v>44228</v>
      </c>
      <c r="BC8" s="6">
        <v>44228</v>
      </c>
      <c r="BD8" s="6">
        <v>44228</v>
      </c>
      <c r="BE8" s="6">
        <v>44228</v>
      </c>
      <c r="BF8" s="6">
        <v>44228</v>
      </c>
      <c r="BG8" s="6">
        <v>44228</v>
      </c>
      <c r="BH8" s="6">
        <v>44228</v>
      </c>
      <c r="BI8" s="6">
        <v>44228</v>
      </c>
      <c r="BJ8" s="6">
        <v>44228</v>
      </c>
      <c r="BK8" s="6">
        <v>44228</v>
      </c>
      <c r="BL8" s="6">
        <v>44228</v>
      </c>
      <c r="BM8" s="6">
        <v>44228</v>
      </c>
      <c r="BN8" s="6">
        <v>44228</v>
      </c>
      <c r="BO8" s="6">
        <v>44228</v>
      </c>
      <c r="BP8" s="6">
        <v>44228</v>
      </c>
      <c r="BQ8" s="6">
        <v>44228</v>
      </c>
      <c r="BR8" s="6">
        <v>44228</v>
      </c>
      <c r="BS8" s="6">
        <v>44228</v>
      </c>
      <c r="BT8" s="6">
        <v>44228</v>
      </c>
      <c r="BU8" s="6">
        <v>44228</v>
      </c>
      <c r="BV8" s="6">
        <v>44228</v>
      </c>
      <c r="BW8" s="6">
        <v>44228</v>
      </c>
      <c r="BX8" s="6">
        <v>44228</v>
      </c>
      <c r="BY8" s="6">
        <v>44228</v>
      </c>
      <c r="BZ8" s="6">
        <v>44228</v>
      </c>
      <c r="CA8" s="6">
        <v>44228</v>
      </c>
      <c r="CB8" s="6">
        <v>44228</v>
      </c>
      <c r="CC8" s="6">
        <v>44228</v>
      </c>
      <c r="CD8" s="6">
        <v>44228</v>
      </c>
      <c r="CE8" s="6">
        <v>44228</v>
      </c>
      <c r="CF8" s="6">
        <v>44228</v>
      </c>
      <c r="CG8" s="6">
        <v>44228</v>
      </c>
      <c r="CH8" s="6">
        <v>44228</v>
      </c>
      <c r="CI8" s="6">
        <v>44228</v>
      </c>
      <c r="CJ8" s="6">
        <v>44228</v>
      </c>
      <c r="CK8" s="6">
        <v>44228</v>
      </c>
      <c r="CL8" s="6">
        <v>44228</v>
      </c>
      <c r="CM8" s="6">
        <v>44228</v>
      </c>
      <c r="CN8" s="6">
        <v>44228</v>
      </c>
      <c r="CO8" s="6">
        <v>44228</v>
      </c>
      <c r="CP8" s="6">
        <v>44228</v>
      </c>
      <c r="CQ8" s="6">
        <v>44228</v>
      </c>
      <c r="CR8" s="6">
        <v>44228</v>
      </c>
      <c r="CS8" s="6">
        <v>44228</v>
      </c>
      <c r="CT8" s="6">
        <v>44228</v>
      </c>
      <c r="CU8" s="6">
        <v>44228</v>
      </c>
      <c r="CV8" s="6">
        <v>44228</v>
      </c>
      <c r="CW8" s="6">
        <v>44228</v>
      </c>
      <c r="CX8" s="6">
        <v>44228</v>
      </c>
      <c r="CY8" s="6">
        <v>44228</v>
      </c>
      <c r="CZ8" s="6">
        <v>44228</v>
      </c>
      <c r="DA8" s="6">
        <v>44228</v>
      </c>
      <c r="DB8" s="6">
        <v>44228</v>
      </c>
      <c r="DC8" s="6">
        <v>44228</v>
      </c>
      <c r="DD8" s="6">
        <v>44228</v>
      </c>
      <c r="DE8" s="6">
        <v>44228</v>
      </c>
      <c r="DF8" s="6">
        <v>44228</v>
      </c>
      <c r="DG8" s="6">
        <v>44228</v>
      </c>
      <c r="DH8" s="6">
        <v>44228</v>
      </c>
      <c r="DI8" s="6">
        <v>44228</v>
      </c>
      <c r="DJ8" s="6">
        <v>44228</v>
      </c>
      <c r="DK8" s="6">
        <v>44228</v>
      </c>
      <c r="DL8" s="6">
        <v>44228</v>
      </c>
      <c r="DM8" s="6">
        <v>44228</v>
      </c>
      <c r="DN8" s="6">
        <v>44228</v>
      </c>
      <c r="DO8" s="6">
        <v>44228</v>
      </c>
      <c r="DP8" s="6">
        <v>44228</v>
      </c>
      <c r="DQ8" s="6">
        <v>44228</v>
      </c>
      <c r="DR8" s="6">
        <v>44228</v>
      </c>
      <c r="DS8" s="6">
        <v>44228</v>
      </c>
      <c r="DT8" s="6">
        <v>44228</v>
      </c>
      <c r="DU8" s="6">
        <v>44228</v>
      </c>
      <c r="DV8" s="6">
        <v>44228</v>
      </c>
      <c r="DW8" s="6">
        <v>44228</v>
      </c>
      <c r="DX8" s="6">
        <v>44228</v>
      </c>
      <c r="DY8" s="6">
        <v>44228</v>
      </c>
    </row>
    <row r="9" spans="1:129">
      <c r="A9" s="4" t="s">
        <v>257</v>
      </c>
      <c r="B9" s="1">
        <v>7</v>
      </c>
      <c r="C9" s="1">
        <v>7</v>
      </c>
      <c r="D9" s="1">
        <v>7</v>
      </c>
      <c r="E9" s="1">
        <v>7</v>
      </c>
      <c r="F9" s="1">
        <v>7</v>
      </c>
      <c r="G9" s="1">
        <v>7</v>
      </c>
      <c r="H9" s="1">
        <v>7</v>
      </c>
      <c r="I9" s="1">
        <v>7</v>
      </c>
      <c r="J9" s="1">
        <v>7</v>
      </c>
      <c r="K9" s="1">
        <v>7</v>
      </c>
      <c r="L9" s="1">
        <v>7</v>
      </c>
      <c r="M9" s="1">
        <v>7</v>
      </c>
      <c r="N9" s="1">
        <v>7</v>
      </c>
      <c r="O9" s="1">
        <v>7</v>
      </c>
      <c r="P9" s="1">
        <v>7</v>
      </c>
      <c r="Q9" s="1">
        <v>7</v>
      </c>
      <c r="R9" s="1">
        <v>7</v>
      </c>
      <c r="S9" s="1">
        <v>7</v>
      </c>
      <c r="T9" s="1">
        <v>7</v>
      </c>
      <c r="U9" s="1">
        <v>7</v>
      </c>
      <c r="V9" s="1">
        <v>7</v>
      </c>
      <c r="W9" s="1">
        <v>7</v>
      </c>
      <c r="X9" s="1">
        <v>7</v>
      </c>
      <c r="Y9" s="1">
        <v>7</v>
      </c>
      <c r="Z9" s="1">
        <v>7</v>
      </c>
      <c r="AA9" s="1">
        <v>7</v>
      </c>
      <c r="AB9" s="1">
        <v>7</v>
      </c>
      <c r="AC9" s="1">
        <v>7</v>
      </c>
      <c r="AD9" s="1">
        <v>7</v>
      </c>
      <c r="AE9" s="1">
        <v>7</v>
      </c>
      <c r="AF9" s="1">
        <v>7</v>
      </c>
      <c r="AG9" s="1">
        <v>7</v>
      </c>
      <c r="AH9" s="1">
        <v>7</v>
      </c>
      <c r="AI9" s="1">
        <v>7</v>
      </c>
      <c r="AJ9" s="1">
        <v>7</v>
      </c>
      <c r="AK9" s="1">
        <v>7</v>
      </c>
      <c r="AL9" s="1">
        <v>7</v>
      </c>
      <c r="AM9" s="1">
        <v>7</v>
      </c>
      <c r="AN9" s="1">
        <v>7</v>
      </c>
      <c r="AO9" s="1">
        <v>7</v>
      </c>
      <c r="AP9" s="1">
        <v>7</v>
      </c>
      <c r="AQ9" s="1">
        <v>7</v>
      </c>
      <c r="AR9" s="1">
        <v>7</v>
      </c>
      <c r="AS9" s="1">
        <v>7</v>
      </c>
      <c r="AT9" s="1">
        <v>7</v>
      </c>
      <c r="AU9" s="1">
        <v>7</v>
      </c>
      <c r="AV9" s="1">
        <v>7</v>
      </c>
      <c r="AW9" s="1">
        <v>7</v>
      </c>
      <c r="AX9" s="1">
        <v>7</v>
      </c>
      <c r="AY9" s="1">
        <v>7</v>
      </c>
      <c r="AZ9" s="1">
        <v>7</v>
      </c>
      <c r="BA9" s="1">
        <v>7</v>
      </c>
      <c r="BB9" s="1">
        <v>7</v>
      </c>
      <c r="BC9" s="1">
        <v>7</v>
      </c>
      <c r="BD9" s="1">
        <v>7</v>
      </c>
      <c r="BE9" s="1">
        <v>7</v>
      </c>
      <c r="BF9" s="1">
        <v>7</v>
      </c>
      <c r="BG9" s="1">
        <v>7</v>
      </c>
      <c r="BH9" s="1">
        <v>7</v>
      </c>
      <c r="BI9" s="1">
        <v>7</v>
      </c>
      <c r="BJ9" s="1">
        <v>7</v>
      </c>
      <c r="BK9" s="1">
        <v>7</v>
      </c>
      <c r="BL9" s="1">
        <v>7</v>
      </c>
      <c r="BM9" s="1">
        <v>7</v>
      </c>
      <c r="BN9" s="1">
        <v>7</v>
      </c>
      <c r="BO9" s="1">
        <v>7</v>
      </c>
      <c r="BP9" s="1">
        <v>7</v>
      </c>
      <c r="BQ9" s="1">
        <v>7</v>
      </c>
      <c r="BR9" s="1">
        <v>7</v>
      </c>
      <c r="BS9" s="1">
        <v>7</v>
      </c>
      <c r="BT9" s="1">
        <v>7</v>
      </c>
      <c r="BU9" s="1">
        <v>7</v>
      </c>
      <c r="BV9" s="1">
        <v>7</v>
      </c>
      <c r="BW9" s="1">
        <v>7</v>
      </c>
      <c r="BX9" s="1">
        <v>7</v>
      </c>
      <c r="BY9" s="1">
        <v>7</v>
      </c>
      <c r="BZ9" s="1">
        <v>7</v>
      </c>
      <c r="CA9" s="1">
        <v>7</v>
      </c>
      <c r="CB9" s="1">
        <v>7</v>
      </c>
      <c r="CC9" s="1">
        <v>7</v>
      </c>
      <c r="CD9" s="1">
        <v>7</v>
      </c>
      <c r="CE9" s="1">
        <v>7</v>
      </c>
      <c r="CF9" s="1">
        <v>7</v>
      </c>
      <c r="CG9" s="1">
        <v>7</v>
      </c>
      <c r="CH9" s="1">
        <v>7</v>
      </c>
      <c r="CI9" s="1">
        <v>7</v>
      </c>
      <c r="CJ9" s="1">
        <v>7</v>
      </c>
      <c r="CK9" s="1">
        <v>7</v>
      </c>
      <c r="CL9" s="1">
        <v>7</v>
      </c>
      <c r="CM9" s="1">
        <v>7</v>
      </c>
      <c r="CN9" s="1">
        <v>7</v>
      </c>
      <c r="CO9" s="1">
        <v>7</v>
      </c>
      <c r="CP9" s="1">
        <v>7</v>
      </c>
      <c r="CQ9" s="1">
        <v>7</v>
      </c>
      <c r="CR9" s="1">
        <v>7</v>
      </c>
      <c r="CS9" s="1">
        <v>7</v>
      </c>
      <c r="CT9" s="1">
        <v>7</v>
      </c>
      <c r="CU9" s="1">
        <v>7</v>
      </c>
      <c r="CV9" s="1">
        <v>7</v>
      </c>
      <c r="CW9" s="1">
        <v>7</v>
      </c>
      <c r="CX9" s="1">
        <v>7</v>
      </c>
      <c r="CY9" s="1">
        <v>7</v>
      </c>
      <c r="CZ9" s="1">
        <v>7</v>
      </c>
      <c r="DA9" s="1">
        <v>7</v>
      </c>
      <c r="DB9" s="1">
        <v>7</v>
      </c>
      <c r="DC9" s="1">
        <v>7</v>
      </c>
      <c r="DD9" s="1">
        <v>7</v>
      </c>
      <c r="DE9" s="1">
        <v>7</v>
      </c>
      <c r="DF9" s="1">
        <v>7</v>
      </c>
      <c r="DG9" s="1">
        <v>7</v>
      </c>
      <c r="DH9" s="1">
        <v>7</v>
      </c>
      <c r="DI9" s="1">
        <v>7</v>
      </c>
      <c r="DJ9" s="1">
        <v>7</v>
      </c>
      <c r="DK9" s="1">
        <v>7</v>
      </c>
      <c r="DL9" s="1">
        <v>7</v>
      </c>
      <c r="DM9" s="1">
        <v>7</v>
      </c>
      <c r="DN9" s="1">
        <v>7</v>
      </c>
      <c r="DO9" s="1">
        <v>7</v>
      </c>
      <c r="DP9" s="1">
        <v>7</v>
      </c>
      <c r="DQ9" s="1">
        <v>7</v>
      </c>
      <c r="DR9" s="1">
        <v>7</v>
      </c>
      <c r="DS9" s="1">
        <v>7</v>
      </c>
      <c r="DT9" s="1">
        <v>7</v>
      </c>
      <c r="DU9" s="1">
        <v>7</v>
      </c>
      <c r="DV9" s="1">
        <v>7</v>
      </c>
      <c r="DW9" s="1">
        <v>7</v>
      </c>
      <c r="DX9" s="1">
        <v>7</v>
      </c>
      <c r="DY9" s="1">
        <v>7</v>
      </c>
    </row>
    <row r="10" spans="1:129">
      <c r="A10" s="4" t="s">
        <v>258</v>
      </c>
      <c r="B10" s="8" t="s">
        <v>641</v>
      </c>
      <c r="C10" s="8" t="s">
        <v>642</v>
      </c>
      <c r="D10" s="8" t="s">
        <v>643</v>
      </c>
      <c r="E10" s="8" t="s">
        <v>644</v>
      </c>
      <c r="F10" s="8" t="s">
        <v>645</v>
      </c>
      <c r="G10" s="8" t="s">
        <v>646</v>
      </c>
      <c r="H10" s="8" t="s">
        <v>647</v>
      </c>
      <c r="I10" s="8" t="s">
        <v>648</v>
      </c>
      <c r="J10" s="8" t="s">
        <v>649</v>
      </c>
      <c r="K10" s="8" t="s">
        <v>650</v>
      </c>
      <c r="L10" s="8" t="s">
        <v>651</v>
      </c>
      <c r="M10" s="8" t="s">
        <v>652</v>
      </c>
      <c r="N10" s="8" t="s">
        <v>653</v>
      </c>
      <c r="O10" s="8" t="s">
        <v>654</v>
      </c>
      <c r="P10" s="8" t="s">
        <v>655</v>
      </c>
      <c r="Q10" s="8" t="s">
        <v>656</v>
      </c>
      <c r="R10" s="8" t="s">
        <v>657</v>
      </c>
      <c r="S10" s="8" t="s">
        <v>658</v>
      </c>
      <c r="T10" s="8" t="s">
        <v>659</v>
      </c>
      <c r="U10" s="8" t="s">
        <v>660</v>
      </c>
      <c r="V10" s="8" t="s">
        <v>661</v>
      </c>
      <c r="W10" s="8" t="s">
        <v>662</v>
      </c>
      <c r="X10" s="8" t="s">
        <v>663</v>
      </c>
      <c r="Y10" s="8" t="s">
        <v>664</v>
      </c>
      <c r="Z10" s="8" t="s">
        <v>665</v>
      </c>
      <c r="AA10" s="8" t="s">
        <v>666</v>
      </c>
      <c r="AB10" s="8" t="s">
        <v>667</v>
      </c>
      <c r="AC10" s="8" t="s">
        <v>668</v>
      </c>
      <c r="AD10" s="8" t="s">
        <v>669</v>
      </c>
      <c r="AE10" s="8" t="s">
        <v>670</v>
      </c>
      <c r="AF10" s="8" t="s">
        <v>671</v>
      </c>
      <c r="AG10" s="8" t="s">
        <v>672</v>
      </c>
      <c r="AH10" s="8" t="s">
        <v>673</v>
      </c>
      <c r="AI10" s="8" t="s">
        <v>674</v>
      </c>
      <c r="AJ10" s="8" t="s">
        <v>675</v>
      </c>
      <c r="AK10" s="8" t="s">
        <v>676</v>
      </c>
      <c r="AL10" s="8" t="s">
        <v>677</v>
      </c>
      <c r="AM10" s="8" t="s">
        <v>678</v>
      </c>
      <c r="AN10" s="8" t="s">
        <v>679</v>
      </c>
      <c r="AO10" s="8" t="s">
        <v>680</v>
      </c>
      <c r="AP10" s="8" t="s">
        <v>681</v>
      </c>
      <c r="AQ10" s="8" t="s">
        <v>682</v>
      </c>
      <c r="AR10" s="8" t="s">
        <v>683</v>
      </c>
      <c r="AS10" s="8" t="s">
        <v>684</v>
      </c>
      <c r="AT10" s="8" t="s">
        <v>685</v>
      </c>
      <c r="AU10" s="8" t="s">
        <v>686</v>
      </c>
      <c r="AV10" s="8" t="s">
        <v>687</v>
      </c>
      <c r="AW10" s="8" t="s">
        <v>688</v>
      </c>
      <c r="AX10" s="8" t="s">
        <v>689</v>
      </c>
      <c r="AY10" s="8" t="s">
        <v>690</v>
      </c>
      <c r="AZ10" s="8" t="s">
        <v>691</v>
      </c>
      <c r="BA10" s="8" t="s">
        <v>692</v>
      </c>
      <c r="BB10" s="8" t="s">
        <v>693</v>
      </c>
      <c r="BC10" s="8" t="s">
        <v>694</v>
      </c>
      <c r="BD10" s="8" t="s">
        <v>695</v>
      </c>
      <c r="BE10" s="8" t="s">
        <v>696</v>
      </c>
      <c r="BF10" s="8" t="s">
        <v>697</v>
      </c>
      <c r="BG10" s="8" t="s">
        <v>698</v>
      </c>
      <c r="BH10" s="8" t="s">
        <v>699</v>
      </c>
      <c r="BI10" s="8" t="s">
        <v>700</v>
      </c>
      <c r="BJ10" s="8" t="s">
        <v>701</v>
      </c>
      <c r="BK10" s="8" t="s">
        <v>702</v>
      </c>
      <c r="BL10" s="8" t="s">
        <v>703</v>
      </c>
      <c r="BM10" s="8" t="s">
        <v>704</v>
      </c>
      <c r="BN10" s="8" t="s">
        <v>705</v>
      </c>
      <c r="BO10" s="8" t="s">
        <v>706</v>
      </c>
      <c r="BP10" s="8" t="s">
        <v>707</v>
      </c>
      <c r="BQ10" s="8" t="s">
        <v>708</v>
      </c>
      <c r="BR10" s="8" t="s">
        <v>709</v>
      </c>
      <c r="BS10" s="8" t="s">
        <v>710</v>
      </c>
      <c r="BT10" s="8" t="s">
        <v>711</v>
      </c>
      <c r="BU10" s="8" t="s">
        <v>712</v>
      </c>
      <c r="BV10" s="8" t="s">
        <v>713</v>
      </c>
      <c r="BW10" s="8" t="s">
        <v>714</v>
      </c>
      <c r="BX10" s="8" t="s">
        <v>715</v>
      </c>
      <c r="BY10" s="8" t="s">
        <v>716</v>
      </c>
      <c r="BZ10" s="8" t="s">
        <v>717</v>
      </c>
      <c r="CA10" s="8" t="s">
        <v>718</v>
      </c>
      <c r="CB10" s="8" t="s">
        <v>719</v>
      </c>
      <c r="CC10" s="8" t="s">
        <v>720</v>
      </c>
      <c r="CD10" s="8" t="s">
        <v>721</v>
      </c>
      <c r="CE10" s="8" t="s">
        <v>722</v>
      </c>
      <c r="CF10" s="8" t="s">
        <v>723</v>
      </c>
      <c r="CG10" s="8" t="s">
        <v>724</v>
      </c>
      <c r="CH10" s="8" t="s">
        <v>725</v>
      </c>
      <c r="CI10" s="8" t="s">
        <v>726</v>
      </c>
      <c r="CJ10" s="8" t="s">
        <v>727</v>
      </c>
      <c r="CK10" s="8" t="s">
        <v>728</v>
      </c>
      <c r="CL10" s="8" t="s">
        <v>729</v>
      </c>
      <c r="CM10" s="8" t="s">
        <v>730</v>
      </c>
      <c r="CN10" s="8" t="s">
        <v>731</v>
      </c>
      <c r="CO10" s="8" t="s">
        <v>732</v>
      </c>
      <c r="CP10" s="8" t="s">
        <v>733</v>
      </c>
      <c r="CQ10" s="8" t="s">
        <v>734</v>
      </c>
      <c r="CR10" s="8" t="s">
        <v>735</v>
      </c>
      <c r="CS10" s="8" t="s">
        <v>736</v>
      </c>
      <c r="CT10" s="8" t="s">
        <v>737</v>
      </c>
      <c r="CU10" s="8" t="s">
        <v>738</v>
      </c>
      <c r="CV10" s="8" t="s">
        <v>739</v>
      </c>
      <c r="CW10" s="8" t="s">
        <v>740</v>
      </c>
      <c r="CX10" s="8" t="s">
        <v>741</v>
      </c>
      <c r="CY10" s="8" t="s">
        <v>742</v>
      </c>
      <c r="CZ10" s="8" t="s">
        <v>743</v>
      </c>
      <c r="DA10" s="8" t="s">
        <v>744</v>
      </c>
      <c r="DB10" s="8" t="s">
        <v>745</v>
      </c>
      <c r="DC10" s="8" t="s">
        <v>746</v>
      </c>
      <c r="DD10" s="8" t="s">
        <v>747</v>
      </c>
      <c r="DE10" s="8" t="s">
        <v>748</v>
      </c>
      <c r="DF10" s="8" t="s">
        <v>749</v>
      </c>
      <c r="DG10" s="8" t="s">
        <v>750</v>
      </c>
      <c r="DH10" s="8" t="s">
        <v>751</v>
      </c>
      <c r="DI10" s="8" t="s">
        <v>752</v>
      </c>
      <c r="DJ10" s="8" t="s">
        <v>753</v>
      </c>
      <c r="DK10" s="8" t="s">
        <v>754</v>
      </c>
      <c r="DL10" s="8" t="s">
        <v>755</v>
      </c>
      <c r="DM10" s="8" t="s">
        <v>756</v>
      </c>
      <c r="DN10" s="8" t="s">
        <v>757</v>
      </c>
      <c r="DO10" s="8" t="s">
        <v>758</v>
      </c>
      <c r="DP10" s="8" t="s">
        <v>759</v>
      </c>
      <c r="DQ10" s="8" t="s">
        <v>760</v>
      </c>
      <c r="DR10" s="8" t="s">
        <v>761</v>
      </c>
      <c r="DS10" s="8" t="s">
        <v>762</v>
      </c>
      <c r="DT10" s="8" t="s">
        <v>763</v>
      </c>
      <c r="DU10" s="8" t="s">
        <v>764</v>
      </c>
      <c r="DV10" s="8" t="s">
        <v>765</v>
      </c>
      <c r="DW10" s="8" t="s">
        <v>766</v>
      </c>
      <c r="DX10" s="8" t="s">
        <v>767</v>
      </c>
      <c r="DY10" s="8" t="s">
        <v>768</v>
      </c>
    </row>
    <row r="11" spans="1:129">
      <c r="A11" s="10">
        <v>42036</v>
      </c>
      <c r="B11" s="9">
        <v>8.0619999999999994</v>
      </c>
      <c r="C11" s="9">
        <v>22.881</v>
      </c>
      <c r="D11" s="9">
        <v>384.495</v>
      </c>
      <c r="E11" s="9">
        <v>211.84399999999999</v>
      </c>
      <c r="F11" s="9">
        <v>596.33900000000006</v>
      </c>
      <c r="G11" s="9">
        <v>2553.0520000000001</v>
      </c>
      <c r="H11" s="9">
        <v>15.06</v>
      </c>
      <c r="I11" s="9">
        <v>8.298</v>
      </c>
      <c r="J11" s="9">
        <v>23.358000000000001</v>
      </c>
      <c r="K11" s="9">
        <v>202.928</v>
      </c>
      <c r="L11" s="9">
        <v>115.348</v>
      </c>
      <c r="M11" s="9">
        <v>318.27600000000001</v>
      </c>
      <c r="N11" s="9">
        <v>1354.029</v>
      </c>
      <c r="O11" s="9">
        <v>14.987</v>
      </c>
      <c r="P11" s="9">
        <v>8.5190000000000001</v>
      </c>
      <c r="Q11" s="9">
        <v>23.506</v>
      </c>
      <c r="R11" s="9">
        <v>181.56800000000001</v>
      </c>
      <c r="S11" s="9">
        <v>96.495999999999995</v>
      </c>
      <c r="T11" s="9">
        <v>278.06400000000002</v>
      </c>
      <c r="U11" s="9">
        <v>1199.0229999999999</v>
      </c>
      <c r="V11" s="9">
        <v>15.143000000000001</v>
      </c>
      <c r="W11" s="9">
        <v>8.048</v>
      </c>
      <c r="X11" s="9">
        <v>23.190999999999999</v>
      </c>
      <c r="Y11" s="9">
        <v>121.843</v>
      </c>
      <c r="Z11" s="9">
        <v>69.603999999999999</v>
      </c>
      <c r="AA11" s="9">
        <v>191.447</v>
      </c>
      <c r="AB11" s="9">
        <v>874.88099999999997</v>
      </c>
      <c r="AC11" s="9">
        <v>13.927</v>
      </c>
      <c r="AD11" s="9">
        <v>7.9560000000000004</v>
      </c>
      <c r="AE11" s="9">
        <v>21.882999999999999</v>
      </c>
      <c r="AF11" s="9">
        <v>58.174999999999997</v>
      </c>
      <c r="AG11" s="9">
        <v>35.06</v>
      </c>
      <c r="AH11" s="9">
        <v>93.234999999999999</v>
      </c>
      <c r="AI11" s="9">
        <v>464.84800000000001</v>
      </c>
      <c r="AJ11" s="9">
        <v>12.515000000000001</v>
      </c>
      <c r="AK11" s="9">
        <v>7.5419999999999998</v>
      </c>
      <c r="AL11" s="9">
        <v>20.056999999999999</v>
      </c>
      <c r="AM11" s="9">
        <v>63.667999999999999</v>
      </c>
      <c r="AN11" s="9">
        <v>34.543999999999997</v>
      </c>
      <c r="AO11" s="9">
        <v>98.212000000000003</v>
      </c>
      <c r="AP11" s="9">
        <v>410.03300000000002</v>
      </c>
      <c r="AQ11" s="9">
        <v>15.528</v>
      </c>
      <c r="AR11" s="9">
        <v>8.4250000000000007</v>
      </c>
      <c r="AS11" s="9">
        <v>23.952000000000002</v>
      </c>
      <c r="AT11" s="9">
        <v>192.47300000000001</v>
      </c>
      <c r="AU11" s="9">
        <v>107.045</v>
      </c>
      <c r="AV11" s="9">
        <v>299.51900000000001</v>
      </c>
      <c r="AW11" s="9">
        <v>1444.3679999999999</v>
      </c>
      <c r="AX11" s="9">
        <v>13.326000000000001</v>
      </c>
      <c r="AY11" s="9">
        <v>7.4109999999999996</v>
      </c>
      <c r="AZ11" s="9">
        <v>20.736999999999998</v>
      </c>
      <c r="BA11" s="9">
        <v>107.157</v>
      </c>
      <c r="BB11" s="9">
        <v>56.801000000000002</v>
      </c>
      <c r="BC11" s="9">
        <v>163.958</v>
      </c>
      <c r="BD11" s="9">
        <v>797.72699999999998</v>
      </c>
      <c r="BE11" s="9">
        <v>13.433</v>
      </c>
      <c r="BF11" s="9">
        <v>7.12</v>
      </c>
      <c r="BG11" s="9">
        <v>20.553000000000001</v>
      </c>
      <c r="BH11" s="9">
        <v>85.316000000000003</v>
      </c>
      <c r="BI11" s="9">
        <v>50.244999999999997</v>
      </c>
      <c r="BJ11" s="9">
        <v>135.56100000000001</v>
      </c>
      <c r="BK11" s="9">
        <v>646.64099999999996</v>
      </c>
      <c r="BL11" s="9">
        <v>13.194000000000001</v>
      </c>
      <c r="BM11" s="9">
        <v>7.77</v>
      </c>
      <c r="BN11" s="9">
        <v>20.963999999999999</v>
      </c>
      <c r="BO11" s="9">
        <v>41.3</v>
      </c>
      <c r="BP11" s="9">
        <v>22.027999999999999</v>
      </c>
      <c r="BQ11" s="9">
        <v>63.328000000000003</v>
      </c>
      <c r="BR11" s="9">
        <v>264.68900000000002</v>
      </c>
      <c r="BS11" s="9">
        <v>15.603</v>
      </c>
      <c r="BT11" s="9">
        <v>8.3219999999999992</v>
      </c>
      <c r="BU11" s="9">
        <v>23.925000000000001</v>
      </c>
      <c r="BV11" s="9">
        <v>20.672999999999998</v>
      </c>
      <c r="BW11" s="9">
        <v>11.818</v>
      </c>
      <c r="BX11" s="9">
        <v>32.491</v>
      </c>
      <c r="BY11" s="9">
        <v>140.05500000000001</v>
      </c>
      <c r="BZ11" s="9">
        <v>14.76</v>
      </c>
      <c r="CA11" s="9">
        <v>8.4380000000000006</v>
      </c>
      <c r="CB11" s="9">
        <v>23.199000000000002</v>
      </c>
      <c r="CC11" s="9">
        <v>20.626999999999999</v>
      </c>
      <c r="CD11" s="9">
        <v>10.210000000000001</v>
      </c>
      <c r="CE11" s="9">
        <v>30.837</v>
      </c>
      <c r="CF11" s="9">
        <v>124.634</v>
      </c>
      <c r="CG11" s="9">
        <v>16.55</v>
      </c>
      <c r="CH11" s="9">
        <v>8.1920000000000002</v>
      </c>
      <c r="CI11" s="9">
        <v>24.742000000000001</v>
      </c>
      <c r="CJ11" s="9">
        <v>10.45</v>
      </c>
      <c r="CK11" s="9">
        <v>7.0750000000000002</v>
      </c>
      <c r="CL11" s="9">
        <v>17.524999999999999</v>
      </c>
      <c r="CM11" s="9">
        <v>136.417</v>
      </c>
      <c r="CN11" s="9">
        <v>7.6609999999999996</v>
      </c>
      <c r="CO11" s="9">
        <v>5.1859999999999999</v>
      </c>
      <c r="CP11" s="9">
        <v>12.847</v>
      </c>
      <c r="CQ11" s="9">
        <v>5.4560000000000004</v>
      </c>
      <c r="CR11" s="9">
        <v>3.6930000000000001</v>
      </c>
      <c r="CS11" s="9">
        <v>9.1489999999999991</v>
      </c>
      <c r="CT11" s="9">
        <v>73.093000000000004</v>
      </c>
      <c r="CU11" s="9">
        <v>7.4649999999999999</v>
      </c>
      <c r="CV11" s="9">
        <v>5.0519999999999996</v>
      </c>
      <c r="CW11" s="9">
        <v>12.516999999999999</v>
      </c>
      <c r="CX11" s="9">
        <v>4.9939999999999998</v>
      </c>
      <c r="CY11" s="9">
        <v>3.3820000000000001</v>
      </c>
      <c r="CZ11" s="9">
        <v>8.3759999999999994</v>
      </c>
      <c r="DA11" s="9">
        <v>63.323999999999998</v>
      </c>
      <c r="DB11" s="9">
        <v>7.8869999999999996</v>
      </c>
      <c r="DC11" s="9">
        <v>5.34</v>
      </c>
      <c r="DD11" s="9">
        <v>13.227</v>
      </c>
      <c r="DE11" s="9">
        <v>27.939</v>
      </c>
      <c r="DF11" s="9">
        <v>13.92</v>
      </c>
      <c r="DG11" s="9">
        <v>41.859000000000002</v>
      </c>
      <c r="DH11" s="9">
        <v>224.262</v>
      </c>
      <c r="DI11" s="9">
        <v>12.458</v>
      </c>
      <c r="DJ11" s="9">
        <v>6.2069999999999999</v>
      </c>
      <c r="DK11" s="9">
        <v>18.664999999999999</v>
      </c>
      <c r="DL11" s="9">
        <v>16.274999999999999</v>
      </c>
      <c r="DM11" s="9">
        <v>5.9260000000000002</v>
      </c>
      <c r="DN11" s="9">
        <v>22.201000000000001</v>
      </c>
      <c r="DO11" s="9">
        <v>113.623</v>
      </c>
      <c r="DP11" s="9">
        <v>14.324</v>
      </c>
      <c r="DQ11" s="9">
        <v>5.2149999999999999</v>
      </c>
      <c r="DR11" s="9">
        <v>19.539000000000001</v>
      </c>
      <c r="DS11" s="9">
        <v>11.663</v>
      </c>
      <c r="DT11" s="9">
        <v>7.9939999999999998</v>
      </c>
      <c r="DU11" s="9">
        <v>19.657</v>
      </c>
      <c r="DV11" s="9">
        <v>110.639</v>
      </c>
      <c r="DW11" s="9">
        <v>10.542</v>
      </c>
      <c r="DX11" s="9">
        <v>7.2249999999999996</v>
      </c>
      <c r="DY11" s="9">
        <v>17.766999999999999</v>
      </c>
    </row>
    <row r="12" spans="1:129">
      <c r="A12" s="10">
        <v>42401</v>
      </c>
      <c r="B12" s="9">
        <v>8.3010000000000002</v>
      </c>
      <c r="C12" s="9">
        <v>22.26</v>
      </c>
      <c r="D12" s="9">
        <v>350.13099999999997</v>
      </c>
      <c r="E12" s="9">
        <v>190.416</v>
      </c>
      <c r="F12" s="9">
        <v>540.54700000000003</v>
      </c>
      <c r="G12" s="9">
        <v>2577.0520000000001</v>
      </c>
      <c r="H12" s="9">
        <v>13.586</v>
      </c>
      <c r="I12" s="9">
        <v>7.3890000000000002</v>
      </c>
      <c r="J12" s="9">
        <v>20.975000000000001</v>
      </c>
      <c r="K12" s="9">
        <v>185.56100000000001</v>
      </c>
      <c r="L12" s="9">
        <v>90.966999999999999</v>
      </c>
      <c r="M12" s="9">
        <v>276.52800000000002</v>
      </c>
      <c r="N12" s="9">
        <v>1354.0150000000001</v>
      </c>
      <c r="O12" s="9">
        <v>13.704000000000001</v>
      </c>
      <c r="P12" s="9">
        <v>6.718</v>
      </c>
      <c r="Q12" s="9">
        <v>20.422999999999998</v>
      </c>
      <c r="R12" s="9">
        <v>164.57</v>
      </c>
      <c r="S12" s="9">
        <v>99.448999999999998</v>
      </c>
      <c r="T12" s="9">
        <v>264.01900000000001</v>
      </c>
      <c r="U12" s="9">
        <v>1223.037</v>
      </c>
      <c r="V12" s="9">
        <v>13.456</v>
      </c>
      <c r="W12" s="9">
        <v>8.1310000000000002</v>
      </c>
      <c r="X12" s="9">
        <v>21.587</v>
      </c>
      <c r="Y12" s="9">
        <v>129.94999999999999</v>
      </c>
      <c r="Z12" s="9">
        <v>79.168000000000006</v>
      </c>
      <c r="AA12" s="9">
        <v>209.119</v>
      </c>
      <c r="AB12" s="9">
        <v>889.60199999999998</v>
      </c>
      <c r="AC12" s="9">
        <v>14.608000000000001</v>
      </c>
      <c r="AD12" s="9">
        <v>8.8989999999999991</v>
      </c>
      <c r="AE12" s="9">
        <v>23.507000000000001</v>
      </c>
      <c r="AF12" s="9">
        <v>63.762</v>
      </c>
      <c r="AG12" s="9">
        <v>40.097999999999999</v>
      </c>
      <c r="AH12" s="9">
        <v>103.86</v>
      </c>
      <c r="AI12" s="9">
        <v>467.04899999999998</v>
      </c>
      <c r="AJ12" s="9">
        <v>13.651999999999999</v>
      </c>
      <c r="AK12" s="9">
        <v>8.5850000000000009</v>
      </c>
      <c r="AL12" s="9">
        <v>22.238</v>
      </c>
      <c r="AM12" s="9">
        <v>66.188000000000002</v>
      </c>
      <c r="AN12" s="9">
        <v>39.07</v>
      </c>
      <c r="AO12" s="9">
        <v>105.258</v>
      </c>
      <c r="AP12" s="9">
        <v>422.553</v>
      </c>
      <c r="AQ12" s="9">
        <v>15.664</v>
      </c>
      <c r="AR12" s="9">
        <v>9.2460000000000004</v>
      </c>
      <c r="AS12" s="9">
        <v>24.91</v>
      </c>
      <c r="AT12" s="9">
        <v>211.69</v>
      </c>
      <c r="AU12" s="9">
        <v>103.928</v>
      </c>
      <c r="AV12" s="9">
        <v>315.61700000000002</v>
      </c>
      <c r="AW12" s="9">
        <v>1420.9280000000001</v>
      </c>
      <c r="AX12" s="9">
        <v>14.898</v>
      </c>
      <c r="AY12" s="9">
        <v>7.3140000000000001</v>
      </c>
      <c r="AZ12" s="9">
        <v>22.212</v>
      </c>
      <c r="BA12" s="9">
        <v>114.60299999999999</v>
      </c>
      <c r="BB12" s="9">
        <v>56.850999999999999</v>
      </c>
      <c r="BC12" s="9">
        <v>171.45400000000001</v>
      </c>
      <c r="BD12" s="9">
        <v>777.67899999999997</v>
      </c>
      <c r="BE12" s="9">
        <v>14.737</v>
      </c>
      <c r="BF12" s="9">
        <v>7.31</v>
      </c>
      <c r="BG12" s="9">
        <v>22.047000000000001</v>
      </c>
      <c r="BH12" s="9">
        <v>97.085999999999999</v>
      </c>
      <c r="BI12" s="9">
        <v>47.076999999999998</v>
      </c>
      <c r="BJ12" s="9">
        <v>144.16300000000001</v>
      </c>
      <c r="BK12" s="9">
        <v>643.24900000000002</v>
      </c>
      <c r="BL12" s="9">
        <v>15.093</v>
      </c>
      <c r="BM12" s="9">
        <v>7.319</v>
      </c>
      <c r="BN12" s="9">
        <v>22.411999999999999</v>
      </c>
      <c r="BO12" s="9">
        <v>35.631999999999998</v>
      </c>
      <c r="BP12" s="9">
        <v>22.297000000000001</v>
      </c>
      <c r="BQ12" s="9">
        <v>57.929000000000002</v>
      </c>
      <c r="BR12" s="9">
        <v>260.55500000000001</v>
      </c>
      <c r="BS12" s="9">
        <v>13.675000000000001</v>
      </c>
      <c r="BT12" s="9">
        <v>8.5579999999999998</v>
      </c>
      <c r="BU12" s="9">
        <v>22.233000000000001</v>
      </c>
      <c r="BV12" s="9">
        <v>17.984000000000002</v>
      </c>
      <c r="BW12" s="9">
        <v>11.997999999999999</v>
      </c>
      <c r="BX12" s="9">
        <v>29.981999999999999</v>
      </c>
      <c r="BY12" s="9">
        <v>137.22200000000001</v>
      </c>
      <c r="BZ12" s="9">
        <v>13.106</v>
      </c>
      <c r="CA12" s="9">
        <v>8.7439999999999998</v>
      </c>
      <c r="CB12" s="9">
        <v>21.849</v>
      </c>
      <c r="CC12" s="9">
        <v>17.648</v>
      </c>
      <c r="CD12" s="9">
        <v>10.298999999999999</v>
      </c>
      <c r="CE12" s="9">
        <v>27.946999999999999</v>
      </c>
      <c r="CF12" s="9">
        <v>123.333</v>
      </c>
      <c r="CG12" s="9">
        <v>14.308999999999999</v>
      </c>
      <c r="CH12" s="9">
        <v>8.3510000000000009</v>
      </c>
      <c r="CI12" s="9">
        <v>22.66</v>
      </c>
      <c r="CJ12" s="9">
        <v>12.414</v>
      </c>
      <c r="CK12" s="9">
        <v>8.5139999999999993</v>
      </c>
      <c r="CL12" s="9">
        <v>20.928000000000001</v>
      </c>
      <c r="CM12" s="9">
        <v>135.47200000000001</v>
      </c>
      <c r="CN12" s="9">
        <v>9.1639999999999997</v>
      </c>
      <c r="CO12" s="9">
        <v>6.2850000000000001</v>
      </c>
      <c r="CP12" s="9">
        <v>15.448</v>
      </c>
      <c r="CQ12" s="9">
        <v>6.6470000000000002</v>
      </c>
      <c r="CR12" s="9">
        <v>3.8660000000000001</v>
      </c>
      <c r="CS12" s="9">
        <v>10.513</v>
      </c>
      <c r="CT12" s="9">
        <v>70.774000000000001</v>
      </c>
      <c r="CU12" s="9">
        <v>9.3930000000000007</v>
      </c>
      <c r="CV12" s="9">
        <v>5.4619999999999997</v>
      </c>
      <c r="CW12" s="9">
        <v>14.853999999999999</v>
      </c>
      <c r="CX12" s="9">
        <v>5.7670000000000003</v>
      </c>
      <c r="CY12" s="9">
        <v>4.649</v>
      </c>
      <c r="CZ12" s="9">
        <v>10.414999999999999</v>
      </c>
      <c r="DA12" s="9">
        <v>64.697999999999993</v>
      </c>
      <c r="DB12" s="9">
        <v>8.9130000000000003</v>
      </c>
      <c r="DC12" s="9">
        <v>7.1849999999999996</v>
      </c>
      <c r="DD12" s="9">
        <v>16.097999999999999</v>
      </c>
      <c r="DE12" s="9">
        <v>24.033999999999999</v>
      </c>
      <c r="DF12" s="9">
        <v>14.753</v>
      </c>
      <c r="DG12" s="9">
        <v>38.786000000000001</v>
      </c>
      <c r="DH12" s="9">
        <v>228.16399999999999</v>
      </c>
      <c r="DI12" s="9">
        <v>10.532999999999999</v>
      </c>
      <c r="DJ12" s="9">
        <v>6.4660000000000002</v>
      </c>
      <c r="DK12" s="9">
        <v>16.998999999999999</v>
      </c>
      <c r="DL12" s="9">
        <v>12.475</v>
      </c>
      <c r="DM12" s="9">
        <v>7.9180000000000001</v>
      </c>
      <c r="DN12" s="9">
        <v>20.393000000000001</v>
      </c>
      <c r="DO12" s="9">
        <v>113.542</v>
      </c>
      <c r="DP12" s="9">
        <v>10.987</v>
      </c>
      <c r="DQ12" s="9">
        <v>6.9740000000000002</v>
      </c>
      <c r="DR12" s="9">
        <v>17.960999999999999</v>
      </c>
      <c r="DS12" s="9">
        <v>11.558999999999999</v>
      </c>
      <c r="DT12" s="9">
        <v>6.835</v>
      </c>
      <c r="DU12" s="9">
        <v>18.393000000000001</v>
      </c>
      <c r="DV12" s="9">
        <v>114.622</v>
      </c>
      <c r="DW12" s="9">
        <v>10.084</v>
      </c>
      <c r="DX12" s="9">
        <v>5.9630000000000001</v>
      </c>
      <c r="DY12" s="9">
        <v>16.047000000000001</v>
      </c>
    </row>
    <row r="13" spans="1:129">
      <c r="A13" s="10">
        <v>42767</v>
      </c>
      <c r="B13" s="9">
        <v>8.5850000000000009</v>
      </c>
      <c r="C13" s="9">
        <v>23.318000000000001</v>
      </c>
      <c r="D13" s="9">
        <v>371.74900000000002</v>
      </c>
      <c r="E13" s="9">
        <v>219.99199999999999</v>
      </c>
      <c r="F13" s="9">
        <v>591.74099999999999</v>
      </c>
      <c r="G13" s="9">
        <v>2577.297</v>
      </c>
      <c r="H13" s="9">
        <v>14.423999999999999</v>
      </c>
      <c r="I13" s="9">
        <v>8.5359999999999996</v>
      </c>
      <c r="J13" s="9">
        <v>22.96</v>
      </c>
      <c r="K13" s="9">
        <v>197.489</v>
      </c>
      <c r="L13" s="9">
        <v>109.491</v>
      </c>
      <c r="M13" s="9">
        <v>306.98</v>
      </c>
      <c r="N13" s="9">
        <v>1346.9480000000001</v>
      </c>
      <c r="O13" s="9">
        <v>14.662000000000001</v>
      </c>
      <c r="P13" s="9">
        <v>8.1289999999999996</v>
      </c>
      <c r="Q13" s="9">
        <v>22.791</v>
      </c>
      <c r="R13" s="9">
        <v>174.26</v>
      </c>
      <c r="S13" s="9">
        <v>110.501</v>
      </c>
      <c r="T13" s="9">
        <v>284.76100000000002</v>
      </c>
      <c r="U13" s="9">
        <v>1230.3489999999999</v>
      </c>
      <c r="V13" s="9">
        <v>14.163</v>
      </c>
      <c r="W13" s="9">
        <v>8.9809999999999999</v>
      </c>
      <c r="X13" s="9">
        <v>23.145</v>
      </c>
      <c r="Y13" s="9">
        <v>141.095</v>
      </c>
      <c r="Z13" s="9">
        <v>72.453999999999994</v>
      </c>
      <c r="AA13" s="9">
        <v>213.55</v>
      </c>
      <c r="AB13" s="9">
        <v>899.07799999999997</v>
      </c>
      <c r="AC13" s="9">
        <v>15.693</v>
      </c>
      <c r="AD13" s="9">
        <v>8.0589999999999993</v>
      </c>
      <c r="AE13" s="9">
        <v>23.751999999999999</v>
      </c>
      <c r="AF13" s="9">
        <v>69.119</v>
      </c>
      <c r="AG13" s="9">
        <v>37.856999999999999</v>
      </c>
      <c r="AH13" s="9">
        <v>106.976</v>
      </c>
      <c r="AI13" s="9">
        <v>468.15100000000001</v>
      </c>
      <c r="AJ13" s="9">
        <v>14.763999999999999</v>
      </c>
      <c r="AK13" s="9">
        <v>8.0860000000000003</v>
      </c>
      <c r="AL13" s="9">
        <v>22.850999999999999</v>
      </c>
      <c r="AM13" s="9">
        <v>71.975999999999999</v>
      </c>
      <c r="AN13" s="9">
        <v>34.597999999999999</v>
      </c>
      <c r="AO13" s="9">
        <v>106.574</v>
      </c>
      <c r="AP13" s="9">
        <v>430.92700000000002</v>
      </c>
      <c r="AQ13" s="9">
        <v>16.702999999999999</v>
      </c>
      <c r="AR13" s="9">
        <v>8.0289999999999999</v>
      </c>
      <c r="AS13" s="9">
        <v>24.731000000000002</v>
      </c>
      <c r="AT13" s="9">
        <v>250.33500000000001</v>
      </c>
      <c r="AU13" s="9">
        <v>120.94499999999999</v>
      </c>
      <c r="AV13" s="9">
        <v>371.28</v>
      </c>
      <c r="AW13" s="9">
        <v>1431.777</v>
      </c>
      <c r="AX13" s="9">
        <v>17.484000000000002</v>
      </c>
      <c r="AY13" s="9">
        <v>8.4469999999999992</v>
      </c>
      <c r="AZ13" s="9">
        <v>25.931000000000001</v>
      </c>
      <c r="BA13" s="9">
        <v>139.328</v>
      </c>
      <c r="BB13" s="9">
        <v>57.65</v>
      </c>
      <c r="BC13" s="9">
        <v>196.97800000000001</v>
      </c>
      <c r="BD13" s="9">
        <v>775.31</v>
      </c>
      <c r="BE13" s="9">
        <v>17.971</v>
      </c>
      <c r="BF13" s="9">
        <v>7.4359999999999999</v>
      </c>
      <c r="BG13" s="9">
        <v>25.405999999999999</v>
      </c>
      <c r="BH13" s="9">
        <v>111.00700000000001</v>
      </c>
      <c r="BI13" s="9">
        <v>63.295000000000002</v>
      </c>
      <c r="BJ13" s="9">
        <v>174.30199999999999</v>
      </c>
      <c r="BK13" s="9">
        <v>656.46699999999998</v>
      </c>
      <c r="BL13" s="9">
        <v>16.91</v>
      </c>
      <c r="BM13" s="9">
        <v>9.6419999999999995</v>
      </c>
      <c r="BN13" s="9">
        <v>26.550999999999998</v>
      </c>
      <c r="BO13" s="9">
        <v>39.350999999999999</v>
      </c>
      <c r="BP13" s="9">
        <v>21.303999999999998</v>
      </c>
      <c r="BQ13" s="9">
        <v>60.655000000000001</v>
      </c>
      <c r="BR13" s="9">
        <v>262.54700000000003</v>
      </c>
      <c r="BS13" s="9">
        <v>14.988</v>
      </c>
      <c r="BT13" s="9">
        <v>8.1150000000000002</v>
      </c>
      <c r="BU13" s="9">
        <v>23.103000000000002</v>
      </c>
      <c r="BV13" s="9">
        <v>19.754000000000001</v>
      </c>
      <c r="BW13" s="9">
        <v>10.638999999999999</v>
      </c>
      <c r="BX13" s="9">
        <v>30.393999999999998</v>
      </c>
      <c r="BY13" s="9">
        <v>137.785</v>
      </c>
      <c r="BZ13" s="9">
        <v>14.337</v>
      </c>
      <c r="CA13" s="9">
        <v>7.7220000000000004</v>
      </c>
      <c r="CB13" s="9">
        <v>22.059000000000001</v>
      </c>
      <c r="CC13" s="9">
        <v>19.597000000000001</v>
      </c>
      <c r="CD13" s="9">
        <v>10.664999999999999</v>
      </c>
      <c r="CE13" s="9">
        <v>30.262</v>
      </c>
      <c r="CF13" s="9">
        <v>124.76300000000001</v>
      </c>
      <c r="CG13" s="9">
        <v>15.707000000000001</v>
      </c>
      <c r="CH13" s="9">
        <v>8.548</v>
      </c>
      <c r="CI13" s="9">
        <v>24.254999999999999</v>
      </c>
      <c r="CJ13" s="9">
        <v>14.21</v>
      </c>
      <c r="CK13" s="9">
        <v>7.8419999999999996</v>
      </c>
      <c r="CL13" s="9">
        <v>22.052</v>
      </c>
      <c r="CM13" s="9">
        <v>146.95699999999999</v>
      </c>
      <c r="CN13" s="9">
        <v>9.6690000000000005</v>
      </c>
      <c r="CO13" s="9">
        <v>5.3369999999999997</v>
      </c>
      <c r="CP13" s="9">
        <v>15.006</v>
      </c>
      <c r="CQ13" s="9">
        <v>8.8699999999999992</v>
      </c>
      <c r="CR13" s="9">
        <v>4.093</v>
      </c>
      <c r="CS13" s="9">
        <v>12.962999999999999</v>
      </c>
      <c r="CT13" s="9">
        <v>79.299000000000007</v>
      </c>
      <c r="CU13" s="9">
        <v>11.186</v>
      </c>
      <c r="CV13" s="9">
        <v>5.1609999999999996</v>
      </c>
      <c r="CW13" s="9">
        <v>16.347000000000001</v>
      </c>
      <c r="CX13" s="9">
        <v>5.3390000000000004</v>
      </c>
      <c r="CY13" s="9">
        <v>3.75</v>
      </c>
      <c r="CZ13" s="9">
        <v>9.0890000000000004</v>
      </c>
      <c r="DA13" s="9">
        <v>67.658000000000001</v>
      </c>
      <c r="DB13" s="9">
        <v>7.8920000000000003</v>
      </c>
      <c r="DC13" s="9">
        <v>5.5419999999999998</v>
      </c>
      <c r="DD13" s="9">
        <v>13.433999999999999</v>
      </c>
      <c r="DE13" s="9">
        <v>23.689</v>
      </c>
      <c r="DF13" s="9">
        <v>13.71</v>
      </c>
      <c r="DG13" s="9">
        <v>37.399000000000001</v>
      </c>
      <c r="DH13" s="9">
        <v>237.10900000000001</v>
      </c>
      <c r="DI13" s="9">
        <v>9.9909999999999997</v>
      </c>
      <c r="DJ13" s="9">
        <v>5.782</v>
      </c>
      <c r="DK13" s="9">
        <v>15.773</v>
      </c>
      <c r="DL13" s="9">
        <v>12.285</v>
      </c>
      <c r="DM13" s="9">
        <v>6.6449999999999996</v>
      </c>
      <c r="DN13" s="9">
        <v>18.93</v>
      </c>
      <c r="DO13" s="9">
        <v>118.69199999999999</v>
      </c>
      <c r="DP13" s="9">
        <v>10.35</v>
      </c>
      <c r="DQ13" s="9">
        <v>5.5990000000000002</v>
      </c>
      <c r="DR13" s="9">
        <v>15.949</v>
      </c>
      <c r="DS13" s="9">
        <v>11.404</v>
      </c>
      <c r="DT13" s="9">
        <v>7.0640000000000001</v>
      </c>
      <c r="DU13" s="9">
        <v>18.469000000000001</v>
      </c>
      <c r="DV13" s="9">
        <v>118.417</v>
      </c>
      <c r="DW13" s="9">
        <v>9.6310000000000002</v>
      </c>
      <c r="DX13" s="9">
        <v>5.9660000000000002</v>
      </c>
      <c r="DY13" s="9">
        <v>15.596</v>
      </c>
    </row>
    <row r="14" spans="1:129">
      <c r="A14" s="10">
        <v>43132</v>
      </c>
      <c r="B14" s="9">
        <v>8.0220000000000002</v>
      </c>
      <c r="C14" s="9">
        <v>21.215</v>
      </c>
      <c r="D14" s="9">
        <v>379.10500000000002</v>
      </c>
      <c r="E14" s="9">
        <v>213.86199999999999</v>
      </c>
      <c r="F14" s="9">
        <v>592.96799999999996</v>
      </c>
      <c r="G14" s="9">
        <v>2698.1439999999998</v>
      </c>
      <c r="H14" s="9">
        <v>14.051</v>
      </c>
      <c r="I14" s="9">
        <v>7.9260000000000002</v>
      </c>
      <c r="J14" s="9">
        <v>21.977</v>
      </c>
      <c r="K14" s="9">
        <v>187.09200000000001</v>
      </c>
      <c r="L14" s="9">
        <v>104.34</v>
      </c>
      <c r="M14" s="9">
        <v>291.43200000000002</v>
      </c>
      <c r="N14" s="9">
        <v>1401.5139999999999</v>
      </c>
      <c r="O14" s="9">
        <v>13.349</v>
      </c>
      <c r="P14" s="9">
        <v>7.4450000000000003</v>
      </c>
      <c r="Q14" s="9">
        <v>20.794</v>
      </c>
      <c r="R14" s="9">
        <v>192.01300000000001</v>
      </c>
      <c r="S14" s="9">
        <v>109.523</v>
      </c>
      <c r="T14" s="9">
        <v>301.536</v>
      </c>
      <c r="U14" s="9">
        <v>1296.6300000000001</v>
      </c>
      <c r="V14" s="9">
        <v>14.808999999999999</v>
      </c>
      <c r="W14" s="9">
        <v>8.4469999999999992</v>
      </c>
      <c r="X14" s="9">
        <v>23.254999999999999</v>
      </c>
      <c r="Y14" s="9">
        <v>133.96100000000001</v>
      </c>
      <c r="Z14" s="9">
        <v>72.566999999999993</v>
      </c>
      <c r="AA14" s="9">
        <v>206.52799999999999</v>
      </c>
      <c r="AB14" s="9">
        <v>922.97900000000004</v>
      </c>
      <c r="AC14" s="9">
        <v>14.513999999999999</v>
      </c>
      <c r="AD14" s="9">
        <v>7.8620000000000001</v>
      </c>
      <c r="AE14" s="9">
        <v>22.376000000000001</v>
      </c>
      <c r="AF14" s="9">
        <v>70.567999999999998</v>
      </c>
      <c r="AG14" s="9">
        <v>37.542000000000002</v>
      </c>
      <c r="AH14" s="9">
        <v>108.11</v>
      </c>
      <c r="AI14" s="9">
        <v>482.71600000000001</v>
      </c>
      <c r="AJ14" s="9">
        <v>14.619</v>
      </c>
      <c r="AK14" s="9">
        <v>7.7770000000000001</v>
      </c>
      <c r="AL14" s="9">
        <v>22.396000000000001</v>
      </c>
      <c r="AM14" s="9">
        <v>63.393000000000001</v>
      </c>
      <c r="AN14" s="9">
        <v>35.024000000000001</v>
      </c>
      <c r="AO14" s="9">
        <v>98.418000000000006</v>
      </c>
      <c r="AP14" s="9">
        <v>440.26299999999998</v>
      </c>
      <c r="AQ14" s="9">
        <v>14.398999999999999</v>
      </c>
      <c r="AR14" s="9">
        <v>7.9550000000000001</v>
      </c>
      <c r="AS14" s="9">
        <v>22.353999999999999</v>
      </c>
      <c r="AT14" s="9">
        <v>221.87100000000001</v>
      </c>
      <c r="AU14" s="9">
        <v>120.72</v>
      </c>
      <c r="AV14" s="9">
        <v>342.59100000000001</v>
      </c>
      <c r="AW14" s="9">
        <v>1464.877</v>
      </c>
      <c r="AX14" s="9">
        <v>15.146000000000001</v>
      </c>
      <c r="AY14" s="9">
        <v>8.2409999999999997</v>
      </c>
      <c r="AZ14" s="9">
        <v>23.387</v>
      </c>
      <c r="BA14" s="9">
        <v>120.27500000000001</v>
      </c>
      <c r="BB14" s="9">
        <v>60.484999999999999</v>
      </c>
      <c r="BC14" s="9">
        <v>180.76</v>
      </c>
      <c r="BD14" s="9">
        <v>779.32100000000003</v>
      </c>
      <c r="BE14" s="9">
        <v>15.433</v>
      </c>
      <c r="BF14" s="9">
        <v>7.7610000000000001</v>
      </c>
      <c r="BG14" s="9">
        <v>23.195</v>
      </c>
      <c r="BH14" s="9">
        <v>101.596</v>
      </c>
      <c r="BI14" s="9">
        <v>60.234999999999999</v>
      </c>
      <c r="BJ14" s="9">
        <v>161.83099999999999</v>
      </c>
      <c r="BK14" s="9">
        <v>685.55499999999995</v>
      </c>
      <c r="BL14" s="9">
        <v>14.82</v>
      </c>
      <c r="BM14" s="9">
        <v>8.7859999999999996</v>
      </c>
      <c r="BN14" s="9">
        <v>23.606000000000002</v>
      </c>
      <c r="BO14" s="9">
        <v>41.177</v>
      </c>
      <c r="BP14" s="9">
        <v>19.486000000000001</v>
      </c>
      <c r="BQ14" s="9">
        <v>60.662999999999997</v>
      </c>
      <c r="BR14" s="9">
        <v>269.25900000000001</v>
      </c>
      <c r="BS14" s="9">
        <v>15.292999999999999</v>
      </c>
      <c r="BT14" s="9">
        <v>7.2370000000000001</v>
      </c>
      <c r="BU14" s="9">
        <v>22.53</v>
      </c>
      <c r="BV14" s="9">
        <v>18.012</v>
      </c>
      <c r="BW14" s="9">
        <v>10.023999999999999</v>
      </c>
      <c r="BX14" s="9">
        <v>28.035</v>
      </c>
      <c r="BY14" s="9">
        <v>138.18299999999999</v>
      </c>
      <c r="BZ14" s="9">
        <v>13.035</v>
      </c>
      <c r="CA14" s="9">
        <v>7.2539999999999996</v>
      </c>
      <c r="CB14" s="9">
        <v>20.289000000000001</v>
      </c>
      <c r="CC14" s="9">
        <v>23.164999999999999</v>
      </c>
      <c r="CD14" s="9">
        <v>9.4629999999999992</v>
      </c>
      <c r="CE14" s="9">
        <v>32.628</v>
      </c>
      <c r="CF14" s="9">
        <v>131.07599999999999</v>
      </c>
      <c r="CG14" s="9">
        <v>17.672999999999998</v>
      </c>
      <c r="CH14" s="9">
        <v>7.2190000000000003</v>
      </c>
      <c r="CI14" s="9">
        <v>24.891999999999999</v>
      </c>
      <c r="CJ14" s="9">
        <v>13.678000000000001</v>
      </c>
      <c r="CK14" s="9">
        <v>6.1980000000000004</v>
      </c>
      <c r="CL14" s="9">
        <v>19.876000000000001</v>
      </c>
      <c r="CM14" s="9">
        <v>133.79900000000001</v>
      </c>
      <c r="CN14" s="9">
        <v>10.223000000000001</v>
      </c>
      <c r="CO14" s="9">
        <v>4.633</v>
      </c>
      <c r="CP14" s="9">
        <v>14.855</v>
      </c>
      <c r="CQ14" s="9">
        <v>7.9850000000000003</v>
      </c>
      <c r="CR14" s="9">
        <v>2.9790000000000001</v>
      </c>
      <c r="CS14" s="9">
        <v>10.964</v>
      </c>
      <c r="CT14" s="9">
        <v>71.402000000000001</v>
      </c>
      <c r="CU14" s="9">
        <v>11.183</v>
      </c>
      <c r="CV14" s="9">
        <v>4.173</v>
      </c>
      <c r="CW14" s="9">
        <v>15.355</v>
      </c>
      <c r="CX14" s="9">
        <v>5.6929999999999996</v>
      </c>
      <c r="CY14" s="9">
        <v>3.2189999999999999</v>
      </c>
      <c r="CZ14" s="9">
        <v>8.9120000000000008</v>
      </c>
      <c r="DA14" s="9">
        <v>62.396000000000001</v>
      </c>
      <c r="DB14" s="9">
        <v>9.1240000000000006</v>
      </c>
      <c r="DC14" s="9">
        <v>5.1589999999999998</v>
      </c>
      <c r="DD14" s="9">
        <v>14.282999999999999</v>
      </c>
      <c r="DE14" s="9">
        <v>27.646000000000001</v>
      </c>
      <c r="DF14" s="9">
        <v>14.701000000000001</v>
      </c>
      <c r="DG14" s="9">
        <v>42.345999999999997</v>
      </c>
      <c r="DH14" s="9">
        <v>247.10599999999999</v>
      </c>
      <c r="DI14" s="9">
        <v>11.188000000000001</v>
      </c>
      <c r="DJ14" s="9">
        <v>5.9489999999999998</v>
      </c>
      <c r="DK14" s="9">
        <v>17.137</v>
      </c>
      <c r="DL14" s="9">
        <v>16.082999999999998</v>
      </c>
      <c r="DM14" s="9">
        <v>7.1669999999999998</v>
      </c>
      <c r="DN14" s="9">
        <v>23.25</v>
      </c>
      <c r="DO14" s="9">
        <v>125.28700000000001</v>
      </c>
      <c r="DP14" s="9">
        <v>12.837</v>
      </c>
      <c r="DQ14" s="9">
        <v>5.72</v>
      </c>
      <c r="DR14" s="9">
        <v>18.556999999999999</v>
      </c>
      <c r="DS14" s="9">
        <v>11.561999999999999</v>
      </c>
      <c r="DT14" s="9">
        <v>7.5339999999999998</v>
      </c>
      <c r="DU14" s="9">
        <v>19.096</v>
      </c>
      <c r="DV14" s="9">
        <v>121.819</v>
      </c>
      <c r="DW14" s="9">
        <v>9.4909999999999997</v>
      </c>
      <c r="DX14" s="9">
        <v>6.1849999999999996</v>
      </c>
      <c r="DY14" s="9">
        <v>15.676</v>
      </c>
    </row>
    <row r="15" spans="1:129">
      <c r="A15" s="10">
        <v>43497</v>
      </c>
      <c r="B15" s="9">
        <v>6.8479999999999999</v>
      </c>
      <c r="C15" s="9">
        <v>20.631</v>
      </c>
      <c r="D15" s="9">
        <v>350.32600000000002</v>
      </c>
      <c r="E15" s="9">
        <v>200.89699999999999</v>
      </c>
      <c r="F15" s="9">
        <v>551.22299999999996</v>
      </c>
      <c r="G15" s="9">
        <v>2701.038</v>
      </c>
      <c r="H15" s="9">
        <v>12.97</v>
      </c>
      <c r="I15" s="9">
        <v>7.4379999999999997</v>
      </c>
      <c r="J15" s="9">
        <v>20.408000000000001</v>
      </c>
      <c r="K15" s="9">
        <v>180.07900000000001</v>
      </c>
      <c r="L15" s="9">
        <v>98.417000000000002</v>
      </c>
      <c r="M15" s="9">
        <v>278.49599999999998</v>
      </c>
      <c r="N15" s="9">
        <v>1401.009</v>
      </c>
      <c r="O15" s="9">
        <v>12.853999999999999</v>
      </c>
      <c r="P15" s="9">
        <v>7.0250000000000004</v>
      </c>
      <c r="Q15" s="9">
        <v>19.878</v>
      </c>
      <c r="R15" s="9">
        <v>170.24700000000001</v>
      </c>
      <c r="S15" s="9">
        <v>102.48</v>
      </c>
      <c r="T15" s="9">
        <v>272.72699999999998</v>
      </c>
      <c r="U15" s="9">
        <v>1300.029</v>
      </c>
      <c r="V15" s="9">
        <v>13.096</v>
      </c>
      <c r="W15" s="9">
        <v>7.883</v>
      </c>
      <c r="X15" s="9">
        <v>20.978999999999999</v>
      </c>
      <c r="Y15" s="9">
        <v>126.419</v>
      </c>
      <c r="Z15" s="9">
        <v>65.795000000000002</v>
      </c>
      <c r="AA15" s="9">
        <v>192.214</v>
      </c>
      <c r="AB15" s="9">
        <v>917.92</v>
      </c>
      <c r="AC15" s="9">
        <v>13.772</v>
      </c>
      <c r="AD15" s="9">
        <v>7.1680000000000001</v>
      </c>
      <c r="AE15" s="9">
        <v>20.94</v>
      </c>
      <c r="AF15" s="9">
        <v>64.328999999999994</v>
      </c>
      <c r="AG15" s="9">
        <v>34.279000000000003</v>
      </c>
      <c r="AH15" s="9">
        <v>98.608999999999995</v>
      </c>
      <c r="AI15" s="9">
        <v>487.04899999999998</v>
      </c>
      <c r="AJ15" s="9">
        <v>13.208</v>
      </c>
      <c r="AK15" s="9">
        <v>7.0380000000000003</v>
      </c>
      <c r="AL15" s="9">
        <v>20.245999999999999</v>
      </c>
      <c r="AM15" s="9">
        <v>62.09</v>
      </c>
      <c r="AN15" s="9">
        <v>31.515000000000001</v>
      </c>
      <c r="AO15" s="9">
        <v>93.605000000000004</v>
      </c>
      <c r="AP15" s="9">
        <v>430.87200000000001</v>
      </c>
      <c r="AQ15" s="9">
        <v>14.41</v>
      </c>
      <c r="AR15" s="9">
        <v>7.3140000000000001</v>
      </c>
      <c r="AS15" s="9">
        <v>21.725000000000001</v>
      </c>
      <c r="AT15" s="9">
        <v>209.85</v>
      </c>
      <c r="AU15" s="9">
        <v>118.70699999999999</v>
      </c>
      <c r="AV15" s="9">
        <v>328.55700000000002</v>
      </c>
      <c r="AW15" s="9">
        <v>1465.5039999999999</v>
      </c>
      <c r="AX15" s="9">
        <v>14.319000000000001</v>
      </c>
      <c r="AY15" s="9">
        <v>8.1</v>
      </c>
      <c r="AZ15" s="9">
        <v>22.419</v>
      </c>
      <c r="BA15" s="9">
        <v>107.146</v>
      </c>
      <c r="BB15" s="9">
        <v>56.484999999999999</v>
      </c>
      <c r="BC15" s="9">
        <v>163.63200000000001</v>
      </c>
      <c r="BD15" s="9">
        <v>780.649</v>
      </c>
      <c r="BE15" s="9">
        <v>13.725</v>
      </c>
      <c r="BF15" s="9">
        <v>7.2359999999999998</v>
      </c>
      <c r="BG15" s="9">
        <v>20.960999999999999</v>
      </c>
      <c r="BH15" s="9">
        <v>102.703</v>
      </c>
      <c r="BI15" s="9">
        <v>62.220999999999997</v>
      </c>
      <c r="BJ15" s="9">
        <v>164.92500000000001</v>
      </c>
      <c r="BK15" s="9">
        <v>684.85500000000002</v>
      </c>
      <c r="BL15" s="9">
        <v>14.996</v>
      </c>
      <c r="BM15" s="9">
        <v>9.0850000000000009</v>
      </c>
      <c r="BN15" s="9">
        <v>24.082000000000001</v>
      </c>
      <c r="BO15" s="9">
        <v>39.218000000000004</v>
      </c>
      <c r="BP15" s="9">
        <v>22.199000000000002</v>
      </c>
      <c r="BQ15" s="9">
        <v>61.417000000000002</v>
      </c>
      <c r="BR15" s="9">
        <v>271.75700000000001</v>
      </c>
      <c r="BS15" s="9">
        <v>14.430999999999999</v>
      </c>
      <c r="BT15" s="9">
        <v>8.1690000000000005</v>
      </c>
      <c r="BU15" s="9">
        <v>22.6</v>
      </c>
      <c r="BV15" s="9">
        <v>18.204999999999998</v>
      </c>
      <c r="BW15" s="9">
        <v>10.287000000000001</v>
      </c>
      <c r="BX15" s="9">
        <v>28.492000000000001</v>
      </c>
      <c r="BY15" s="9">
        <v>140.821</v>
      </c>
      <c r="BZ15" s="9">
        <v>12.928000000000001</v>
      </c>
      <c r="CA15" s="9">
        <v>7.3049999999999997</v>
      </c>
      <c r="CB15" s="9">
        <v>20.233000000000001</v>
      </c>
      <c r="CC15" s="9">
        <v>21.013000000000002</v>
      </c>
      <c r="CD15" s="9">
        <v>11.912000000000001</v>
      </c>
      <c r="CE15" s="9">
        <v>32.924999999999997</v>
      </c>
      <c r="CF15" s="9">
        <v>130.93600000000001</v>
      </c>
      <c r="CG15" s="9">
        <v>16.048999999999999</v>
      </c>
      <c r="CH15" s="9">
        <v>9.0969999999999995</v>
      </c>
      <c r="CI15" s="9">
        <v>25.146000000000001</v>
      </c>
      <c r="CJ15" s="9">
        <v>14.496</v>
      </c>
      <c r="CK15" s="9">
        <v>7.9630000000000001</v>
      </c>
      <c r="CL15" s="9">
        <v>22.459</v>
      </c>
      <c r="CM15" s="9">
        <v>129.965</v>
      </c>
      <c r="CN15" s="9">
        <v>11.153</v>
      </c>
      <c r="CO15" s="9">
        <v>6.1269999999999998</v>
      </c>
      <c r="CP15" s="9">
        <v>17.280999999999999</v>
      </c>
      <c r="CQ15" s="9">
        <v>8.82</v>
      </c>
      <c r="CR15" s="9">
        <v>4.2880000000000003</v>
      </c>
      <c r="CS15" s="9">
        <v>13.108000000000001</v>
      </c>
      <c r="CT15" s="9">
        <v>68.605000000000004</v>
      </c>
      <c r="CU15" s="9">
        <v>12.856</v>
      </c>
      <c r="CV15" s="9">
        <v>6.2510000000000003</v>
      </c>
      <c r="CW15" s="9">
        <v>19.106999999999999</v>
      </c>
      <c r="CX15" s="9">
        <v>5.6760000000000002</v>
      </c>
      <c r="CY15" s="9">
        <v>3.6749999999999998</v>
      </c>
      <c r="CZ15" s="9">
        <v>9.35</v>
      </c>
      <c r="DA15" s="9">
        <v>61.36</v>
      </c>
      <c r="DB15" s="9">
        <v>9.25</v>
      </c>
      <c r="DC15" s="9">
        <v>5.9889999999999999</v>
      </c>
      <c r="DD15" s="9">
        <v>15.238</v>
      </c>
      <c r="DE15" s="9">
        <v>29.27</v>
      </c>
      <c r="DF15" s="9">
        <v>14.398</v>
      </c>
      <c r="DG15" s="9">
        <v>43.668999999999997</v>
      </c>
      <c r="DH15" s="9">
        <v>241.28</v>
      </c>
      <c r="DI15" s="9">
        <v>12.131</v>
      </c>
      <c r="DJ15" s="9">
        <v>5.968</v>
      </c>
      <c r="DK15" s="9">
        <v>18.099</v>
      </c>
      <c r="DL15" s="9">
        <v>18.454999999999998</v>
      </c>
      <c r="DM15" s="9">
        <v>8.2810000000000006</v>
      </c>
      <c r="DN15" s="9">
        <v>26.736000000000001</v>
      </c>
      <c r="DO15" s="9">
        <v>123.31100000000001</v>
      </c>
      <c r="DP15" s="9">
        <v>14.965999999999999</v>
      </c>
      <c r="DQ15" s="9">
        <v>6.7149999999999999</v>
      </c>
      <c r="DR15" s="9">
        <v>21.681999999999999</v>
      </c>
      <c r="DS15" s="9">
        <v>10.815</v>
      </c>
      <c r="DT15" s="9">
        <v>6.1180000000000003</v>
      </c>
      <c r="DU15" s="9">
        <v>16.933</v>
      </c>
      <c r="DV15" s="9">
        <v>117.96899999999999</v>
      </c>
      <c r="DW15" s="9">
        <v>9.1679999999999993</v>
      </c>
      <c r="DX15" s="9">
        <v>5.1859999999999999</v>
      </c>
      <c r="DY15" s="9">
        <v>14.353999999999999</v>
      </c>
    </row>
    <row r="16" spans="1:129">
      <c r="A16" s="10">
        <v>43862</v>
      </c>
      <c r="B16" s="9">
        <v>7.8959999999999999</v>
      </c>
      <c r="C16" s="9">
        <v>20.654</v>
      </c>
      <c r="D16" s="9">
        <v>392.71800000000002</v>
      </c>
      <c r="E16" s="9">
        <v>205.95099999999999</v>
      </c>
      <c r="F16" s="9">
        <v>598.66999999999996</v>
      </c>
      <c r="G16" s="9">
        <v>2782.038</v>
      </c>
      <c r="H16" s="9">
        <v>14.116</v>
      </c>
      <c r="I16" s="9">
        <v>7.4029999999999996</v>
      </c>
      <c r="J16" s="9">
        <v>21.518999999999998</v>
      </c>
      <c r="K16" s="9">
        <v>187.83500000000001</v>
      </c>
      <c r="L16" s="9">
        <v>112.61799999999999</v>
      </c>
      <c r="M16" s="9">
        <v>300.45299999999997</v>
      </c>
      <c r="N16" s="9">
        <v>1440.6759999999999</v>
      </c>
      <c r="O16" s="9">
        <v>13.038</v>
      </c>
      <c r="P16" s="9">
        <v>7.8170000000000002</v>
      </c>
      <c r="Q16" s="9">
        <v>20.855</v>
      </c>
      <c r="R16" s="9">
        <v>204.88300000000001</v>
      </c>
      <c r="S16" s="9">
        <v>93.332999999999998</v>
      </c>
      <c r="T16" s="9">
        <v>298.21699999999998</v>
      </c>
      <c r="U16" s="9">
        <v>1341.3620000000001</v>
      </c>
      <c r="V16" s="9">
        <v>15.273999999999999</v>
      </c>
      <c r="W16" s="9">
        <v>6.9580000000000002</v>
      </c>
      <c r="X16" s="9">
        <v>22.231999999999999</v>
      </c>
      <c r="Y16" s="9">
        <v>135.41300000000001</v>
      </c>
      <c r="Z16" s="9">
        <v>70.016000000000005</v>
      </c>
      <c r="AA16" s="9">
        <v>205.43</v>
      </c>
      <c r="AB16" s="9">
        <v>930.048</v>
      </c>
      <c r="AC16" s="9">
        <v>14.56</v>
      </c>
      <c r="AD16" s="9">
        <v>7.5279999999999996</v>
      </c>
      <c r="AE16" s="9">
        <v>22.088000000000001</v>
      </c>
      <c r="AF16" s="9">
        <v>65.153999999999996</v>
      </c>
      <c r="AG16" s="9">
        <v>36.664000000000001</v>
      </c>
      <c r="AH16" s="9">
        <v>101.818</v>
      </c>
      <c r="AI16" s="9">
        <v>477.33800000000002</v>
      </c>
      <c r="AJ16" s="9">
        <v>13.648999999999999</v>
      </c>
      <c r="AK16" s="9">
        <v>7.681</v>
      </c>
      <c r="AL16" s="9">
        <v>21.33</v>
      </c>
      <c r="AM16" s="9">
        <v>70.260000000000005</v>
      </c>
      <c r="AN16" s="9">
        <v>33.351999999999997</v>
      </c>
      <c r="AO16" s="9">
        <v>103.611</v>
      </c>
      <c r="AP16" s="9">
        <v>452.71</v>
      </c>
      <c r="AQ16" s="9">
        <v>15.52</v>
      </c>
      <c r="AR16" s="9">
        <v>7.367</v>
      </c>
      <c r="AS16" s="9">
        <v>22.887</v>
      </c>
      <c r="AT16" s="9">
        <v>218.02</v>
      </c>
      <c r="AU16" s="9">
        <v>101.098</v>
      </c>
      <c r="AV16" s="9">
        <v>319.11700000000002</v>
      </c>
      <c r="AW16" s="9">
        <v>1494.6669999999999</v>
      </c>
      <c r="AX16" s="9">
        <v>14.587</v>
      </c>
      <c r="AY16" s="9">
        <v>6.7640000000000002</v>
      </c>
      <c r="AZ16" s="9">
        <v>21.35</v>
      </c>
      <c r="BA16" s="9">
        <v>117.071</v>
      </c>
      <c r="BB16" s="9">
        <v>53.598999999999997</v>
      </c>
      <c r="BC16" s="9">
        <v>170.67</v>
      </c>
      <c r="BD16" s="9">
        <v>797.76099999999997</v>
      </c>
      <c r="BE16" s="9">
        <v>14.675000000000001</v>
      </c>
      <c r="BF16" s="9">
        <v>6.7190000000000003</v>
      </c>
      <c r="BG16" s="9">
        <v>21.393999999999998</v>
      </c>
      <c r="BH16" s="9">
        <v>100.949</v>
      </c>
      <c r="BI16" s="9">
        <v>47.499000000000002</v>
      </c>
      <c r="BJ16" s="9">
        <v>148.44800000000001</v>
      </c>
      <c r="BK16" s="9">
        <v>696.90700000000004</v>
      </c>
      <c r="BL16" s="9">
        <v>14.484999999999999</v>
      </c>
      <c r="BM16" s="9">
        <v>6.8159999999999998</v>
      </c>
      <c r="BN16" s="9">
        <v>21.300999999999998</v>
      </c>
      <c r="BO16" s="9">
        <v>45.148000000000003</v>
      </c>
      <c r="BP16" s="9">
        <v>21.047999999999998</v>
      </c>
      <c r="BQ16" s="9">
        <v>66.194999999999993</v>
      </c>
      <c r="BR16" s="9">
        <v>283.65199999999999</v>
      </c>
      <c r="BS16" s="9">
        <v>15.916</v>
      </c>
      <c r="BT16" s="9">
        <v>7.42</v>
      </c>
      <c r="BU16" s="9">
        <v>23.337</v>
      </c>
      <c r="BV16" s="9">
        <v>20.882999999999999</v>
      </c>
      <c r="BW16" s="9">
        <v>10.983000000000001</v>
      </c>
      <c r="BX16" s="9">
        <v>31.866</v>
      </c>
      <c r="BY16" s="9">
        <v>147.488</v>
      </c>
      <c r="BZ16" s="9">
        <v>14.159000000000001</v>
      </c>
      <c r="CA16" s="9">
        <v>7.4470000000000001</v>
      </c>
      <c r="CB16" s="9">
        <v>21.606000000000002</v>
      </c>
      <c r="CC16" s="9">
        <v>24.263999999999999</v>
      </c>
      <c r="CD16" s="9">
        <v>10.065</v>
      </c>
      <c r="CE16" s="9">
        <v>34.329000000000001</v>
      </c>
      <c r="CF16" s="9">
        <v>136.16499999999999</v>
      </c>
      <c r="CG16" s="9">
        <v>17.82</v>
      </c>
      <c r="CH16" s="9">
        <v>7.3920000000000003</v>
      </c>
      <c r="CI16" s="9">
        <v>25.212</v>
      </c>
      <c r="CJ16" s="9">
        <v>16.329000000000001</v>
      </c>
      <c r="CK16" s="9">
        <v>9.8249999999999993</v>
      </c>
      <c r="CL16" s="9">
        <v>26.154</v>
      </c>
      <c r="CM16" s="9">
        <v>133.57900000000001</v>
      </c>
      <c r="CN16" s="9">
        <v>12.224</v>
      </c>
      <c r="CO16" s="9">
        <v>7.3550000000000004</v>
      </c>
      <c r="CP16" s="9">
        <v>19.579000000000001</v>
      </c>
      <c r="CQ16" s="9">
        <v>8.9030000000000005</v>
      </c>
      <c r="CR16" s="9">
        <v>5.0170000000000003</v>
      </c>
      <c r="CS16" s="9">
        <v>13.92</v>
      </c>
      <c r="CT16" s="9">
        <v>69.290999999999997</v>
      </c>
      <c r="CU16" s="9">
        <v>12.849</v>
      </c>
      <c r="CV16" s="9">
        <v>7.24</v>
      </c>
      <c r="CW16" s="9">
        <v>20.088999999999999</v>
      </c>
      <c r="CX16" s="9">
        <v>7.4260000000000002</v>
      </c>
      <c r="CY16" s="9">
        <v>4.8090000000000002</v>
      </c>
      <c r="CZ16" s="9">
        <v>12.234</v>
      </c>
      <c r="DA16" s="9">
        <v>64.287999999999997</v>
      </c>
      <c r="DB16" s="9">
        <v>11.55</v>
      </c>
      <c r="DC16" s="9">
        <v>7.48</v>
      </c>
      <c r="DD16" s="9">
        <v>19.03</v>
      </c>
      <c r="DE16" s="9">
        <v>21.859000000000002</v>
      </c>
      <c r="DF16" s="9">
        <v>11.739000000000001</v>
      </c>
      <c r="DG16" s="9">
        <v>33.597999999999999</v>
      </c>
      <c r="DH16" s="9">
        <v>250.88900000000001</v>
      </c>
      <c r="DI16" s="9">
        <v>8.7129999999999992</v>
      </c>
      <c r="DJ16" s="9">
        <v>4.6790000000000003</v>
      </c>
      <c r="DK16" s="9">
        <v>13.391999999999999</v>
      </c>
      <c r="DL16" s="9">
        <v>10.693</v>
      </c>
      <c r="DM16" s="9">
        <v>6.1849999999999996</v>
      </c>
      <c r="DN16" s="9">
        <v>16.878</v>
      </c>
      <c r="DO16" s="9">
        <v>126.107</v>
      </c>
      <c r="DP16" s="9">
        <v>8.4789999999999992</v>
      </c>
      <c r="DQ16" s="9">
        <v>4.9039999999999999</v>
      </c>
      <c r="DR16" s="9">
        <v>13.384</v>
      </c>
      <c r="DS16" s="9">
        <v>11.166</v>
      </c>
      <c r="DT16" s="9">
        <v>5.5540000000000003</v>
      </c>
      <c r="DU16" s="9">
        <v>16.72</v>
      </c>
      <c r="DV16" s="9">
        <v>124.782</v>
      </c>
      <c r="DW16" s="9">
        <v>8.9480000000000004</v>
      </c>
      <c r="DX16" s="9">
        <v>4.4509999999999996</v>
      </c>
      <c r="DY16" s="9">
        <v>13.4</v>
      </c>
    </row>
    <row r="17" spans="1:129">
      <c r="A17" s="10">
        <v>44228</v>
      </c>
      <c r="B17" s="9">
        <v>8.3770000000000007</v>
      </c>
      <c r="C17" s="9">
        <v>22.029</v>
      </c>
      <c r="D17" s="9">
        <v>366.13499999999999</v>
      </c>
      <c r="E17" s="9">
        <v>224.39099999999999</v>
      </c>
      <c r="F17" s="9">
        <v>590.52599999999995</v>
      </c>
      <c r="G17" s="9">
        <v>2842.0770000000002</v>
      </c>
      <c r="H17" s="9">
        <v>12.882999999999999</v>
      </c>
      <c r="I17" s="9">
        <v>7.8949999999999996</v>
      </c>
      <c r="J17" s="9">
        <v>20.777999999999999</v>
      </c>
      <c r="K17" s="9">
        <v>181.65199999999999</v>
      </c>
      <c r="L17" s="9">
        <v>117.509</v>
      </c>
      <c r="M17" s="9">
        <v>299.161</v>
      </c>
      <c r="N17" s="9">
        <v>1463.8219999999999</v>
      </c>
      <c r="O17" s="9">
        <v>12.409000000000001</v>
      </c>
      <c r="P17" s="9">
        <v>8.0280000000000005</v>
      </c>
      <c r="Q17" s="9">
        <v>20.437000000000001</v>
      </c>
      <c r="R17" s="9">
        <v>184.483</v>
      </c>
      <c r="S17" s="9">
        <v>106.88200000000001</v>
      </c>
      <c r="T17" s="9">
        <v>291.36500000000001</v>
      </c>
      <c r="U17" s="9">
        <v>1378.2550000000001</v>
      </c>
      <c r="V17" s="9">
        <v>13.385</v>
      </c>
      <c r="W17" s="9">
        <v>7.7549999999999999</v>
      </c>
      <c r="X17" s="9">
        <v>21.14</v>
      </c>
      <c r="Y17" s="9">
        <v>123.34</v>
      </c>
      <c r="Z17" s="9">
        <v>77.617999999999995</v>
      </c>
      <c r="AA17" s="9">
        <v>200.959</v>
      </c>
      <c r="AB17" s="9">
        <v>930.15599999999995</v>
      </c>
      <c r="AC17" s="9">
        <v>13.26</v>
      </c>
      <c r="AD17" s="9">
        <v>8.3450000000000006</v>
      </c>
      <c r="AE17" s="9">
        <v>21.605</v>
      </c>
      <c r="AF17" s="9">
        <v>63.084000000000003</v>
      </c>
      <c r="AG17" s="9">
        <v>40.720999999999997</v>
      </c>
      <c r="AH17" s="9">
        <v>103.804</v>
      </c>
      <c r="AI17" s="9">
        <v>485.721</v>
      </c>
      <c r="AJ17" s="9">
        <v>12.988</v>
      </c>
      <c r="AK17" s="9">
        <v>8.3840000000000003</v>
      </c>
      <c r="AL17" s="9">
        <v>21.370999999999999</v>
      </c>
      <c r="AM17" s="9">
        <v>60.256999999999998</v>
      </c>
      <c r="AN17" s="9">
        <v>36.898000000000003</v>
      </c>
      <c r="AO17" s="9">
        <v>97.153999999999996</v>
      </c>
      <c r="AP17" s="9">
        <v>444.43599999999998</v>
      </c>
      <c r="AQ17" s="9">
        <v>13.558</v>
      </c>
      <c r="AR17" s="9">
        <v>8.3019999999999996</v>
      </c>
      <c r="AS17" s="9">
        <v>21.86</v>
      </c>
      <c r="AT17" s="9">
        <v>204.14599999999999</v>
      </c>
      <c r="AU17" s="9">
        <v>124.941</v>
      </c>
      <c r="AV17" s="9">
        <v>329.08699999999999</v>
      </c>
      <c r="AW17" s="9">
        <v>1493.8209999999999</v>
      </c>
      <c r="AX17" s="9">
        <v>13.666</v>
      </c>
      <c r="AY17" s="9">
        <v>8.3640000000000008</v>
      </c>
      <c r="AZ17" s="9">
        <v>22.03</v>
      </c>
      <c r="BA17" s="9">
        <v>102.697</v>
      </c>
      <c r="BB17" s="9">
        <v>67.468999999999994</v>
      </c>
      <c r="BC17" s="9">
        <v>170.166</v>
      </c>
      <c r="BD17" s="9">
        <v>798.96400000000006</v>
      </c>
      <c r="BE17" s="9">
        <v>12.853999999999999</v>
      </c>
      <c r="BF17" s="9">
        <v>8.4450000000000003</v>
      </c>
      <c r="BG17" s="9">
        <v>21.297999999999998</v>
      </c>
      <c r="BH17" s="9">
        <v>101.449</v>
      </c>
      <c r="BI17" s="9">
        <v>57.472000000000001</v>
      </c>
      <c r="BJ17" s="9">
        <v>158.92099999999999</v>
      </c>
      <c r="BK17" s="9">
        <v>694.85599999999999</v>
      </c>
      <c r="BL17" s="9">
        <v>14.6</v>
      </c>
      <c r="BM17" s="9">
        <v>8.2710000000000008</v>
      </c>
      <c r="BN17" s="9">
        <v>22.870999999999999</v>
      </c>
      <c r="BO17" s="9">
        <v>39.97</v>
      </c>
      <c r="BP17" s="9">
        <v>21.981999999999999</v>
      </c>
      <c r="BQ17" s="9">
        <v>61.951999999999998</v>
      </c>
      <c r="BR17" s="9">
        <v>284.15800000000002</v>
      </c>
      <c r="BS17" s="9">
        <v>14.066000000000001</v>
      </c>
      <c r="BT17" s="9">
        <v>7.7359999999999998</v>
      </c>
      <c r="BU17" s="9">
        <v>21.802</v>
      </c>
      <c r="BV17" s="9">
        <v>21.338999999999999</v>
      </c>
      <c r="BW17" s="9">
        <v>11.962999999999999</v>
      </c>
      <c r="BX17" s="9">
        <v>33.302999999999997</v>
      </c>
      <c r="BY17" s="9">
        <v>148.761</v>
      </c>
      <c r="BZ17" s="9">
        <v>14.345000000000001</v>
      </c>
      <c r="CA17" s="9">
        <v>8.0419999999999998</v>
      </c>
      <c r="CB17" s="9">
        <v>22.387</v>
      </c>
      <c r="CC17" s="9">
        <v>18.631</v>
      </c>
      <c r="CD17" s="9">
        <v>10.019</v>
      </c>
      <c r="CE17" s="9">
        <v>28.65</v>
      </c>
      <c r="CF17" s="9">
        <v>135.39699999999999</v>
      </c>
      <c r="CG17" s="9">
        <v>13.76</v>
      </c>
      <c r="CH17" s="9">
        <v>7.4</v>
      </c>
      <c r="CI17" s="9">
        <v>21.16</v>
      </c>
      <c r="CJ17" s="9">
        <v>11.773999999999999</v>
      </c>
      <c r="CK17" s="9">
        <v>7.3410000000000002</v>
      </c>
      <c r="CL17" s="9">
        <v>19.114999999999998</v>
      </c>
      <c r="CM17" s="9">
        <v>123.95399999999999</v>
      </c>
      <c r="CN17" s="9">
        <v>9.4979999999999993</v>
      </c>
      <c r="CO17" s="9">
        <v>5.923</v>
      </c>
      <c r="CP17" s="9">
        <v>15.420999999999999</v>
      </c>
      <c r="CQ17" s="9">
        <v>7.2160000000000002</v>
      </c>
      <c r="CR17" s="9">
        <v>2.673</v>
      </c>
      <c r="CS17" s="9">
        <v>9.8889999999999993</v>
      </c>
      <c r="CT17" s="9">
        <v>64.123999999999995</v>
      </c>
      <c r="CU17" s="9">
        <v>11.254</v>
      </c>
      <c r="CV17" s="9">
        <v>4.1689999999999996</v>
      </c>
      <c r="CW17" s="9">
        <v>15.422000000000001</v>
      </c>
      <c r="CX17" s="9">
        <v>4.5570000000000004</v>
      </c>
      <c r="CY17" s="9">
        <v>4.6680000000000001</v>
      </c>
      <c r="CZ17" s="9">
        <v>9.2249999999999996</v>
      </c>
      <c r="DA17" s="9">
        <v>59.829000000000001</v>
      </c>
      <c r="DB17" s="9">
        <v>7.617</v>
      </c>
      <c r="DC17" s="9">
        <v>7.8019999999999996</v>
      </c>
      <c r="DD17" s="9">
        <v>15.419</v>
      </c>
      <c r="DE17" s="9">
        <v>21.094000000000001</v>
      </c>
      <c r="DF17" s="9">
        <v>14.231</v>
      </c>
      <c r="DG17" s="9">
        <v>35.325000000000003</v>
      </c>
      <c r="DH17" s="9">
        <v>250.821</v>
      </c>
      <c r="DI17" s="9">
        <v>8.41</v>
      </c>
      <c r="DJ17" s="9">
        <v>5.6740000000000004</v>
      </c>
      <c r="DK17" s="9">
        <v>14.084</v>
      </c>
      <c r="DL17" s="9">
        <v>11.741</v>
      </c>
      <c r="DM17" s="9">
        <v>6.7679999999999998</v>
      </c>
      <c r="DN17" s="9">
        <v>18.509</v>
      </c>
      <c r="DO17" s="9">
        <v>125.77200000000001</v>
      </c>
      <c r="DP17" s="9">
        <v>9.3350000000000009</v>
      </c>
      <c r="DQ17" s="9">
        <v>5.3810000000000002</v>
      </c>
      <c r="DR17" s="9">
        <v>14.715999999999999</v>
      </c>
      <c r="DS17" s="9">
        <v>9.3529999999999998</v>
      </c>
      <c r="DT17" s="9">
        <v>7.4630000000000001</v>
      </c>
      <c r="DU17" s="9">
        <v>16.815999999999999</v>
      </c>
      <c r="DV17" s="9">
        <v>125.04900000000001</v>
      </c>
      <c r="DW17" s="9">
        <v>7.4790000000000001</v>
      </c>
      <c r="DX17" s="9">
        <v>5.968</v>
      </c>
      <c r="DY17" s="9">
        <v>13.446999999999999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1136</vt:i4>
      </vt:variant>
    </vt:vector>
  </HeadingPairs>
  <TitlesOfParts>
    <vt:vector size="1142" baseType="lpstr">
      <vt:lpstr>Contents</vt:lpstr>
      <vt:lpstr>Table 22.1</vt:lpstr>
      <vt:lpstr>Table 22.2</vt:lpstr>
      <vt:lpstr>Index</vt:lpstr>
      <vt:lpstr>Data1</vt:lpstr>
      <vt:lpstr>Data2</vt:lpstr>
      <vt:lpstr>A124837726A</vt:lpstr>
      <vt:lpstr>A124837726A_Data</vt:lpstr>
      <vt:lpstr>A124837726A_Latest</vt:lpstr>
      <vt:lpstr>A124837734A</vt:lpstr>
      <vt:lpstr>A124837734A_Data</vt:lpstr>
      <vt:lpstr>A124837734A_Latest</vt:lpstr>
      <vt:lpstr>A124837742A</vt:lpstr>
      <vt:lpstr>A124837742A_Data</vt:lpstr>
      <vt:lpstr>A124837742A_Latest</vt:lpstr>
      <vt:lpstr>A124837750A</vt:lpstr>
      <vt:lpstr>A124837750A_Data</vt:lpstr>
      <vt:lpstr>A124837750A_Latest</vt:lpstr>
      <vt:lpstr>A124837758V</vt:lpstr>
      <vt:lpstr>A124837758V_Data</vt:lpstr>
      <vt:lpstr>A124837758V_Latest</vt:lpstr>
      <vt:lpstr>A124837766V</vt:lpstr>
      <vt:lpstr>A124837766V_Data</vt:lpstr>
      <vt:lpstr>A124837766V_Latest</vt:lpstr>
      <vt:lpstr>A124837774V</vt:lpstr>
      <vt:lpstr>A124837774V_Data</vt:lpstr>
      <vt:lpstr>A124837774V_Latest</vt:lpstr>
      <vt:lpstr>A124837782V</vt:lpstr>
      <vt:lpstr>A124837782V_Data</vt:lpstr>
      <vt:lpstr>A124837782V_Latest</vt:lpstr>
      <vt:lpstr>A124837790V</vt:lpstr>
      <vt:lpstr>A124837790V_Data</vt:lpstr>
      <vt:lpstr>A124837790V_Latest</vt:lpstr>
      <vt:lpstr>A124837798L</vt:lpstr>
      <vt:lpstr>A124837798L_Data</vt:lpstr>
      <vt:lpstr>A124837798L_Latest</vt:lpstr>
      <vt:lpstr>A124837806A</vt:lpstr>
      <vt:lpstr>A124837806A_Data</vt:lpstr>
      <vt:lpstr>A124837806A_Latest</vt:lpstr>
      <vt:lpstr>A124837814A</vt:lpstr>
      <vt:lpstr>A124837814A_Data</vt:lpstr>
      <vt:lpstr>A124837814A_Latest</vt:lpstr>
      <vt:lpstr>A124837822A</vt:lpstr>
      <vt:lpstr>A124837822A_Data</vt:lpstr>
      <vt:lpstr>A124837822A_Latest</vt:lpstr>
      <vt:lpstr>A124837830A</vt:lpstr>
      <vt:lpstr>A124837830A_Data</vt:lpstr>
      <vt:lpstr>A124837830A_Latest</vt:lpstr>
      <vt:lpstr>A124837838V</vt:lpstr>
      <vt:lpstr>A124837838V_Data</vt:lpstr>
      <vt:lpstr>A124837838V_Latest</vt:lpstr>
      <vt:lpstr>A124837846V</vt:lpstr>
      <vt:lpstr>A124837846V_Data</vt:lpstr>
      <vt:lpstr>A124837846V_Latest</vt:lpstr>
      <vt:lpstr>A124837854V</vt:lpstr>
      <vt:lpstr>A124837854V_Data</vt:lpstr>
      <vt:lpstr>A124837854V_Latest</vt:lpstr>
      <vt:lpstr>A124837862V</vt:lpstr>
      <vt:lpstr>A124837862V_Data</vt:lpstr>
      <vt:lpstr>A124837862V_Latest</vt:lpstr>
      <vt:lpstr>A124837871W</vt:lpstr>
      <vt:lpstr>A124837871W_Data</vt:lpstr>
      <vt:lpstr>A124837871W_Latest</vt:lpstr>
      <vt:lpstr>A124837879R</vt:lpstr>
      <vt:lpstr>A124837879R_Data</vt:lpstr>
      <vt:lpstr>A124837879R_Latest</vt:lpstr>
      <vt:lpstr>A124837887R</vt:lpstr>
      <vt:lpstr>A124837887R_Data</vt:lpstr>
      <vt:lpstr>A124837887R_Latest</vt:lpstr>
      <vt:lpstr>A124837895R</vt:lpstr>
      <vt:lpstr>A124837895R_Data</vt:lpstr>
      <vt:lpstr>A124837895R_Latest</vt:lpstr>
      <vt:lpstr>A124837903C</vt:lpstr>
      <vt:lpstr>A124837903C_Data</vt:lpstr>
      <vt:lpstr>A124837903C_Latest</vt:lpstr>
      <vt:lpstr>A124837911C</vt:lpstr>
      <vt:lpstr>A124837911C_Data</vt:lpstr>
      <vt:lpstr>A124837911C_Latest</vt:lpstr>
      <vt:lpstr>A124837919W</vt:lpstr>
      <vt:lpstr>A124837919W_Data</vt:lpstr>
      <vt:lpstr>A124837919W_Latest</vt:lpstr>
      <vt:lpstr>A124837927W</vt:lpstr>
      <vt:lpstr>A124837927W_Data</vt:lpstr>
      <vt:lpstr>A124837927W_Latest</vt:lpstr>
      <vt:lpstr>A124837935W</vt:lpstr>
      <vt:lpstr>A124837935W_Data</vt:lpstr>
      <vt:lpstr>A124837935W_Latest</vt:lpstr>
      <vt:lpstr>A124837943W</vt:lpstr>
      <vt:lpstr>A124837943W_Data</vt:lpstr>
      <vt:lpstr>A124837943W_Latest</vt:lpstr>
      <vt:lpstr>A124837951W</vt:lpstr>
      <vt:lpstr>A124837951W_Data</vt:lpstr>
      <vt:lpstr>A124837951W_Latest</vt:lpstr>
      <vt:lpstr>A124837959R</vt:lpstr>
      <vt:lpstr>A124837959R_Data</vt:lpstr>
      <vt:lpstr>A124837959R_Latest</vt:lpstr>
      <vt:lpstr>A124837967R</vt:lpstr>
      <vt:lpstr>A124837967R_Data</vt:lpstr>
      <vt:lpstr>A124837967R_Latest</vt:lpstr>
      <vt:lpstr>A124837975R</vt:lpstr>
      <vt:lpstr>A124837975R_Data</vt:lpstr>
      <vt:lpstr>A124837975R_Latest</vt:lpstr>
      <vt:lpstr>A124837983R</vt:lpstr>
      <vt:lpstr>A124837983R_Data</vt:lpstr>
      <vt:lpstr>A124837983R_Latest</vt:lpstr>
      <vt:lpstr>A124837991R</vt:lpstr>
      <vt:lpstr>A124837991R_Data</vt:lpstr>
      <vt:lpstr>A124837991R_Latest</vt:lpstr>
      <vt:lpstr>A124837999J</vt:lpstr>
      <vt:lpstr>A124837999J_Data</vt:lpstr>
      <vt:lpstr>A124837999J_Latest</vt:lpstr>
      <vt:lpstr>A124838007X</vt:lpstr>
      <vt:lpstr>A124838007X_Data</vt:lpstr>
      <vt:lpstr>A124838007X_Latest</vt:lpstr>
      <vt:lpstr>A124838015X</vt:lpstr>
      <vt:lpstr>A124838015X_Data</vt:lpstr>
      <vt:lpstr>A124838015X_Latest</vt:lpstr>
      <vt:lpstr>A124838023X</vt:lpstr>
      <vt:lpstr>A124838023X_Data</vt:lpstr>
      <vt:lpstr>A124838023X_Latest</vt:lpstr>
      <vt:lpstr>A124838031X</vt:lpstr>
      <vt:lpstr>A124838031X_Data</vt:lpstr>
      <vt:lpstr>A124838031X_Latest</vt:lpstr>
      <vt:lpstr>A124838039T</vt:lpstr>
      <vt:lpstr>A124838039T_Data</vt:lpstr>
      <vt:lpstr>A124838039T_Latest</vt:lpstr>
      <vt:lpstr>A124838047T</vt:lpstr>
      <vt:lpstr>A124838047T_Data</vt:lpstr>
      <vt:lpstr>A124838047T_Latest</vt:lpstr>
      <vt:lpstr>A124838055T</vt:lpstr>
      <vt:lpstr>A124838055T_Data</vt:lpstr>
      <vt:lpstr>A124838055T_Latest</vt:lpstr>
      <vt:lpstr>A124838063T</vt:lpstr>
      <vt:lpstr>A124838063T_Data</vt:lpstr>
      <vt:lpstr>A124838063T_Latest</vt:lpstr>
      <vt:lpstr>A124838071T</vt:lpstr>
      <vt:lpstr>A124838071T_Data</vt:lpstr>
      <vt:lpstr>A124838071T_Latest</vt:lpstr>
      <vt:lpstr>A124838079K</vt:lpstr>
      <vt:lpstr>A124838079K_Data</vt:lpstr>
      <vt:lpstr>A124838079K_Latest</vt:lpstr>
      <vt:lpstr>A124838087K</vt:lpstr>
      <vt:lpstr>A124838087K_Data</vt:lpstr>
      <vt:lpstr>A124838087K_Latest</vt:lpstr>
      <vt:lpstr>A124838095K</vt:lpstr>
      <vt:lpstr>A124838095K_Data</vt:lpstr>
      <vt:lpstr>A124838095K_Latest</vt:lpstr>
      <vt:lpstr>A124838103X</vt:lpstr>
      <vt:lpstr>A124838103X_Data</vt:lpstr>
      <vt:lpstr>A124838103X_Latest</vt:lpstr>
      <vt:lpstr>A124838111X</vt:lpstr>
      <vt:lpstr>A124838111X_Data</vt:lpstr>
      <vt:lpstr>A124838111X_Latest</vt:lpstr>
      <vt:lpstr>A124838119T</vt:lpstr>
      <vt:lpstr>A124838119T_Data</vt:lpstr>
      <vt:lpstr>A124838119T_Latest</vt:lpstr>
      <vt:lpstr>A124838127T</vt:lpstr>
      <vt:lpstr>A124838127T_Data</vt:lpstr>
      <vt:lpstr>A124838127T_Latest</vt:lpstr>
      <vt:lpstr>A124838135T</vt:lpstr>
      <vt:lpstr>A124838135T_Data</vt:lpstr>
      <vt:lpstr>A124838135T_Latest</vt:lpstr>
      <vt:lpstr>A124838143T</vt:lpstr>
      <vt:lpstr>A124838143T_Data</vt:lpstr>
      <vt:lpstr>A124838143T_Latest</vt:lpstr>
      <vt:lpstr>A124838151T</vt:lpstr>
      <vt:lpstr>A124838151T_Data</vt:lpstr>
      <vt:lpstr>A124838151T_Latest</vt:lpstr>
      <vt:lpstr>A124838159K</vt:lpstr>
      <vt:lpstr>A124838159K_Data</vt:lpstr>
      <vt:lpstr>A124838159K_Latest</vt:lpstr>
      <vt:lpstr>A124838167K</vt:lpstr>
      <vt:lpstr>A124838167K_Data</vt:lpstr>
      <vt:lpstr>A124838167K_Latest</vt:lpstr>
      <vt:lpstr>A124838175K</vt:lpstr>
      <vt:lpstr>A124838175K_Data</vt:lpstr>
      <vt:lpstr>A124838175K_Latest</vt:lpstr>
      <vt:lpstr>A124838183K</vt:lpstr>
      <vt:lpstr>A124838183K_Data</vt:lpstr>
      <vt:lpstr>A124838183K_Latest</vt:lpstr>
      <vt:lpstr>A124838191K</vt:lpstr>
      <vt:lpstr>A124838191K_Data</vt:lpstr>
      <vt:lpstr>A124838191K_Latest</vt:lpstr>
      <vt:lpstr>A124838199C</vt:lpstr>
      <vt:lpstr>A124838199C_Data</vt:lpstr>
      <vt:lpstr>A124838199C_Latest</vt:lpstr>
      <vt:lpstr>A124838207T</vt:lpstr>
      <vt:lpstr>A124838207T_Data</vt:lpstr>
      <vt:lpstr>A124838207T_Latest</vt:lpstr>
      <vt:lpstr>A124838215T</vt:lpstr>
      <vt:lpstr>A124838215T_Data</vt:lpstr>
      <vt:lpstr>A124838215T_Latest</vt:lpstr>
      <vt:lpstr>A124838223T</vt:lpstr>
      <vt:lpstr>A124838223T_Data</vt:lpstr>
      <vt:lpstr>A124838223T_Latest</vt:lpstr>
      <vt:lpstr>A124838231T</vt:lpstr>
      <vt:lpstr>A124838231T_Data</vt:lpstr>
      <vt:lpstr>A124838231T_Latest</vt:lpstr>
      <vt:lpstr>A124838239K</vt:lpstr>
      <vt:lpstr>A124838239K_Data</vt:lpstr>
      <vt:lpstr>A124838239K_Latest</vt:lpstr>
      <vt:lpstr>A124838247K</vt:lpstr>
      <vt:lpstr>A124838247K_Data</vt:lpstr>
      <vt:lpstr>A124838247K_Latest</vt:lpstr>
      <vt:lpstr>A124838255K</vt:lpstr>
      <vt:lpstr>A124838255K_Data</vt:lpstr>
      <vt:lpstr>A124838255K_Latest</vt:lpstr>
      <vt:lpstr>A124838263K</vt:lpstr>
      <vt:lpstr>A124838263K_Data</vt:lpstr>
      <vt:lpstr>A124838263K_Latest</vt:lpstr>
      <vt:lpstr>A124838271K</vt:lpstr>
      <vt:lpstr>A124838271K_Data</vt:lpstr>
      <vt:lpstr>A124838271K_Latest</vt:lpstr>
      <vt:lpstr>A124838279C</vt:lpstr>
      <vt:lpstr>A124838279C_Data</vt:lpstr>
      <vt:lpstr>A124838279C_Latest</vt:lpstr>
      <vt:lpstr>A124838287C</vt:lpstr>
      <vt:lpstr>A124838287C_Data</vt:lpstr>
      <vt:lpstr>A124838287C_Latest</vt:lpstr>
      <vt:lpstr>A124838295C</vt:lpstr>
      <vt:lpstr>A124838295C_Data</vt:lpstr>
      <vt:lpstr>A124838295C_Latest</vt:lpstr>
      <vt:lpstr>A124838302R</vt:lpstr>
      <vt:lpstr>A124838302R_Data</vt:lpstr>
      <vt:lpstr>A124838302R_Latest</vt:lpstr>
      <vt:lpstr>A124838310R</vt:lpstr>
      <vt:lpstr>A124838310R_Data</vt:lpstr>
      <vt:lpstr>A124838310R_Latest</vt:lpstr>
      <vt:lpstr>A124838318J</vt:lpstr>
      <vt:lpstr>A124838318J_Data</vt:lpstr>
      <vt:lpstr>A124838318J_Latest</vt:lpstr>
      <vt:lpstr>A124838326J</vt:lpstr>
      <vt:lpstr>A124838326J_Data</vt:lpstr>
      <vt:lpstr>A124838326J_Latest</vt:lpstr>
      <vt:lpstr>A124838334J</vt:lpstr>
      <vt:lpstr>A124838334J_Data</vt:lpstr>
      <vt:lpstr>A124838334J_Latest</vt:lpstr>
      <vt:lpstr>A124838342J</vt:lpstr>
      <vt:lpstr>A124838342J_Data</vt:lpstr>
      <vt:lpstr>A124838342J_Latest</vt:lpstr>
      <vt:lpstr>A124838350J</vt:lpstr>
      <vt:lpstr>A124838350J_Data</vt:lpstr>
      <vt:lpstr>A124838350J_Latest</vt:lpstr>
      <vt:lpstr>A124838358A</vt:lpstr>
      <vt:lpstr>A124838358A_Data</vt:lpstr>
      <vt:lpstr>A124838358A_Latest</vt:lpstr>
      <vt:lpstr>A124838366A</vt:lpstr>
      <vt:lpstr>A124838366A_Data</vt:lpstr>
      <vt:lpstr>A124838366A_Latest</vt:lpstr>
      <vt:lpstr>A124838374A</vt:lpstr>
      <vt:lpstr>A124838374A_Data</vt:lpstr>
      <vt:lpstr>A124838374A_Latest</vt:lpstr>
      <vt:lpstr>A124838382A</vt:lpstr>
      <vt:lpstr>A124838382A_Data</vt:lpstr>
      <vt:lpstr>A124838382A_Latest</vt:lpstr>
      <vt:lpstr>A124838390A</vt:lpstr>
      <vt:lpstr>A124838390A_Data</vt:lpstr>
      <vt:lpstr>A124838390A_Latest</vt:lpstr>
      <vt:lpstr>A124838398V</vt:lpstr>
      <vt:lpstr>A124838398V_Data</vt:lpstr>
      <vt:lpstr>A124838398V_Latest</vt:lpstr>
      <vt:lpstr>A124838406J</vt:lpstr>
      <vt:lpstr>A124838406J_Data</vt:lpstr>
      <vt:lpstr>A124838406J_Latest</vt:lpstr>
      <vt:lpstr>A124838414J</vt:lpstr>
      <vt:lpstr>A124838414J_Data</vt:lpstr>
      <vt:lpstr>A124838414J_Latest</vt:lpstr>
      <vt:lpstr>A124838422J</vt:lpstr>
      <vt:lpstr>A124838422J_Data</vt:lpstr>
      <vt:lpstr>A124838422J_Latest</vt:lpstr>
      <vt:lpstr>A124838430J</vt:lpstr>
      <vt:lpstr>A124838430J_Data</vt:lpstr>
      <vt:lpstr>A124838430J_Latest</vt:lpstr>
      <vt:lpstr>A124838438A</vt:lpstr>
      <vt:lpstr>A124838438A_Data</vt:lpstr>
      <vt:lpstr>A124838438A_Latest</vt:lpstr>
      <vt:lpstr>A124838446A</vt:lpstr>
      <vt:lpstr>A124838446A_Data</vt:lpstr>
      <vt:lpstr>A124838446A_Latest</vt:lpstr>
      <vt:lpstr>A124838454A</vt:lpstr>
      <vt:lpstr>A124838454A_Data</vt:lpstr>
      <vt:lpstr>A124838454A_Latest</vt:lpstr>
      <vt:lpstr>A124838462A</vt:lpstr>
      <vt:lpstr>A124838462A_Data</vt:lpstr>
      <vt:lpstr>A124838462A_Latest</vt:lpstr>
      <vt:lpstr>A124838470A</vt:lpstr>
      <vt:lpstr>A124838470A_Data</vt:lpstr>
      <vt:lpstr>A124838470A_Latest</vt:lpstr>
      <vt:lpstr>A124838478V</vt:lpstr>
      <vt:lpstr>A124838478V_Data</vt:lpstr>
      <vt:lpstr>A124838478V_Latest</vt:lpstr>
      <vt:lpstr>A124838486V</vt:lpstr>
      <vt:lpstr>A124838486V_Data</vt:lpstr>
      <vt:lpstr>A124838486V_Latest</vt:lpstr>
      <vt:lpstr>A124838494V</vt:lpstr>
      <vt:lpstr>A124838494V_Data</vt:lpstr>
      <vt:lpstr>A124838494V_Latest</vt:lpstr>
      <vt:lpstr>A124838502J</vt:lpstr>
      <vt:lpstr>A124838502J_Data</vt:lpstr>
      <vt:lpstr>A124838502J_Latest</vt:lpstr>
      <vt:lpstr>A124838510J</vt:lpstr>
      <vt:lpstr>A124838510J_Data</vt:lpstr>
      <vt:lpstr>A124838510J_Latest</vt:lpstr>
      <vt:lpstr>A124838518A</vt:lpstr>
      <vt:lpstr>A124838518A_Data</vt:lpstr>
      <vt:lpstr>A124838518A_Latest</vt:lpstr>
      <vt:lpstr>A124838526A</vt:lpstr>
      <vt:lpstr>A124838526A_Data</vt:lpstr>
      <vt:lpstr>A124838526A_Latest</vt:lpstr>
      <vt:lpstr>A124838534A</vt:lpstr>
      <vt:lpstr>A124838534A_Data</vt:lpstr>
      <vt:lpstr>A124838534A_Latest</vt:lpstr>
      <vt:lpstr>A124838542A</vt:lpstr>
      <vt:lpstr>A124838542A_Data</vt:lpstr>
      <vt:lpstr>A124838542A_Latest</vt:lpstr>
      <vt:lpstr>A124838550A</vt:lpstr>
      <vt:lpstr>A124838550A_Data</vt:lpstr>
      <vt:lpstr>A124838550A_Latest</vt:lpstr>
      <vt:lpstr>A124838558V</vt:lpstr>
      <vt:lpstr>A124838558V_Data</vt:lpstr>
      <vt:lpstr>A124838558V_Latest</vt:lpstr>
      <vt:lpstr>A124838566V</vt:lpstr>
      <vt:lpstr>A124838566V_Data</vt:lpstr>
      <vt:lpstr>A124838566V_Latest</vt:lpstr>
      <vt:lpstr>A124838574V</vt:lpstr>
      <vt:lpstr>A124838574V_Data</vt:lpstr>
      <vt:lpstr>A124838574V_Latest</vt:lpstr>
      <vt:lpstr>A124838582V</vt:lpstr>
      <vt:lpstr>A124838582V_Data</vt:lpstr>
      <vt:lpstr>A124838582V_Latest</vt:lpstr>
      <vt:lpstr>A124838590V</vt:lpstr>
      <vt:lpstr>A124838590V_Data</vt:lpstr>
      <vt:lpstr>A124838590V_Latest</vt:lpstr>
      <vt:lpstr>A124838598L</vt:lpstr>
      <vt:lpstr>A124838598L_Data</vt:lpstr>
      <vt:lpstr>A124838598L_Latest</vt:lpstr>
      <vt:lpstr>A124838606A</vt:lpstr>
      <vt:lpstr>A124838606A_Data</vt:lpstr>
      <vt:lpstr>A124838606A_Latest</vt:lpstr>
      <vt:lpstr>A124838614A</vt:lpstr>
      <vt:lpstr>A124838614A_Data</vt:lpstr>
      <vt:lpstr>A124838614A_Latest</vt:lpstr>
      <vt:lpstr>A124838622A</vt:lpstr>
      <vt:lpstr>A124838622A_Data</vt:lpstr>
      <vt:lpstr>A124838622A_Latest</vt:lpstr>
      <vt:lpstr>A124838630A</vt:lpstr>
      <vt:lpstr>A124838630A_Data</vt:lpstr>
      <vt:lpstr>A124838630A_Latest</vt:lpstr>
      <vt:lpstr>A124838638V</vt:lpstr>
      <vt:lpstr>A124838638V_Data</vt:lpstr>
      <vt:lpstr>A124838638V_Latest</vt:lpstr>
      <vt:lpstr>A124838646V</vt:lpstr>
      <vt:lpstr>A124838646V_Data</vt:lpstr>
      <vt:lpstr>A124838646V_Latest</vt:lpstr>
      <vt:lpstr>A124838654V</vt:lpstr>
      <vt:lpstr>A124838654V_Data</vt:lpstr>
      <vt:lpstr>A124838654V_Latest</vt:lpstr>
      <vt:lpstr>A124838662V</vt:lpstr>
      <vt:lpstr>A124838662V_Data</vt:lpstr>
      <vt:lpstr>A124838662V_Latest</vt:lpstr>
      <vt:lpstr>A124838670V</vt:lpstr>
      <vt:lpstr>A124838670V_Data</vt:lpstr>
      <vt:lpstr>A124838670V_Latest</vt:lpstr>
      <vt:lpstr>A124838678L</vt:lpstr>
      <vt:lpstr>A124838678L_Data</vt:lpstr>
      <vt:lpstr>A124838678L_Latest</vt:lpstr>
      <vt:lpstr>A124838686L</vt:lpstr>
      <vt:lpstr>A124838686L_Data</vt:lpstr>
      <vt:lpstr>A124838686L_Latest</vt:lpstr>
      <vt:lpstr>A124838694L</vt:lpstr>
      <vt:lpstr>A124838694L_Data</vt:lpstr>
      <vt:lpstr>A124838694L_Latest</vt:lpstr>
      <vt:lpstr>A124838702A</vt:lpstr>
      <vt:lpstr>A124838702A_Data</vt:lpstr>
      <vt:lpstr>A124838702A_Latest</vt:lpstr>
      <vt:lpstr>A124838710A</vt:lpstr>
      <vt:lpstr>A124838710A_Data</vt:lpstr>
      <vt:lpstr>A124838710A_Latest</vt:lpstr>
      <vt:lpstr>A124838718V</vt:lpstr>
      <vt:lpstr>A124838718V_Data</vt:lpstr>
      <vt:lpstr>A124838718V_Latest</vt:lpstr>
      <vt:lpstr>A124838726V</vt:lpstr>
      <vt:lpstr>A124838726V_Data</vt:lpstr>
      <vt:lpstr>A124838726V_Latest</vt:lpstr>
      <vt:lpstr>A124838734V</vt:lpstr>
      <vt:lpstr>A124838734V_Data</vt:lpstr>
      <vt:lpstr>A124838734V_Latest</vt:lpstr>
      <vt:lpstr>A124838742V</vt:lpstr>
      <vt:lpstr>A124838742V_Data</vt:lpstr>
      <vt:lpstr>A124838742V_Latest</vt:lpstr>
      <vt:lpstr>A124838750V</vt:lpstr>
      <vt:lpstr>A124838750V_Data</vt:lpstr>
      <vt:lpstr>A124838750V_Latest</vt:lpstr>
      <vt:lpstr>A124838758L</vt:lpstr>
      <vt:lpstr>A124838758L_Data</vt:lpstr>
      <vt:lpstr>A124838758L_Latest</vt:lpstr>
      <vt:lpstr>A124838766L</vt:lpstr>
      <vt:lpstr>A124838766L_Data</vt:lpstr>
      <vt:lpstr>A124838766L_Latest</vt:lpstr>
      <vt:lpstr>A124838774L</vt:lpstr>
      <vt:lpstr>A124838774L_Data</vt:lpstr>
      <vt:lpstr>A124838774L_Latest</vt:lpstr>
      <vt:lpstr>A124838782L</vt:lpstr>
      <vt:lpstr>A124838782L_Data</vt:lpstr>
      <vt:lpstr>A124838782L_Latest</vt:lpstr>
      <vt:lpstr>A124838790L</vt:lpstr>
      <vt:lpstr>A124838790L_Data</vt:lpstr>
      <vt:lpstr>A124838790L_Latest</vt:lpstr>
      <vt:lpstr>A124838798F</vt:lpstr>
      <vt:lpstr>A124838798F_Data</vt:lpstr>
      <vt:lpstr>A124838798F_Latest</vt:lpstr>
      <vt:lpstr>A124838806V</vt:lpstr>
      <vt:lpstr>A124838806V_Data</vt:lpstr>
      <vt:lpstr>A124838806V_Latest</vt:lpstr>
      <vt:lpstr>A124838814V</vt:lpstr>
      <vt:lpstr>A124838814V_Data</vt:lpstr>
      <vt:lpstr>A124838814V_Latest</vt:lpstr>
      <vt:lpstr>A124838822V</vt:lpstr>
      <vt:lpstr>A124838822V_Data</vt:lpstr>
      <vt:lpstr>A124838822V_Latest</vt:lpstr>
      <vt:lpstr>A124838830V</vt:lpstr>
      <vt:lpstr>A124838830V_Data</vt:lpstr>
      <vt:lpstr>A124838830V_Latest</vt:lpstr>
      <vt:lpstr>A124838838L</vt:lpstr>
      <vt:lpstr>A124838838L_Data</vt:lpstr>
      <vt:lpstr>A124838838L_Latest</vt:lpstr>
      <vt:lpstr>A124838846L</vt:lpstr>
      <vt:lpstr>A124838846L_Data</vt:lpstr>
      <vt:lpstr>A124838846L_Latest</vt:lpstr>
      <vt:lpstr>A124838854L</vt:lpstr>
      <vt:lpstr>A124838854L_Data</vt:lpstr>
      <vt:lpstr>A124838854L_Latest</vt:lpstr>
      <vt:lpstr>A124838862L</vt:lpstr>
      <vt:lpstr>A124838862L_Data</vt:lpstr>
      <vt:lpstr>A124838862L_Latest</vt:lpstr>
      <vt:lpstr>A124838870L</vt:lpstr>
      <vt:lpstr>A124838870L_Data</vt:lpstr>
      <vt:lpstr>A124838870L_Latest</vt:lpstr>
      <vt:lpstr>A124838879J</vt:lpstr>
      <vt:lpstr>A124838879J_Data</vt:lpstr>
      <vt:lpstr>A124838879J_Latest</vt:lpstr>
      <vt:lpstr>A124838887J</vt:lpstr>
      <vt:lpstr>A124838887J_Data</vt:lpstr>
      <vt:lpstr>A124838887J_Latest</vt:lpstr>
      <vt:lpstr>A124838895J</vt:lpstr>
      <vt:lpstr>A124838895J_Data</vt:lpstr>
      <vt:lpstr>A124838895J_Latest</vt:lpstr>
      <vt:lpstr>A124838903W</vt:lpstr>
      <vt:lpstr>A124838903W_Data</vt:lpstr>
      <vt:lpstr>A124838903W_Latest</vt:lpstr>
      <vt:lpstr>A124838911W</vt:lpstr>
      <vt:lpstr>A124838911W_Data</vt:lpstr>
      <vt:lpstr>A124838911W_Latest</vt:lpstr>
      <vt:lpstr>A124838919R</vt:lpstr>
      <vt:lpstr>A124838919R_Data</vt:lpstr>
      <vt:lpstr>A124838919R_Latest</vt:lpstr>
      <vt:lpstr>A124838927R</vt:lpstr>
      <vt:lpstr>A124838927R_Data</vt:lpstr>
      <vt:lpstr>A124838927R_Latest</vt:lpstr>
      <vt:lpstr>A124838935R</vt:lpstr>
      <vt:lpstr>A124838935R_Data</vt:lpstr>
      <vt:lpstr>A124838935R_Latest</vt:lpstr>
      <vt:lpstr>A124838943R</vt:lpstr>
      <vt:lpstr>A124838943R_Data</vt:lpstr>
      <vt:lpstr>A124838943R_Latest</vt:lpstr>
      <vt:lpstr>A124838951R</vt:lpstr>
      <vt:lpstr>A124838951R_Data</vt:lpstr>
      <vt:lpstr>A124838951R_Latest</vt:lpstr>
      <vt:lpstr>A124838959J</vt:lpstr>
      <vt:lpstr>A124838959J_Data</vt:lpstr>
      <vt:lpstr>A124838959J_Latest</vt:lpstr>
      <vt:lpstr>A124838967J</vt:lpstr>
      <vt:lpstr>A124838967J_Data</vt:lpstr>
      <vt:lpstr>A124838967J_Latest</vt:lpstr>
      <vt:lpstr>A124838975J</vt:lpstr>
      <vt:lpstr>A124838975J_Data</vt:lpstr>
      <vt:lpstr>A124838975J_Latest</vt:lpstr>
      <vt:lpstr>A124838983J</vt:lpstr>
      <vt:lpstr>A124838983J_Data</vt:lpstr>
      <vt:lpstr>A124838983J_Latest</vt:lpstr>
      <vt:lpstr>A124838991J</vt:lpstr>
      <vt:lpstr>A124838991J_Data</vt:lpstr>
      <vt:lpstr>A124838991J_Latest</vt:lpstr>
      <vt:lpstr>A124838999A</vt:lpstr>
      <vt:lpstr>A124838999A_Data</vt:lpstr>
      <vt:lpstr>A124838999A_Latest</vt:lpstr>
      <vt:lpstr>A124839007T</vt:lpstr>
      <vt:lpstr>A124839007T_Data</vt:lpstr>
      <vt:lpstr>A124839007T_Latest</vt:lpstr>
      <vt:lpstr>A124839015T</vt:lpstr>
      <vt:lpstr>A124839015T_Data</vt:lpstr>
      <vt:lpstr>A124839015T_Latest</vt:lpstr>
      <vt:lpstr>A124839023T</vt:lpstr>
      <vt:lpstr>A124839023T_Data</vt:lpstr>
      <vt:lpstr>A124839023T_Latest</vt:lpstr>
      <vt:lpstr>A124839031T</vt:lpstr>
      <vt:lpstr>A124839031T_Data</vt:lpstr>
      <vt:lpstr>A124839031T_Latest</vt:lpstr>
      <vt:lpstr>A124839039K</vt:lpstr>
      <vt:lpstr>A124839039K_Data</vt:lpstr>
      <vt:lpstr>A124839039K_Latest</vt:lpstr>
      <vt:lpstr>A124839047K</vt:lpstr>
      <vt:lpstr>A124839047K_Data</vt:lpstr>
      <vt:lpstr>A124839047K_Latest</vt:lpstr>
      <vt:lpstr>A124839055K</vt:lpstr>
      <vt:lpstr>A124839055K_Data</vt:lpstr>
      <vt:lpstr>A124839055K_Latest</vt:lpstr>
      <vt:lpstr>A124839063K</vt:lpstr>
      <vt:lpstr>A124839063K_Data</vt:lpstr>
      <vt:lpstr>A124839063K_Latest</vt:lpstr>
      <vt:lpstr>A124839071K</vt:lpstr>
      <vt:lpstr>A124839071K_Data</vt:lpstr>
      <vt:lpstr>A124839071K_Latest</vt:lpstr>
      <vt:lpstr>A124839079C</vt:lpstr>
      <vt:lpstr>A124839079C_Data</vt:lpstr>
      <vt:lpstr>A124839079C_Latest</vt:lpstr>
      <vt:lpstr>A124839087C</vt:lpstr>
      <vt:lpstr>A124839087C_Data</vt:lpstr>
      <vt:lpstr>A124839087C_Latest</vt:lpstr>
      <vt:lpstr>A124839095C</vt:lpstr>
      <vt:lpstr>A124839095C_Data</vt:lpstr>
      <vt:lpstr>A124839095C_Latest</vt:lpstr>
      <vt:lpstr>A124839103T</vt:lpstr>
      <vt:lpstr>A124839103T_Data</vt:lpstr>
      <vt:lpstr>A124839103T_Latest</vt:lpstr>
      <vt:lpstr>A124839111T</vt:lpstr>
      <vt:lpstr>A124839111T_Data</vt:lpstr>
      <vt:lpstr>A124839111T_Latest</vt:lpstr>
      <vt:lpstr>A124839119K</vt:lpstr>
      <vt:lpstr>A124839119K_Data</vt:lpstr>
      <vt:lpstr>A124839119K_Latest</vt:lpstr>
      <vt:lpstr>A124839127K</vt:lpstr>
      <vt:lpstr>A124839127K_Data</vt:lpstr>
      <vt:lpstr>A124839127K_Latest</vt:lpstr>
      <vt:lpstr>A124839135K</vt:lpstr>
      <vt:lpstr>A124839135K_Data</vt:lpstr>
      <vt:lpstr>A124839135K_Latest</vt:lpstr>
      <vt:lpstr>A124839143K</vt:lpstr>
      <vt:lpstr>A124839143K_Data</vt:lpstr>
      <vt:lpstr>A124839143K_Latest</vt:lpstr>
      <vt:lpstr>A124839151K</vt:lpstr>
      <vt:lpstr>A124839151K_Data</vt:lpstr>
      <vt:lpstr>A124839151K_Latest</vt:lpstr>
      <vt:lpstr>A124839159C</vt:lpstr>
      <vt:lpstr>A124839159C_Data</vt:lpstr>
      <vt:lpstr>A124839159C_Latest</vt:lpstr>
      <vt:lpstr>A124839167C</vt:lpstr>
      <vt:lpstr>A124839167C_Data</vt:lpstr>
      <vt:lpstr>A124839167C_Latest</vt:lpstr>
      <vt:lpstr>A124839175C</vt:lpstr>
      <vt:lpstr>A124839175C_Data</vt:lpstr>
      <vt:lpstr>A124839175C_Latest</vt:lpstr>
      <vt:lpstr>A124839183C</vt:lpstr>
      <vt:lpstr>A124839183C_Data</vt:lpstr>
      <vt:lpstr>A124839183C_Latest</vt:lpstr>
      <vt:lpstr>A124839191C</vt:lpstr>
      <vt:lpstr>A124839191C_Data</vt:lpstr>
      <vt:lpstr>A124839191C_Latest</vt:lpstr>
      <vt:lpstr>A124839199W</vt:lpstr>
      <vt:lpstr>A124839199W_Data</vt:lpstr>
      <vt:lpstr>A124839199W_Latest</vt:lpstr>
      <vt:lpstr>A124839207K</vt:lpstr>
      <vt:lpstr>A124839207K_Data</vt:lpstr>
      <vt:lpstr>A124839207K_Latest</vt:lpstr>
      <vt:lpstr>A124839215K</vt:lpstr>
      <vt:lpstr>A124839215K_Data</vt:lpstr>
      <vt:lpstr>A124839215K_Latest</vt:lpstr>
      <vt:lpstr>A124839223K</vt:lpstr>
      <vt:lpstr>A124839223K_Data</vt:lpstr>
      <vt:lpstr>A124839223K_Latest</vt:lpstr>
      <vt:lpstr>A124839231K</vt:lpstr>
      <vt:lpstr>A124839231K_Data</vt:lpstr>
      <vt:lpstr>A124839231K_Latest</vt:lpstr>
      <vt:lpstr>A124839239C</vt:lpstr>
      <vt:lpstr>A124839239C_Data</vt:lpstr>
      <vt:lpstr>A124839239C_Latest</vt:lpstr>
      <vt:lpstr>A124839247C</vt:lpstr>
      <vt:lpstr>A124839247C_Data</vt:lpstr>
      <vt:lpstr>A124839247C_Latest</vt:lpstr>
      <vt:lpstr>A124839255C</vt:lpstr>
      <vt:lpstr>A124839255C_Data</vt:lpstr>
      <vt:lpstr>A124839255C_Latest</vt:lpstr>
      <vt:lpstr>A124839263C</vt:lpstr>
      <vt:lpstr>A124839263C_Data</vt:lpstr>
      <vt:lpstr>A124839263C_Latest</vt:lpstr>
      <vt:lpstr>A124839271C</vt:lpstr>
      <vt:lpstr>A124839271C_Data</vt:lpstr>
      <vt:lpstr>A124839271C_Latest</vt:lpstr>
      <vt:lpstr>A124839279W</vt:lpstr>
      <vt:lpstr>A124839279W_Data</vt:lpstr>
      <vt:lpstr>A124839279W_Latest</vt:lpstr>
      <vt:lpstr>A124839287W</vt:lpstr>
      <vt:lpstr>A124839287W_Data</vt:lpstr>
      <vt:lpstr>A124839287W_Latest</vt:lpstr>
      <vt:lpstr>A124839295W</vt:lpstr>
      <vt:lpstr>A124839295W_Data</vt:lpstr>
      <vt:lpstr>A124839295W_Latest</vt:lpstr>
      <vt:lpstr>A124839303K</vt:lpstr>
      <vt:lpstr>A124839303K_Data</vt:lpstr>
      <vt:lpstr>A124839303K_Latest</vt:lpstr>
      <vt:lpstr>A124839310J</vt:lpstr>
      <vt:lpstr>A124839310J_Data</vt:lpstr>
      <vt:lpstr>A124839310J_Latest</vt:lpstr>
      <vt:lpstr>A124839318A</vt:lpstr>
      <vt:lpstr>A124839318A_Data</vt:lpstr>
      <vt:lpstr>A124839318A_Latest</vt:lpstr>
      <vt:lpstr>A124839326A</vt:lpstr>
      <vt:lpstr>A124839326A_Data</vt:lpstr>
      <vt:lpstr>A124839326A_Latest</vt:lpstr>
      <vt:lpstr>A124839334A</vt:lpstr>
      <vt:lpstr>A124839334A_Data</vt:lpstr>
      <vt:lpstr>A124839334A_Latest</vt:lpstr>
      <vt:lpstr>A124839342A</vt:lpstr>
      <vt:lpstr>A124839342A_Data</vt:lpstr>
      <vt:lpstr>A124839342A_Latest</vt:lpstr>
      <vt:lpstr>A124839350A</vt:lpstr>
      <vt:lpstr>A124839350A_Data</vt:lpstr>
      <vt:lpstr>A124839350A_Latest</vt:lpstr>
      <vt:lpstr>A124839358V</vt:lpstr>
      <vt:lpstr>A124839358V_Data</vt:lpstr>
      <vt:lpstr>A124839358V_Latest</vt:lpstr>
      <vt:lpstr>A124839366V</vt:lpstr>
      <vt:lpstr>A124839366V_Data</vt:lpstr>
      <vt:lpstr>A124839366V_Latest</vt:lpstr>
      <vt:lpstr>A124839374V</vt:lpstr>
      <vt:lpstr>A124839374V_Data</vt:lpstr>
      <vt:lpstr>A124839374V_Latest</vt:lpstr>
      <vt:lpstr>A124839382V</vt:lpstr>
      <vt:lpstr>A124839382V_Data</vt:lpstr>
      <vt:lpstr>A124839382V_Latest</vt:lpstr>
      <vt:lpstr>A124839390V</vt:lpstr>
      <vt:lpstr>A124839390V_Data</vt:lpstr>
      <vt:lpstr>A124839390V_Latest</vt:lpstr>
      <vt:lpstr>A124839398L</vt:lpstr>
      <vt:lpstr>A124839398L_Data</vt:lpstr>
      <vt:lpstr>A124839398L_Latest</vt:lpstr>
      <vt:lpstr>A124839406A</vt:lpstr>
      <vt:lpstr>A124839406A_Data</vt:lpstr>
      <vt:lpstr>A124839406A_Latest</vt:lpstr>
      <vt:lpstr>A124839414A</vt:lpstr>
      <vt:lpstr>A124839414A_Data</vt:lpstr>
      <vt:lpstr>A124839414A_Latest</vt:lpstr>
      <vt:lpstr>A124839422A</vt:lpstr>
      <vt:lpstr>A124839422A_Data</vt:lpstr>
      <vt:lpstr>A124839422A_Latest</vt:lpstr>
      <vt:lpstr>A124839430A</vt:lpstr>
      <vt:lpstr>A124839430A_Data</vt:lpstr>
      <vt:lpstr>A124839430A_Latest</vt:lpstr>
      <vt:lpstr>A124839438V</vt:lpstr>
      <vt:lpstr>A124839438V_Data</vt:lpstr>
      <vt:lpstr>A124839438V_Latest</vt:lpstr>
      <vt:lpstr>A124839446V</vt:lpstr>
      <vt:lpstr>A124839446V_Data</vt:lpstr>
      <vt:lpstr>A124839446V_Latest</vt:lpstr>
      <vt:lpstr>A124839454V</vt:lpstr>
      <vt:lpstr>A124839454V_Data</vt:lpstr>
      <vt:lpstr>A124839454V_Latest</vt:lpstr>
      <vt:lpstr>A124839462V</vt:lpstr>
      <vt:lpstr>A124839462V_Data</vt:lpstr>
      <vt:lpstr>A124839462V_Latest</vt:lpstr>
      <vt:lpstr>A124839470V</vt:lpstr>
      <vt:lpstr>A124839470V_Data</vt:lpstr>
      <vt:lpstr>A124839470V_Latest</vt:lpstr>
      <vt:lpstr>A124839478L</vt:lpstr>
      <vt:lpstr>A124839478L_Data</vt:lpstr>
      <vt:lpstr>A124839478L_Latest</vt:lpstr>
      <vt:lpstr>A124839486L</vt:lpstr>
      <vt:lpstr>A124839486L_Data</vt:lpstr>
      <vt:lpstr>A124839486L_Latest</vt:lpstr>
      <vt:lpstr>A124839494L</vt:lpstr>
      <vt:lpstr>A124839494L_Data</vt:lpstr>
      <vt:lpstr>A124839494L_Latest</vt:lpstr>
      <vt:lpstr>A124839502A</vt:lpstr>
      <vt:lpstr>A124839502A_Data</vt:lpstr>
      <vt:lpstr>A124839502A_Latest</vt:lpstr>
      <vt:lpstr>A124839510A</vt:lpstr>
      <vt:lpstr>A124839510A_Data</vt:lpstr>
      <vt:lpstr>A124839510A_Latest</vt:lpstr>
      <vt:lpstr>A124839518V</vt:lpstr>
      <vt:lpstr>A124839518V_Data</vt:lpstr>
      <vt:lpstr>A124839518V_Latest</vt:lpstr>
      <vt:lpstr>A124839526V</vt:lpstr>
      <vt:lpstr>A124839526V_Data</vt:lpstr>
      <vt:lpstr>A124839526V_Latest</vt:lpstr>
      <vt:lpstr>A124839534V</vt:lpstr>
      <vt:lpstr>A124839534V_Data</vt:lpstr>
      <vt:lpstr>A124839534V_Latest</vt:lpstr>
      <vt:lpstr>A124839542V</vt:lpstr>
      <vt:lpstr>A124839542V_Data</vt:lpstr>
      <vt:lpstr>A124839542V_Latest</vt:lpstr>
      <vt:lpstr>A124839550V</vt:lpstr>
      <vt:lpstr>A124839550V_Data</vt:lpstr>
      <vt:lpstr>A124839550V_Latest</vt:lpstr>
      <vt:lpstr>A124839558L</vt:lpstr>
      <vt:lpstr>A124839558L_Data</vt:lpstr>
      <vt:lpstr>A124839558L_Latest</vt:lpstr>
      <vt:lpstr>A124839566L</vt:lpstr>
      <vt:lpstr>A124839566L_Data</vt:lpstr>
      <vt:lpstr>A124839566L_Latest</vt:lpstr>
      <vt:lpstr>A124839574L</vt:lpstr>
      <vt:lpstr>A124839574L_Data</vt:lpstr>
      <vt:lpstr>A124839574L_Latest</vt:lpstr>
      <vt:lpstr>A124839582L</vt:lpstr>
      <vt:lpstr>A124839582L_Data</vt:lpstr>
      <vt:lpstr>A124839582L_Latest</vt:lpstr>
      <vt:lpstr>A124839590L</vt:lpstr>
      <vt:lpstr>A124839590L_Data</vt:lpstr>
      <vt:lpstr>A124839590L_Latest</vt:lpstr>
      <vt:lpstr>A124839598F</vt:lpstr>
      <vt:lpstr>A124839598F_Data</vt:lpstr>
      <vt:lpstr>A124839598F_Latest</vt:lpstr>
      <vt:lpstr>A124839606V</vt:lpstr>
      <vt:lpstr>A124839606V_Data</vt:lpstr>
      <vt:lpstr>A124839606V_Latest</vt:lpstr>
      <vt:lpstr>A124839614V</vt:lpstr>
      <vt:lpstr>A124839614V_Data</vt:lpstr>
      <vt:lpstr>A124839614V_Latest</vt:lpstr>
      <vt:lpstr>A124839622V</vt:lpstr>
      <vt:lpstr>A124839622V_Data</vt:lpstr>
      <vt:lpstr>A124839622V_Latest</vt:lpstr>
      <vt:lpstr>A124839630V</vt:lpstr>
      <vt:lpstr>A124839630V_Data</vt:lpstr>
      <vt:lpstr>A124839630V_Latest</vt:lpstr>
      <vt:lpstr>A124839638L</vt:lpstr>
      <vt:lpstr>A124839638L_Data</vt:lpstr>
      <vt:lpstr>A124839638L_Latest</vt:lpstr>
      <vt:lpstr>A124839646L</vt:lpstr>
      <vt:lpstr>A124839646L_Data</vt:lpstr>
      <vt:lpstr>A124839646L_Latest</vt:lpstr>
      <vt:lpstr>A124839654L</vt:lpstr>
      <vt:lpstr>A124839654L_Data</vt:lpstr>
      <vt:lpstr>A124839654L_Latest</vt:lpstr>
      <vt:lpstr>A124839662L</vt:lpstr>
      <vt:lpstr>A124839662L_Data</vt:lpstr>
      <vt:lpstr>A124839662L_Latest</vt:lpstr>
      <vt:lpstr>A124839670L</vt:lpstr>
      <vt:lpstr>A124839670L_Data</vt:lpstr>
      <vt:lpstr>A124839670L_Latest</vt:lpstr>
      <vt:lpstr>A124839678F</vt:lpstr>
      <vt:lpstr>A124839678F_Data</vt:lpstr>
      <vt:lpstr>A124839678F_Latest</vt:lpstr>
      <vt:lpstr>A124839686F</vt:lpstr>
      <vt:lpstr>A124839686F_Data</vt:lpstr>
      <vt:lpstr>A124839686F_Latest</vt:lpstr>
      <vt:lpstr>A124839694F</vt:lpstr>
      <vt:lpstr>A124839694F_Data</vt:lpstr>
      <vt:lpstr>A124839694F_Latest</vt:lpstr>
      <vt:lpstr>A124839702V</vt:lpstr>
      <vt:lpstr>A124839702V_Data</vt:lpstr>
      <vt:lpstr>A124839702V_Latest</vt:lpstr>
      <vt:lpstr>A124839710V</vt:lpstr>
      <vt:lpstr>A124839710V_Data</vt:lpstr>
      <vt:lpstr>A124839710V_Latest</vt:lpstr>
      <vt:lpstr>A124839718L</vt:lpstr>
      <vt:lpstr>A124839718L_Data</vt:lpstr>
      <vt:lpstr>A124839718L_Latest</vt:lpstr>
      <vt:lpstr>A124839726L</vt:lpstr>
      <vt:lpstr>A124839726L_Data</vt:lpstr>
      <vt:lpstr>A124839726L_Latest</vt:lpstr>
      <vt:lpstr>A124839734L</vt:lpstr>
      <vt:lpstr>A124839734L_Data</vt:lpstr>
      <vt:lpstr>A124839734L_Latest</vt:lpstr>
      <vt:lpstr>A124839742L</vt:lpstr>
      <vt:lpstr>A124839742L_Data</vt:lpstr>
      <vt:lpstr>A124839742L_Latest</vt:lpstr>
      <vt:lpstr>A124839750L</vt:lpstr>
      <vt:lpstr>A124839750L_Data</vt:lpstr>
      <vt:lpstr>A124839750L_Latest</vt:lpstr>
      <vt:lpstr>A124839758F</vt:lpstr>
      <vt:lpstr>A124839758F_Data</vt:lpstr>
      <vt:lpstr>A124839758F_Latest</vt:lpstr>
      <vt:lpstr>A124839766F</vt:lpstr>
      <vt:lpstr>A124839766F_Data</vt:lpstr>
      <vt:lpstr>A124839766F_Latest</vt:lpstr>
      <vt:lpstr>A124839774F</vt:lpstr>
      <vt:lpstr>A124839774F_Data</vt:lpstr>
      <vt:lpstr>A124839774F_Latest</vt:lpstr>
      <vt:lpstr>A124839782F</vt:lpstr>
      <vt:lpstr>A124839782F_Data</vt:lpstr>
      <vt:lpstr>A124839782F_Latest</vt:lpstr>
      <vt:lpstr>A124839790F</vt:lpstr>
      <vt:lpstr>A124839790F_Data</vt:lpstr>
      <vt:lpstr>A124839790F_Latest</vt:lpstr>
      <vt:lpstr>A124839798X</vt:lpstr>
      <vt:lpstr>A124839798X_Data</vt:lpstr>
      <vt:lpstr>A124839798X_Latest</vt:lpstr>
      <vt:lpstr>A124839806L</vt:lpstr>
      <vt:lpstr>A124839806L_Data</vt:lpstr>
      <vt:lpstr>A124839806L_Latest</vt:lpstr>
      <vt:lpstr>A124839814L</vt:lpstr>
      <vt:lpstr>A124839814L_Data</vt:lpstr>
      <vt:lpstr>A124839814L_Latest</vt:lpstr>
      <vt:lpstr>A124839822L</vt:lpstr>
      <vt:lpstr>A124839822L_Data</vt:lpstr>
      <vt:lpstr>A124839822L_Latest</vt:lpstr>
      <vt:lpstr>A124839830L</vt:lpstr>
      <vt:lpstr>A124839830L_Data</vt:lpstr>
      <vt:lpstr>A124839830L_Latest</vt:lpstr>
      <vt:lpstr>A124839838F</vt:lpstr>
      <vt:lpstr>A124839838F_Data</vt:lpstr>
      <vt:lpstr>A124839838F_Latest</vt:lpstr>
      <vt:lpstr>A124839846F</vt:lpstr>
      <vt:lpstr>A124839846F_Data</vt:lpstr>
      <vt:lpstr>A124839846F_Latest</vt:lpstr>
      <vt:lpstr>A124839854F</vt:lpstr>
      <vt:lpstr>A124839854F_Data</vt:lpstr>
      <vt:lpstr>A124839854F_Latest</vt:lpstr>
      <vt:lpstr>A124839862F</vt:lpstr>
      <vt:lpstr>A124839862F_Data</vt:lpstr>
      <vt:lpstr>A124839862F_Latest</vt:lpstr>
      <vt:lpstr>A124839870F</vt:lpstr>
      <vt:lpstr>A124839870F_Data</vt:lpstr>
      <vt:lpstr>A124839870F_Latest</vt:lpstr>
      <vt:lpstr>A124839878X</vt:lpstr>
      <vt:lpstr>A124839878X_Data</vt:lpstr>
      <vt:lpstr>A124839878X_Latest</vt:lpstr>
      <vt:lpstr>A124839887A</vt:lpstr>
      <vt:lpstr>A124839887A_Data</vt:lpstr>
      <vt:lpstr>A124839887A_Latest</vt:lpstr>
      <vt:lpstr>A124839895A</vt:lpstr>
      <vt:lpstr>A124839895A_Data</vt:lpstr>
      <vt:lpstr>A124839895A_Latest</vt:lpstr>
      <vt:lpstr>A124839903R</vt:lpstr>
      <vt:lpstr>A124839903R_Data</vt:lpstr>
      <vt:lpstr>A124839903R_Latest</vt:lpstr>
      <vt:lpstr>A124839911R</vt:lpstr>
      <vt:lpstr>A124839911R_Data</vt:lpstr>
      <vt:lpstr>A124839911R_Latest</vt:lpstr>
      <vt:lpstr>A124839919J</vt:lpstr>
      <vt:lpstr>A124839919J_Data</vt:lpstr>
      <vt:lpstr>A124839919J_Latest</vt:lpstr>
      <vt:lpstr>A124839927J</vt:lpstr>
      <vt:lpstr>A124839927J_Data</vt:lpstr>
      <vt:lpstr>A124839927J_Latest</vt:lpstr>
      <vt:lpstr>A124839935J</vt:lpstr>
      <vt:lpstr>A124839935J_Data</vt:lpstr>
      <vt:lpstr>A124839935J_Latest</vt:lpstr>
      <vt:lpstr>A124839943J</vt:lpstr>
      <vt:lpstr>A124839943J_Data</vt:lpstr>
      <vt:lpstr>A124839943J_Latest</vt:lpstr>
      <vt:lpstr>A124839951J</vt:lpstr>
      <vt:lpstr>A124839951J_Data</vt:lpstr>
      <vt:lpstr>A124839951J_Latest</vt:lpstr>
      <vt:lpstr>A124839959A</vt:lpstr>
      <vt:lpstr>A124839959A_Data</vt:lpstr>
      <vt:lpstr>A124839959A_Latest</vt:lpstr>
      <vt:lpstr>A124839967A</vt:lpstr>
      <vt:lpstr>A124839967A_Data</vt:lpstr>
      <vt:lpstr>A124839967A_Latest</vt:lpstr>
      <vt:lpstr>A124839975A</vt:lpstr>
      <vt:lpstr>A124839975A_Data</vt:lpstr>
      <vt:lpstr>A124839975A_Latest</vt:lpstr>
      <vt:lpstr>A124839983A</vt:lpstr>
      <vt:lpstr>A124839983A_Data</vt:lpstr>
      <vt:lpstr>A124839983A_Latest</vt:lpstr>
      <vt:lpstr>A124839991A</vt:lpstr>
      <vt:lpstr>A124839991A_Data</vt:lpstr>
      <vt:lpstr>A124839991A_Latest</vt:lpstr>
      <vt:lpstr>A124839999V</vt:lpstr>
      <vt:lpstr>A124839999V_Data</vt:lpstr>
      <vt:lpstr>A124839999V_Latest</vt:lpstr>
      <vt:lpstr>A124840007R</vt:lpstr>
      <vt:lpstr>A124840007R_Data</vt:lpstr>
      <vt:lpstr>A124840007R_Latest</vt:lpstr>
      <vt:lpstr>A124840015R</vt:lpstr>
      <vt:lpstr>A124840015R_Data</vt:lpstr>
      <vt:lpstr>A124840015R_Latest</vt:lpstr>
      <vt:lpstr>A124840023R</vt:lpstr>
      <vt:lpstr>A124840023R_Data</vt:lpstr>
      <vt:lpstr>A124840023R_Latest</vt:lpstr>
      <vt:lpstr>A124840031R</vt:lpstr>
      <vt:lpstr>A124840031R_Data</vt:lpstr>
      <vt:lpstr>A124840031R_Latest</vt:lpstr>
      <vt:lpstr>A124840039J</vt:lpstr>
      <vt:lpstr>A124840039J_Data</vt:lpstr>
      <vt:lpstr>A124840039J_Latest</vt:lpstr>
      <vt:lpstr>A124840047J</vt:lpstr>
      <vt:lpstr>A124840047J_Data</vt:lpstr>
      <vt:lpstr>A124840047J_Latest</vt:lpstr>
      <vt:lpstr>A124840055J</vt:lpstr>
      <vt:lpstr>A124840055J_Data</vt:lpstr>
      <vt:lpstr>A124840055J_Latest</vt:lpstr>
      <vt:lpstr>A124840063J</vt:lpstr>
      <vt:lpstr>A124840063J_Data</vt:lpstr>
      <vt:lpstr>A124840063J_Latest</vt:lpstr>
      <vt:lpstr>A124840071J</vt:lpstr>
      <vt:lpstr>A124840071J_Data</vt:lpstr>
      <vt:lpstr>A124840071J_Latest</vt:lpstr>
      <vt:lpstr>A124840079A</vt:lpstr>
      <vt:lpstr>A124840079A_Data</vt:lpstr>
      <vt:lpstr>A124840079A_Latest</vt:lpstr>
      <vt:lpstr>A124840087A</vt:lpstr>
      <vt:lpstr>A124840087A_Data</vt:lpstr>
      <vt:lpstr>A124840087A_Latest</vt:lpstr>
      <vt:lpstr>A124840095A</vt:lpstr>
      <vt:lpstr>A124840095A_Data</vt:lpstr>
      <vt:lpstr>A124840095A_Latest</vt:lpstr>
      <vt:lpstr>A124840103R</vt:lpstr>
      <vt:lpstr>A124840103R_Data</vt:lpstr>
      <vt:lpstr>A124840103R_Latest</vt:lpstr>
      <vt:lpstr>A124840111R</vt:lpstr>
      <vt:lpstr>A124840111R_Data</vt:lpstr>
      <vt:lpstr>A124840111R_Latest</vt:lpstr>
      <vt:lpstr>A124840119J</vt:lpstr>
      <vt:lpstr>A124840119J_Data</vt:lpstr>
      <vt:lpstr>A124840119J_Latest</vt:lpstr>
      <vt:lpstr>A124840127J</vt:lpstr>
      <vt:lpstr>A124840127J_Data</vt:lpstr>
      <vt:lpstr>A124840127J_Latest</vt:lpstr>
      <vt:lpstr>A124840135J</vt:lpstr>
      <vt:lpstr>A124840135J_Data</vt:lpstr>
      <vt:lpstr>A124840135J_Latest</vt:lpstr>
      <vt:lpstr>A124840143J</vt:lpstr>
      <vt:lpstr>A124840143J_Data</vt:lpstr>
      <vt:lpstr>A124840143J_Latest</vt:lpstr>
      <vt:lpstr>A124840151J</vt:lpstr>
      <vt:lpstr>A124840151J_Data</vt:lpstr>
      <vt:lpstr>A124840151J_Latest</vt:lpstr>
      <vt:lpstr>A124840159A</vt:lpstr>
      <vt:lpstr>A124840159A_Data</vt:lpstr>
      <vt:lpstr>A124840159A_Latest</vt:lpstr>
      <vt:lpstr>A124840167A</vt:lpstr>
      <vt:lpstr>A124840167A_Data</vt:lpstr>
      <vt:lpstr>A124840167A_Latest</vt:lpstr>
      <vt:lpstr>A124840175A</vt:lpstr>
      <vt:lpstr>A124840175A_Data</vt:lpstr>
      <vt:lpstr>A124840175A_Latest</vt:lpstr>
      <vt:lpstr>A124840183A</vt:lpstr>
      <vt:lpstr>A124840183A_Data</vt:lpstr>
      <vt:lpstr>A124840183A_Latest</vt:lpstr>
      <vt:lpstr>A124840191A</vt:lpstr>
      <vt:lpstr>A124840191A_Data</vt:lpstr>
      <vt:lpstr>A124840191A_Latest</vt:lpstr>
      <vt:lpstr>A124840199V</vt:lpstr>
      <vt:lpstr>A124840199V_Data</vt:lpstr>
      <vt:lpstr>A124840199V_Latest</vt:lpstr>
      <vt:lpstr>A124840207J</vt:lpstr>
      <vt:lpstr>A124840207J_Data</vt:lpstr>
      <vt:lpstr>A124840207J_Latest</vt:lpstr>
      <vt:lpstr>A124840215J</vt:lpstr>
      <vt:lpstr>A124840215J_Data</vt:lpstr>
      <vt:lpstr>A124840215J_Latest</vt:lpstr>
      <vt:lpstr>A124840223J</vt:lpstr>
      <vt:lpstr>A124840223J_Data</vt:lpstr>
      <vt:lpstr>A124840223J_Latest</vt:lpstr>
      <vt:lpstr>A124840231J</vt:lpstr>
      <vt:lpstr>A124840231J_Data</vt:lpstr>
      <vt:lpstr>A124840231J_Latest</vt:lpstr>
      <vt:lpstr>A124840239A</vt:lpstr>
      <vt:lpstr>A124840239A_Data</vt:lpstr>
      <vt:lpstr>A124840239A_Latest</vt:lpstr>
      <vt:lpstr>A124840247A</vt:lpstr>
      <vt:lpstr>A124840247A_Data</vt:lpstr>
      <vt:lpstr>A124840247A_Latest</vt:lpstr>
      <vt:lpstr>A124840255A</vt:lpstr>
      <vt:lpstr>A124840255A_Data</vt:lpstr>
      <vt:lpstr>A124840255A_Latest</vt:lpstr>
      <vt:lpstr>A124840263A</vt:lpstr>
      <vt:lpstr>A124840263A_Data</vt:lpstr>
      <vt:lpstr>A124840263A_Latest</vt:lpstr>
      <vt:lpstr>A124840271A</vt:lpstr>
      <vt:lpstr>A124840271A_Data</vt:lpstr>
      <vt:lpstr>A124840271A_Latest</vt:lpstr>
      <vt:lpstr>A124840279V</vt:lpstr>
      <vt:lpstr>A124840279V_Data</vt:lpstr>
      <vt:lpstr>A124840279V_Latest</vt:lpstr>
      <vt:lpstr>A124840287V</vt:lpstr>
      <vt:lpstr>A124840287V_Data</vt:lpstr>
      <vt:lpstr>A124840287V_Latest</vt:lpstr>
      <vt:lpstr>A124840295V</vt:lpstr>
      <vt:lpstr>A124840295V_Data</vt:lpstr>
      <vt:lpstr>A124840295V_Latest</vt:lpstr>
      <vt:lpstr>A124840303J</vt:lpstr>
      <vt:lpstr>A124840303J_Data</vt:lpstr>
      <vt:lpstr>A124840303J_Latest</vt:lpstr>
      <vt:lpstr>A124840311J</vt:lpstr>
      <vt:lpstr>A124840311J_Data</vt:lpstr>
      <vt:lpstr>A124840311J_Latest</vt:lpstr>
      <vt:lpstr>A124840318X</vt:lpstr>
      <vt:lpstr>A124840318X_Data</vt:lpstr>
      <vt:lpstr>A124840318X_Latest</vt:lpstr>
      <vt:lpstr>A124840326X</vt:lpstr>
      <vt:lpstr>A124840326X_Data</vt:lpstr>
      <vt:lpstr>A124840326X_Latest</vt:lpstr>
      <vt:lpstr>A124840334X</vt:lpstr>
      <vt:lpstr>A124840334X_Data</vt:lpstr>
      <vt:lpstr>A124840334X_Latest</vt:lpstr>
      <vt:lpstr>A124840342X</vt:lpstr>
      <vt:lpstr>A124840342X_Data</vt:lpstr>
      <vt:lpstr>A124840342X_Latest</vt:lpstr>
      <vt:lpstr>A124840350X</vt:lpstr>
      <vt:lpstr>A124840350X_Data</vt:lpstr>
      <vt:lpstr>A124840350X_Latest</vt:lpstr>
      <vt:lpstr>A124840358T</vt:lpstr>
      <vt:lpstr>A124840358T_Data</vt:lpstr>
      <vt:lpstr>A124840358T_Latest</vt:lpstr>
      <vt:lpstr>A124840366T</vt:lpstr>
      <vt:lpstr>A124840366T_Data</vt:lpstr>
      <vt:lpstr>A124840366T_Latest</vt:lpstr>
      <vt:lpstr>A124840374T</vt:lpstr>
      <vt:lpstr>A124840374T_Data</vt:lpstr>
      <vt:lpstr>A124840374T_Latest</vt:lpstr>
      <vt:lpstr>A124840382T</vt:lpstr>
      <vt:lpstr>A124840382T_Data</vt:lpstr>
      <vt:lpstr>A124840382T_Latest</vt:lpstr>
      <vt:lpstr>A124840390T</vt:lpstr>
      <vt:lpstr>A124840390T_Data</vt:lpstr>
      <vt:lpstr>A124840390T_Latest</vt:lpstr>
      <vt:lpstr>A124840398K</vt:lpstr>
      <vt:lpstr>A124840398K_Data</vt:lpstr>
      <vt:lpstr>A124840398K_Latest</vt:lpstr>
      <vt:lpstr>A124840406X</vt:lpstr>
      <vt:lpstr>A124840406X_Data</vt:lpstr>
      <vt:lpstr>A124840406X_Latest</vt:lpstr>
      <vt:lpstr>A124840414X</vt:lpstr>
      <vt:lpstr>A124840414X_Data</vt:lpstr>
      <vt:lpstr>A124840414X_Latest</vt:lpstr>
      <vt:lpstr>A124840422X</vt:lpstr>
      <vt:lpstr>A124840422X_Data</vt:lpstr>
      <vt:lpstr>A124840422X_Latest</vt:lpstr>
      <vt:lpstr>A124840430X</vt:lpstr>
      <vt:lpstr>A124840430X_Data</vt:lpstr>
      <vt:lpstr>A124840430X_Latest</vt:lpstr>
      <vt:lpstr>A124840438T</vt:lpstr>
      <vt:lpstr>A124840438T_Data</vt:lpstr>
      <vt:lpstr>A124840438T_Latest</vt:lpstr>
      <vt:lpstr>A124840446T</vt:lpstr>
      <vt:lpstr>A124840446T_Data</vt:lpstr>
      <vt:lpstr>A124840446T_Latest</vt:lpstr>
      <vt:lpstr>A124840454T</vt:lpstr>
      <vt:lpstr>A124840454T_Data</vt:lpstr>
      <vt:lpstr>A124840454T_Latest</vt:lpstr>
      <vt:lpstr>A124840462T</vt:lpstr>
      <vt:lpstr>A124840462T_Data</vt:lpstr>
      <vt:lpstr>A124840462T_Latest</vt:lpstr>
      <vt:lpstr>A124840470T</vt:lpstr>
      <vt:lpstr>A124840470T_Data</vt:lpstr>
      <vt:lpstr>A124840470T_Latest</vt:lpstr>
      <vt:lpstr>A124840478K</vt:lpstr>
      <vt:lpstr>A124840478K_Data</vt:lpstr>
      <vt:lpstr>A124840478K_Latest</vt:lpstr>
      <vt:lpstr>A124840486K</vt:lpstr>
      <vt:lpstr>A124840486K_Data</vt:lpstr>
      <vt:lpstr>A124840486K_Latest</vt:lpstr>
      <vt:lpstr>A124840494K</vt:lpstr>
      <vt:lpstr>A124840494K_Data</vt:lpstr>
      <vt:lpstr>A124840494K_Latest</vt:lpstr>
      <vt:lpstr>A124840502X</vt:lpstr>
      <vt:lpstr>A124840502X_Data</vt:lpstr>
      <vt:lpstr>A124840502X_Latest</vt:lpstr>
      <vt:lpstr>A124840510X</vt:lpstr>
      <vt:lpstr>A124840510X_Data</vt:lpstr>
      <vt:lpstr>A124840510X_Latest</vt:lpstr>
      <vt:lpstr>A124840518T</vt:lpstr>
      <vt:lpstr>A124840518T_Data</vt:lpstr>
      <vt:lpstr>A124840518T_Latest</vt:lpstr>
      <vt:lpstr>A124840526T</vt:lpstr>
      <vt:lpstr>A124840526T_Data</vt:lpstr>
      <vt:lpstr>A124840526T_Latest</vt:lpstr>
      <vt:lpstr>A124840534T</vt:lpstr>
      <vt:lpstr>A124840534T_Data</vt:lpstr>
      <vt:lpstr>A124840534T_Latest</vt:lpstr>
      <vt:lpstr>A124840542T</vt:lpstr>
      <vt:lpstr>A124840542T_Data</vt:lpstr>
      <vt:lpstr>A124840542T_Latest</vt:lpstr>
      <vt:lpstr>A124840550T</vt:lpstr>
      <vt:lpstr>A124840550T_Data</vt:lpstr>
      <vt:lpstr>A124840550T_Latest</vt:lpstr>
      <vt:lpstr>A124840558K</vt:lpstr>
      <vt:lpstr>A124840558K_Data</vt:lpstr>
      <vt:lpstr>A124840558K_Latest</vt:lpstr>
      <vt:lpstr>A124840566K</vt:lpstr>
      <vt:lpstr>A124840566K_Data</vt:lpstr>
      <vt:lpstr>A124840566K_Latest</vt:lpstr>
      <vt:lpstr>A124840574K</vt:lpstr>
      <vt:lpstr>A124840574K_Data</vt:lpstr>
      <vt:lpstr>A124840574K_Latest</vt:lpstr>
      <vt:lpstr>A124840582K</vt:lpstr>
      <vt:lpstr>A124840582K_Data</vt:lpstr>
      <vt:lpstr>A124840582K_Latest</vt:lpstr>
      <vt:lpstr>A124840590K</vt:lpstr>
      <vt:lpstr>A124840590K_Data</vt:lpstr>
      <vt:lpstr>A124840590K_Latest</vt:lpstr>
      <vt:lpstr>A124840598C</vt:lpstr>
      <vt:lpstr>A124840598C_Data</vt:lpstr>
      <vt:lpstr>A124840598C_Latest</vt:lpstr>
      <vt:lpstr>A124840606T</vt:lpstr>
      <vt:lpstr>A124840606T_Data</vt:lpstr>
      <vt:lpstr>A124840606T_Latest</vt:lpstr>
      <vt:lpstr>A124840614T</vt:lpstr>
      <vt:lpstr>A124840614T_Data</vt:lpstr>
      <vt:lpstr>A124840614T_Latest</vt:lpstr>
      <vt:lpstr>A124840622T</vt:lpstr>
      <vt:lpstr>A124840622T_Data</vt:lpstr>
      <vt:lpstr>A124840622T_Latest</vt:lpstr>
      <vt:lpstr>A124840630T</vt:lpstr>
      <vt:lpstr>A124840630T_Data</vt:lpstr>
      <vt:lpstr>A124840630T_Latest</vt:lpstr>
      <vt:lpstr>A124840638K</vt:lpstr>
      <vt:lpstr>A124840638K_Data</vt:lpstr>
      <vt:lpstr>A124840638K_Latest</vt:lpstr>
      <vt:lpstr>A124840646K</vt:lpstr>
      <vt:lpstr>A124840646K_Data</vt:lpstr>
      <vt:lpstr>A124840646K_Latest</vt:lpstr>
      <vt:lpstr>A124840654K</vt:lpstr>
      <vt:lpstr>A124840654K_Data</vt:lpstr>
      <vt:lpstr>A124840654K_Latest</vt:lpstr>
      <vt:lpstr>A124840662K</vt:lpstr>
      <vt:lpstr>A124840662K_Data</vt:lpstr>
      <vt:lpstr>A124840662K_Latest</vt:lpstr>
      <vt:lpstr>A124840670K</vt:lpstr>
      <vt:lpstr>A124840670K_Data</vt:lpstr>
      <vt:lpstr>A124840670K_Latest</vt:lpstr>
      <vt:lpstr>A124840678C</vt:lpstr>
      <vt:lpstr>A124840678C_Data</vt:lpstr>
      <vt:lpstr>A124840678C_Latest</vt:lpstr>
      <vt:lpstr>A124840686C</vt:lpstr>
      <vt:lpstr>A124840686C_Data</vt:lpstr>
      <vt:lpstr>A124840686C_Latest</vt:lpstr>
      <vt:lpstr>A124840694C</vt:lpstr>
      <vt:lpstr>A124840694C_Data</vt:lpstr>
      <vt:lpstr>A124840694C_Latest</vt:lpstr>
      <vt:lpstr>A124840702T</vt:lpstr>
      <vt:lpstr>A124840702T_Data</vt:lpstr>
      <vt:lpstr>A124840702T_Latest</vt:lpstr>
      <vt:lpstr>A124840710T</vt:lpstr>
      <vt:lpstr>A124840710T_Data</vt:lpstr>
      <vt:lpstr>A124840710T_Latest</vt:lpstr>
      <vt:lpstr>A124840718K</vt:lpstr>
      <vt:lpstr>A124840718K_Data</vt:lpstr>
      <vt:lpstr>A124840718K_Latest</vt:lpstr>
      <vt:lpstr>A124840726K</vt:lpstr>
      <vt:lpstr>A124840726K_Data</vt:lpstr>
      <vt:lpstr>A124840726K_Latest</vt:lpstr>
      <vt:lpstr>A124840734K</vt:lpstr>
      <vt:lpstr>A124840734K_Data</vt:lpstr>
      <vt:lpstr>A124840734K_Latest</vt:lpstr>
      <vt:lpstr>A124840742K</vt:lpstr>
      <vt:lpstr>A124840742K_Data</vt:lpstr>
      <vt:lpstr>A124840742K_Latest</vt:lpstr>
      <vt:lpstr>Date_Range</vt:lpstr>
      <vt:lpstr>Date_Range_Data</vt:lpstr>
    </vt:vector>
  </TitlesOfParts>
  <Company>ABS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</dc:creator>
  <cp:lastModifiedBy>Melissa Beeton</cp:lastModifiedBy>
  <dcterms:created xsi:type="dcterms:W3CDTF">2021-06-10T13:16:03Z</dcterms:created>
  <dcterms:modified xsi:type="dcterms:W3CDTF">2021-07-01T10:01:15Z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2021-07-01T10:01:11Z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bb4d9bef-9664-40a1-a7cc-6186fdfae8b2</vt:lpwstr>
  </property>
  <property fmtid="{D5CDD505-2E9C-101B-9397-08002B2CF9AE}" pid="8" name="MSIP_Label_c8e5a7ee-c283-40b0-98eb-fa437df4c031_ContentBits">
    <vt:lpwstr>0</vt:lpwstr>
  </property>
</Properties>
</file>