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EFEF6968-1C6E-4984-8073-FAD223C7C06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4" r:id="rId1"/>
    <sheet name="Table 17.1" sheetId="5" r:id="rId2"/>
    <sheet name="Table 17.2" sheetId="6" r:id="rId3"/>
    <sheet name="Index" sheetId="3" r:id="rId4"/>
    <sheet name="Data1" sheetId="1" r:id="rId5"/>
  </sheets>
  <definedNames>
    <definedName name="A124806110A">Data1!$AO$1:$AO$10,Data1!$AO$11:$AO$17</definedName>
    <definedName name="A124806110A_Data">Data1!$AO$11:$AO$17</definedName>
    <definedName name="A124806110A_Latest">Data1!$AO$17</definedName>
    <definedName name="A124806114K">Data1!$BJ$1:$BJ$10,Data1!$BJ$11:$BJ$17</definedName>
    <definedName name="A124806114K_Data">Data1!$BJ$11:$BJ$17</definedName>
    <definedName name="A124806114K_Latest">Data1!$BJ$17</definedName>
    <definedName name="A124806118V">Data1!$CW$1:$CW$10,Data1!$CW$11:$CW$17</definedName>
    <definedName name="A124806118V_Data">Data1!$CW$11:$CW$17</definedName>
    <definedName name="A124806118V_Latest">Data1!$CW$17</definedName>
    <definedName name="A124806122K">Data1!$U$1:$U$10,Data1!$U$11:$U$17</definedName>
    <definedName name="A124806122K_Data">Data1!$U$11:$U$17</definedName>
    <definedName name="A124806122K_Latest">Data1!$U$17</definedName>
    <definedName name="A124806126V">Data1!$AJ$1:$AJ$10,Data1!$AJ$11:$AJ$17</definedName>
    <definedName name="A124806126V_Data">Data1!$AJ$11:$AJ$17</definedName>
    <definedName name="A124806126V_Latest">Data1!$AJ$17</definedName>
    <definedName name="A124806130K">Data1!$AY$1:$AY$10,Data1!$AY$11:$AY$17</definedName>
    <definedName name="A124806130K_Data">Data1!$AY$11:$AY$17</definedName>
    <definedName name="A124806130K_Latest">Data1!$AY$17</definedName>
    <definedName name="A124806134V">Data1!$BB$1:$BB$10,Data1!$BB$11:$BB$17</definedName>
    <definedName name="A124806134V_Data">Data1!$BB$11:$BB$17</definedName>
    <definedName name="A124806134V_Latest">Data1!$BB$17</definedName>
    <definedName name="A124806138C">Data1!$BK$1:$BK$10,Data1!$BK$11:$BK$17</definedName>
    <definedName name="A124806138C_Data">Data1!$BK$11:$BK$17</definedName>
    <definedName name="A124806138C_Latest">Data1!$BK$17</definedName>
    <definedName name="A124806142V">Data1!$BQ$1:$BQ$10,Data1!$BQ$11:$BQ$17</definedName>
    <definedName name="A124806142V_Data">Data1!$BQ$11:$BQ$17</definedName>
    <definedName name="A124806142V_Latest">Data1!$BQ$17</definedName>
    <definedName name="A124806146C">Data1!$CF$1:$CF$10,Data1!$CF$11:$CF$17</definedName>
    <definedName name="A124806146C_Data">Data1!$CF$11:$CF$17</definedName>
    <definedName name="A124806146C_Latest">Data1!$CF$17</definedName>
    <definedName name="A124806150V">Data1!$CO$1:$CO$10,Data1!$CO$11:$CO$17</definedName>
    <definedName name="A124806150V_Data">Data1!$CO$11:$CO$17</definedName>
    <definedName name="A124806150V_Latest">Data1!$CO$17</definedName>
    <definedName name="A124806154C">Data1!$J$1:$J$10,Data1!$J$11:$J$17</definedName>
    <definedName name="A124806154C_Data">Data1!$J$11:$J$17</definedName>
    <definedName name="A124806154C_Latest">Data1!$J$17</definedName>
    <definedName name="A124806158L">Data1!$BI$1:$BI$10,Data1!$BI$11:$BI$17</definedName>
    <definedName name="A124806158L_Data">Data1!$BI$11:$BI$17</definedName>
    <definedName name="A124806158L_Latest">Data1!$BI$17</definedName>
    <definedName name="A124806162C">Data1!$CD$1:$CD$10,Data1!$CD$11:$CD$17</definedName>
    <definedName name="A124806162C_Data">Data1!$CD$11:$CD$17</definedName>
    <definedName name="A124806162C_Latest">Data1!$CD$17</definedName>
    <definedName name="A124806166L">Data1!$CJ$1:$CJ$10,Data1!$CJ$11:$CJ$17</definedName>
    <definedName name="A124806166L_Data">Data1!$CJ$11:$CJ$17</definedName>
    <definedName name="A124806166L_Latest">Data1!$CJ$17</definedName>
    <definedName name="A124806170C">Data1!$AR$1:$AR$10,Data1!$AR$11:$AR$17</definedName>
    <definedName name="A124806170C_Data">Data1!$AR$11:$AR$17</definedName>
    <definedName name="A124806170C_Latest">Data1!$AR$17</definedName>
    <definedName name="A124806174L">Data1!$AX$1:$AX$10,Data1!$AX$11:$AX$17</definedName>
    <definedName name="A124806174L_Data">Data1!$AX$11:$AX$17</definedName>
    <definedName name="A124806174L_Latest">Data1!$AX$17</definedName>
    <definedName name="A124806178W">Data1!$BP$1:$BP$10,Data1!$BP$11:$BP$17</definedName>
    <definedName name="A124806178W_Data">Data1!$BP$11:$BP$17</definedName>
    <definedName name="A124806178W_Latest">Data1!$BP$17</definedName>
    <definedName name="A124806182L">Data1!$I$1:$I$10,Data1!$I$11:$I$17</definedName>
    <definedName name="A124806182L_Data">Data1!$I$11:$I$17</definedName>
    <definedName name="A124806182L_Latest">Data1!$I$17</definedName>
    <definedName name="A124806186W">Data1!$BE$1:$BE$10,Data1!$BE$11:$BE$17</definedName>
    <definedName name="A124806186W_Data">Data1!$BE$11:$BE$17</definedName>
    <definedName name="A124806186W_Latest">Data1!$BE$17</definedName>
    <definedName name="A124806190L">Data1!$BN$1:$BN$10,Data1!$BN$11:$BN$17</definedName>
    <definedName name="A124806190L_Data">Data1!$BN$11:$BN$17</definedName>
    <definedName name="A124806190L_Latest">Data1!$BN$17</definedName>
    <definedName name="A124806194W">Data1!$Y$1:$Y$10,Data1!$Y$11:$Y$17</definedName>
    <definedName name="A124806194W_Data">Data1!$Y$11:$Y$17</definedName>
    <definedName name="A124806194W_Latest">Data1!$Y$17</definedName>
    <definedName name="A124806198F">Data1!$AH$1:$AH$10,Data1!$AH$11:$AH$17</definedName>
    <definedName name="A124806198F_Data">Data1!$AH$11:$AH$17</definedName>
    <definedName name="A124806198F_Latest">Data1!$AH$17</definedName>
    <definedName name="A124806202K">Data1!$AZ$1:$AZ$10,Data1!$AZ$11:$AZ$17</definedName>
    <definedName name="A124806202K_Data">Data1!$AZ$11:$AZ$17</definedName>
    <definedName name="A124806202K_Latest">Data1!$AZ$17</definedName>
    <definedName name="A124806206V">Data1!$CP$1:$CP$10,Data1!$CP$11:$CP$17</definedName>
    <definedName name="A124806206V_Data">Data1!$CP$11:$CP$17</definedName>
    <definedName name="A124806206V_Latest">Data1!$CP$17</definedName>
    <definedName name="A124806210K">Data1!$BG$1:$BG$10,Data1!$BG$11:$BG$17</definedName>
    <definedName name="A124806210K_Data">Data1!$BG$11:$BG$17</definedName>
    <definedName name="A124806210K_Latest">Data1!$BG$17</definedName>
    <definedName name="A124806214V">Data1!$BV$1:$BV$10,Data1!$BV$11:$BV$17</definedName>
    <definedName name="A124806214V_Data">Data1!$BV$11:$BV$17</definedName>
    <definedName name="A124806214V_Latest">Data1!$BV$17</definedName>
    <definedName name="A124806218C">Data1!$CH$1:$CH$10,Data1!$CH$11:$CH$17</definedName>
    <definedName name="A124806218C_Data">Data1!$CH$11:$CH$17</definedName>
    <definedName name="A124806218C_Latest">Data1!$CH$17</definedName>
    <definedName name="A124806222V">Data1!$R$1:$R$10,Data1!$R$11:$R$17</definedName>
    <definedName name="A124806222V_Data">Data1!$R$11:$R$17</definedName>
    <definedName name="A124806222V_Latest">Data1!$R$17</definedName>
    <definedName name="A124806226C">Data1!$AM$1:$AM$10,Data1!$AM$11:$AM$17</definedName>
    <definedName name="A124806226C_Data">Data1!$AM$11:$AM$17</definedName>
    <definedName name="A124806226C_Latest">Data1!$AM$17</definedName>
    <definedName name="A124806230V">Data1!$AS$1:$AS$10,Data1!$AS$11:$AS$17</definedName>
    <definedName name="A124806230V_Data">Data1!$AS$11:$AS$17</definedName>
    <definedName name="A124806230V_Latest">Data1!$AS$17</definedName>
    <definedName name="A124806234C">Data1!$BH$1:$BH$10,Data1!$BH$11:$BH$17</definedName>
    <definedName name="A124806234C_Data">Data1!$BH$11:$BH$17</definedName>
    <definedName name="A124806234C_Latest">Data1!$BH$17</definedName>
    <definedName name="A124806238L">Data1!$CI$1:$CI$10,Data1!$CI$11:$CI$17</definedName>
    <definedName name="A124806238L_Data">Data1!$CI$11:$CI$17</definedName>
    <definedName name="A124806238L_Latest">Data1!$CI$17</definedName>
    <definedName name="A124806242C">Data1!$CR$1:$CR$10,Data1!$CR$11:$CR$17</definedName>
    <definedName name="A124806242C_Data">Data1!$CR$11:$CR$17</definedName>
    <definedName name="A124806242C_Latest">Data1!$CR$17</definedName>
    <definedName name="A124806246L">Data1!$P$1:$P$10,Data1!$P$11:$P$17</definedName>
    <definedName name="A124806246L_Data">Data1!$P$11:$P$17</definedName>
    <definedName name="A124806246L_Latest">Data1!$P$17</definedName>
    <definedName name="A124806250C">Data1!$AE$1:$AE$10,Data1!$AE$11:$AE$17</definedName>
    <definedName name="A124806250C_Data">Data1!$AE$11:$AE$17</definedName>
    <definedName name="A124806250C_Latest">Data1!$AE$17</definedName>
    <definedName name="A124806254L">Data1!$AK$1:$AK$10,Data1!$AK$11:$AK$17</definedName>
    <definedName name="A124806254L_Data">Data1!$AK$11:$AK$17</definedName>
    <definedName name="A124806254L_Latest">Data1!$AK$17</definedName>
    <definedName name="A124806258W">Data1!$AQ$1:$AQ$10,Data1!$AQ$11:$AQ$17</definedName>
    <definedName name="A124806258W_Data">Data1!$AQ$11:$AQ$17</definedName>
    <definedName name="A124806258W_Latest">Data1!$AQ$17</definedName>
    <definedName name="A124806262L">Data1!$D$1:$D$10,Data1!$D$11:$D$17</definedName>
    <definedName name="A124806262L_Data">Data1!$D$11:$D$17</definedName>
    <definedName name="A124806262L_Latest">Data1!$D$17</definedName>
    <definedName name="A124806266W">Data1!$BL$1:$BL$10,Data1!$BL$11:$BL$17</definedName>
    <definedName name="A124806266W_Data">Data1!$BL$11:$BL$17</definedName>
    <definedName name="A124806266W_Latest">Data1!$BL$17</definedName>
    <definedName name="A124806270L">Data1!$BO$1:$BO$10,Data1!$BO$11:$BO$17</definedName>
    <definedName name="A124806270L_Data">Data1!$BO$11:$BO$17</definedName>
    <definedName name="A124806270L_Latest">Data1!$BO$17</definedName>
    <definedName name="A124806274W">Data1!$CV$1:$CV$10,Data1!$CV$11:$CV$17</definedName>
    <definedName name="A124806274W_Data">Data1!$CV$11:$CV$17</definedName>
    <definedName name="A124806274W_Latest">Data1!$CV$17</definedName>
    <definedName name="A124806278F">Data1!$Z$1:$Z$10,Data1!$Z$11:$Z$17</definedName>
    <definedName name="A124806278F_Data">Data1!$Z$11:$Z$17</definedName>
    <definedName name="A124806278F_Latest">Data1!$Z$17</definedName>
    <definedName name="A124806282W">Data1!$AL$1:$AL$10,Data1!$AL$11:$AL$17</definedName>
    <definedName name="A124806282W_Data">Data1!$AL$11:$AL$17</definedName>
    <definedName name="A124806282W_Latest">Data1!$AL$17</definedName>
    <definedName name="A124806286F">Data1!$BM$1:$BM$10,Data1!$BM$11:$BM$17</definedName>
    <definedName name="A124806286F_Data">Data1!$BM$11:$BM$17</definedName>
    <definedName name="A124806286F_Latest">Data1!$BM$17</definedName>
    <definedName name="A124806290W">Data1!$BS$1:$BS$10,Data1!$BS$11:$BS$17</definedName>
    <definedName name="A124806290W_Data">Data1!$BS$11:$BS$17</definedName>
    <definedName name="A124806290W_Latest">Data1!$BS$17</definedName>
    <definedName name="A124806294F">Data1!$BY$1:$BY$10,Data1!$BY$11:$BY$17</definedName>
    <definedName name="A124806294F_Data">Data1!$BY$11:$BY$17</definedName>
    <definedName name="A124806294F_Latest">Data1!$BY$17</definedName>
    <definedName name="A124806298R">Data1!$CE$1:$CE$10,Data1!$CE$11:$CE$17</definedName>
    <definedName name="A124806298R_Data">Data1!$CE$11:$CE$17</definedName>
    <definedName name="A124806298R_Latest">Data1!$CE$17</definedName>
    <definedName name="A124806302V">Data1!$F$1:$F$10,Data1!$F$11:$F$17</definedName>
    <definedName name="A124806302V_Data">Data1!$F$11:$F$17</definedName>
    <definedName name="A124806302V_Latest">Data1!$F$17</definedName>
    <definedName name="A124806306C">Data1!$AA$1:$AA$10,Data1!$AA$11:$AA$17</definedName>
    <definedName name="A124806306C_Data">Data1!$AA$11:$AA$17</definedName>
    <definedName name="A124806306C_Latest">Data1!$AA$17</definedName>
    <definedName name="A124806310V">Data1!$M$1:$M$10,Data1!$M$11:$M$17</definedName>
    <definedName name="A124806310V_Data">Data1!$M$11:$M$17</definedName>
    <definedName name="A124806310V_Latest">Data1!$M$17</definedName>
    <definedName name="A124806314C">Data1!$S$1:$S$10,Data1!$S$11:$S$17</definedName>
    <definedName name="A124806314C_Data">Data1!$S$11:$S$17</definedName>
    <definedName name="A124806314C_Latest">Data1!$S$17</definedName>
    <definedName name="A124806318L">Data1!$V$1:$V$10,Data1!$V$11:$V$17</definedName>
    <definedName name="A124806318L_Data">Data1!$V$11:$V$17</definedName>
    <definedName name="A124806318L_Latest">Data1!$V$17</definedName>
    <definedName name="A124806322C">Data1!$BC$1:$BC$10,Data1!$BC$11:$BC$17</definedName>
    <definedName name="A124806322C_Data">Data1!$BC$11:$BC$17</definedName>
    <definedName name="A124806322C_Latest">Data1!$BC$17</definedName>
    <definedName name="A124806326L">Data1!$H$1:$H$10,Data1!$H$11:$H$17</definedName>
    <definedName name="A124806326L_Data">Data1!$H$11:$H$17</definedName>
    <definedName name="A124806326L_Latest">Data1!$H$17</definedName>
    <definedName name="A124806330C">Data1!$Q$1:$Q$10,Data1!$Q$11:$Q$17</definedName>
    <definedName name="A124806330C_Data">Data1!$Q$11:$Q$17</definedName>
    <definedName name="A124806330C_Latest">Data1!$Q$17</definedName>
    <definedName name="A124806334L">Data1!$T$1:$T$10,Data1!$T$11:$T$17</definedName>
    <definedName name="A124806334L_Data">Data1!$T$11:$T$17</definedName>
    <definedName name="A124806334L_Latest">Data1!$T$17</definedName>
    <definedName name="A124806338W">Data1!$AU$1:$AU$10,Data1!$AU$11:$AU$17</definedName>
    <definedName name="A124806338W_Data">Data1!$AU$11:$AU$17</definedName>
    <definedName name="A124806338W_Latest">Data1!$AU$17</definedName>
    <definedName name="A124806342L">Data1!$B$1:$B$10,Data1!$B$11:$B$17</definedName>
    <definedName name="A124806342L_Data">Data1!$B$11:$B$17</definedName>
    <definedName name="A124806342L_Latest">Data1!$B$17</definedName>
    <definedName name="A124806346W">Data1!$CB$1:$CB$10,Data1!$CB$11:$CB$17</definedName>
    <definedName name="A124806346W_Data">Data1!$CB$11:$CB$17</definedName>
    <definedName name="A124806346W_Latest">Data1!$CB$17</definedName>
    <definedName name="A124806350L">Data1!$CN$1:$CN$10,Data1!$CN$11:$CN$17</definedName>
    <definedName name="A124806350L_Data">Data1!$CN$11:$CN$17</definedName>
    <definedName name="A124806350L_Latest">Data1!$CN$17</definedName>
    <definedName name="A124806354W">Data1!$CQ$1:$CQ$10,Data1!$CQ$11:$CQ$17</definedName>
    <definedName name="A124806354W_Data">Data1!$CQ$11:$CQ$17</definedName>
    <definedName name="A124806354W_Latest">Data1!$CQ$17</definedName>
    <definedName name="A124806358F">Data1!$L$1:$L$10,Data1!$L$11:$L$17</definedName>
    <definedName name="A124806358F_Data">Data1!$L$11:$L$17</definedName>
    <definedName name="A124806358F_Latest">Data1!$L$17</definedName>
    <definedName name="A124806362W">Data1!$O$1:$O$10,Data1!$O$11:$O$17</definedName>
    <definedName name="A124806362W_Data">Data1!$O$11:$O$17</definedName>
    <definedName name="A124806362W_Latest">Data1!$O$17</definedName>
    <definedName name="A124806366F">Data1!$AP$1:$AP$10,Data1!$AP$11:$AP$17</definedName>
    <definedName name="A124806366F_Data">Data1!$AP$11:$AP$17</definedName>
    <definedName name="A124806366F_Latest">Data1!$AP$17</definedName>
    <definedName name="A124806370W">Data1!$BZ$1:$BZ$10,Data1!$BZ$11:$BZ$17</definedName>
    <definedName name="A124806370W_Data">Data1!$BZ$11:$BZ$17</definedName>
    <definedName name="A124806370W_Latest">Data1!$BZ$17</definedName>
    <definedName name="A124806374F">Data1!$CL$1:$CL$10,Data1!$CL$11:$CL$17</definedName>
    <definedName name="A124806374F_Data">Data1!$CL$11:$CL$17</definedName>
    <definedName name="A124806374F_Latest">Data1!$CL$17</definedName>
    <definedName name="A124806378R">Data1!$CU$1:$CU$10,Data1!$CU$11:$CU$17</definedName>
    <definedName name="A124806378R_Data">Data1!$CU$11:$CU$17</definedName>
    <definedName name="A124806378R_Latest">Data1!$CU$17</definedName>
    <definedName name="A124806382F">Data1!$BF$1:$BF$10,Data1!$BF$11:$BF$17</definedName>
    <definedName name="A124806382F_Data">Data1!$BF$11:$BF$17</definedName>
    <definedName name="A124806382F_Latest">Data1!$BF$17</definedName>
    <definedName name="A124806386R">Data1!$CA$1:$CA$10,Data1!$CA$11:$CA$17</definedName>
    <definedName name="A124806386R_Data">Data1!$CA$11:$CA$17</definedName>
    <definedName name="A124806386R_Latest">Data1!$CA$17</definedName>
    <definedName name="A124806390F">Data1!$W$1:$W$10,Data1!$W$11:$W$17</definedName>
    <definedName name="A124806390F_Data">Data1!$W$11:$W$17</definedName>
    <definedName name="A124806390F_Latest">Data1!$W$17</definedName>
    <definedName name="A124806394R">Data1!$AF$1:$AF$10,Data1!$AF$11:$AF$17</definedName>
    <definedName name="A124806394R_Data">Data1!$AF$11:$AF$17</definedName>
    <definedName name="A124806394R_Latest">Data1!$AF$17</definedName>
    <definedName name="A124806398X">Data1!$BA$1:$BA$10,Data1!$BA$11:$BA$17</definedName>
    <definedName name="A124806398X_Data">Data1!$BA$11:$BA$17</definedName>
    <definedName name="A124806398X_Latest">Data1!$BA$17</definedName>
    <definedName name="A124806402C">Data1!$BD$1:$BD$10,Data1!$BD$11:$BD$17</definedName>
    <definedName name="A124806402C_Data">Data1!$BD$11:$BD$17</definedName>
    <definedName name="A124806402C_Latest">Data1!$BD$17</definedName>
    <definedName name="A124806406L">Data1!$CK$1:$CK$10,Data1!$CK$11:$CK$17</definedName>
    <definedName name="A124806406L_Data">Data1!$CK$11:$CK$17</definedName>
    <definedName name="A124806406L_Latest">Data1!$CK$17</definedName>
    <definedName name="A124806410C">Data1!$AD$1:$AD$10,Data1!$AD$11:$AD$17</definedName>
    <definedName name="A124806410C_Data">Data1!$AD$11:$AD$17</definedName>
    <definedName name="A124806410C_Latest">Data1!$AD$17</definedName>
    <definedName name="A124806414L">Data1!$CC$1:$CC$10,Data1!$CC$11:$CC$17</definedName>
    <definedName name="A124806414L_Data">Data1!$CC$11:$CC$17</definedName>
    <definedName name="A124806414L_Latest">Data1!$CC$17</definedName>
    <definedName name="A124806418W">Data1!$CX$1:$CX$10,Data1!$CX$11:$CX$17</definedName>
    <definedName name="A124806418W_Data">Data1!$CX$11:$CX$17</definedName>
    <definedName name="A124806418W_Latest">Data1!$CX$17</definedName>
    <definedName name="A124806422L">Data1!$G$1:$G$10,Data1!$G$11:$G$17</definedName>
    <definedName name="A124806422L_Data">Data1!$G$11:$G$17</definedName>
    <definedName name="A124806422L_Latest">Data1!$G$17</definedName>
    <definedName name="A124806426W">Data1!$BR$1:$BR$10,Data1!$BR$11:$BR$17</definedName>
    <definedName name="A124806426W_Data">Data1!$BR$11:$BR$17</definedName>
    <definedName name="A124806426W_Latest">Data1!$BR$17</definedName>
    <definedName name="A124806430L">Data1!$BX$1:$BX$10,Data1!$BX$11:$BX$17</definedName>
    <definedName name="A124806430L_Data">Data1!$BX$11:$BX$17</definedName>
    <definedName name="A124806430L_Latest">Data1!$BX$17</definedName>
    <definedName name="A124806434W">Data1!$CS$1:$CS$10,Data1!$CS$11:$CS$17</definedName>
    <definedName name="A124806434W_Data">Data1!$CS$11:$CS$17</definedName>
    <definedName name="A124806434W_Latest">Data1!$CS$17</definedName>
    <definedName name="A124806438F">Data1!$E$1:$E$10,Data1!$E$11:$E$17</definedName>
    <definedName name="A124806438F_Data">Data1!$E$11:$E$17</definedName>
    <definedName name="A124806438F_Latest">Data1!$E$17</definedName>
    <definedName name="A124806442W">Data1!$K$1:$K$10,Data1!$K$11:$K$17</definedName>
    <definedName name="A124806442W_Data">Data1!$K$11:$K$17</definedName>
    <definedName name="A124806442W_Latest">Data1!$K$17</definedName>
    <definedName name="A124806446F">Data1!$N$1:$N$10,Data1!$N$11:$N$17</definedName>
    <definedName name="A124806446F_Data">Data1!$N$11:$N$17</definedName>
    <definedName name="A124806446F_Latest">Data1!$N$17</definedName>
    <definedName name="A124806450W">Data1!$AC$1:$AC$10,Data1!$AC$11:$AC$17</definedName>
    <definedName name="A124806450W_Data">Data1!$AC$11:$AC$17</definedName>
    <definedName name="A124806450W_Latest">Data1!$AC$17</definedName>
    <definedName name="A124806454F">Data1!$AV$1:$AV$10,Data1!$AV$11:$AV$17</definedName>
    <definedName name="A124806454F_Data">Data1!$AV$11:$AV$17</definedName>
    <definedName name="A124806454F_Latest">Data1!$AV$17</definedName>
    <definedName name="A124806458R">Data1!$C$1:$C$10,Data1!$C$11:$C$17</definedName>
    <definedName name="A124806458R_Data">Data1!$C$11:$C$17</definedName>
    <definedName name="A124806458R_Latest">Data1!$C$17</definedName>
    <definedName name="A124806462F">Data1!$AB$1:$AB$10,Data1!$AB$11:$AB$17</definedName>
    <definedName name="A124806462F_Data">Data1!$AB$11:$AB$17</definedName>
    <definedName name="A124806462F_Latest">Data1!$AB$17</definedName>
    <definedName name="A124806466R">Data1!$AN$1:$AN$10,Data1!$AN$11:$AN$17</definedName>
    <definedName name="A124806466R_Data">Data1!$AN$11:$AN$17</definedName>
    <definedName name="A124806466R_Latest">Data1!$AN$17</definedName>
    <definedName name="A124806470F">Data1!$AW$1:$AW$10,Data1!$AW$11:$AW$17</definedName>
    <definedName name="A124806470F_Data">Data1!$AW$11:$AW$17</definedName>
    <definedName name="A124806470F_Latest">Data1!$AW$17</definedName>
    <definedName name="A124806474R">Data1!$CY$1:$CY$10,Data1!$CY$11:$CY$17</definedName>
    <definedName name="A124806474R_Data">Data1!$CY$11:$CY$17</definedName>
    <definedName name="A124806474R_Latest">Data1!$CY$17</definedName>
    <definedName name="A124806478X">Data1!$AI$1:$AI$10,Data1!$AI$11:$AI$17</definedName>
    <definedName name="A124806478X_Data">Data1!$AI$11:$AI$17</definedName>
    <definedName name="A124806478X_Latest">Data1!$AI$17</definedName>
    <definedName name="A124806482R">Data1!$CT$1:$CT$10,Data1!$CT$11:$CT$17</definedName>
    <definedName name="A124806482R_Data">Data1!$CT$11:$CT$17</definedName>
    <definedName name="A124806482R_Latest">Data1!$CT$17</definedName>
    <definedName name="A124806486X">Data1!$X$1:$X$10,Data1!$X$11:$X$17</definedName>
    <definedName name="A124806486X_Data">Data1!$X$11:$X$17</definedName>
    <definedName name="A124806486X_Latest">Data1!$X$17</definedName>
    <definedName name="A124806490R">Data1!$AG$1:$AG$10,Data1!$AG$11:$AG$17</definedName>
    <definedName name="A124806490R_Data">Data1!$AG$11:$AG$17</definedName>
    <definedName name="A124806490R_Latest">Data1!$AG$17</definedName>
    <definedName name="A124806494X">Data1!$BT$1:$BT$10,Data1!$BT$11:$BT$17</definedName>
    <definedName name="A124806494X_Data">Data1!$BT$11:$BT$17</definedName>
    <definedName name="A124806494X_Latest">Data1!$BT$17</definedName>
    <definedName name="A124806498J">Data1!$BW$1:$BW$10,Data1!$BW$11:$BW$17</definedName>
    <definedName name="A124806498J_Data">Data1!$BW$11:$BW$17</definedName>
    <definedName name="A124806498J_Latest">Data1!$BW$17</definedName>
    <definedName name="A124806502L">Data1!$AT$1:$AT$10,Data1!$AT$11:$AT$17</definedName>
    <definedName name="A124806502L_Data">Data1!$AT$11:$AT$17</definedName>
    <definedName name="A124806502L_Latest">Data1!$AT$17</definedName>
    <definedName name="A124806506W">Data1!$BU$1:$BU$10,Data1!$BU$11:$BU$17</definedName>
    <definedName name="A124806506W_Data">Data1!$BU$11:$BU$17</definedName>
    <definedName name="A124806506W_Latest">Data1!$BU$17</definedName>
    <definedName name="A124806510L">Data1!$CG$1:$CG$10,Data1!$CG$11:$CG$17</definedName>
    <definedName name="A124806510L_Data">Data1!$CG$11:$CG$17</definedName>
    <definedName name="A124806510L_Latest">Data1!$CG$17</definedName>
    <definedName name="A124806514W">Data1!$CM$1:$CM$10,Data1!$CM$11:$CM$17</definedName>
    <definedName name="A124806514W_Data">Data1!$CM$11:$CM$17</definedName>
    <definedName name="A124806514W_Latest">Data1!$CM$17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A8" i="5"/>
  <c r="B7" i="5"/>
  <c r="B26" i="4"/>
  <c r="B6" i="6"/>
  <c r="B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<sst xmlns="http://schemas.openxmlformats.org/spreadsheetml/2006/main" count="1461" uniqueCount="281">
  <si>
    <t>Employed total ;  Persons ;</t>
  </si>
  <si>
    <t>Employed total ;  &gt; Males ;</t>
  </si>
  <si>
    <t>Employed total ;  &gt; Females ;</t>
  </si>
  <si>
    <t>&gt; Less than 1 year in main job ;  Persons ;</t>
  </si>
  <si>
    <t>&gt; Less than 1 year in main job ;  &gt; Males ;</t>
  </si>
  <si>
    <t>&gt; Less than 1 year in main job ;  &gt; Females ;</t>
  </si>
  <si>
    <t>&gt;&gt; Less than 3 months in main job;  Persons ;</t>
  </si>
  <si>
    <t>&gt;&gt; Less than 3 months in main job;  &gt; Males ;</t>
  </si>
  <si>
    <t>&gt;&gt; Less than 3 months in main job;  &gt; Females ;</t>
  </si>
  <si>
    <t>&gt;&gt; 3–5 months in main job ;  Persons ;</t>
  </si>
  <si>
    <t>&gt;&gt; 3–5 months in main job ;  &gt; Males ;</t>
  </si>
  <si>
    <t>&gt;&gt; 3–5 months in main job ;  &gt; Females ;</t>
  </si>
  <si>
    <t>&gt;&gt; 6–11 months in main job ;  Persons ;</t>
  </si>
  <si>
    <t>&gt;&gt; 6–11 months in main job ;  &gt; Males ;</t>
  </si>
  <si>
    <t>&gt;&gt; 6–11 months in main job ;  &gt; Females ;</t>
  </si>
  <si>
    <t>&gt; 1 year or more in main job ;  Persons ;</t>
  </si>
  <si>
    <t>&gt; 1 year or more in main job ;  &gt; Males ;</t>
  </si>
  <si>
    <t>&gt; 1 year or more in main job ;  &gt; Females ;</t>
  </si>
  <si>
    <t>&gt;&gt; 1–4 years in main job ;  Persons ;</t>
  </si>
  <si>
    <t>&gt;&gt; 1–4 years in main job ;  &gt; Males ;</t>
  </si>
  <si>
    <t>&gt;&gt; 1–4 years in main job ;  &gt; Females ;</t>
  </si>
  <si>
    <t>&gt;&gt;&gt; 1 year in main job ;  Persons ;</t>
  </si>
  <si>
    <t>&gt;&gt;&gt; 1 year in main job ;  &gt; Males ;</t>
  </si>
  <si>
    <t>&gt;&gt;&gt; 1 year in main job ;  &gt; Females ;</t>
  </si>
  <si>
    <t>&gt;&gt;&gt; 2 years in main job ;  Persons ;</t>
  </si>
  <si>
    <t>&gt;&gt;&gt; 2 years in main job ;  &gt; Males ;</t>
  </si>
  <si>
    <t>&gt;&gt;&gt; 2 years in main job ;  &gt; Females ;</t>
  </si>
  <si>
    <t>&gt;&gt;&gt; 3–4 years in main job ;  Persons ;</t>
  </si>
  <si>
    <t>&gt;&gt;&gt; 3–4 years in main job ;  &gt; Males ;</t>
  </si>
  <si>
    <t>&gt;&gt;&gt; 3–4 years in main job ;  &gt; Females ;</t>
  </si>
  <si>
    <t>&gt;&gt; 5 years or more in main job ;  Persons ;</t>
  </si>
  <si>
    <t>&gt;&gt; 5 years or more in main job ;  &gt; Males ;</t>
  </si>
  <si>
    <t>&gt;&gt; 5 years or more in main job ;  &gt; Females ;</t>
  </si>
  <si>
    <t>&gt;&gt;&gt; 5–9 years in main job ;  Persons ;</t>
  </si>
  <si>
    <t>&gt;&gt;&gt; 5–9 years in main job ;  &gt; Males ;</t>
  </si>
  <si>
    <t>&gt;&gt;&gt; 5–9 years in main job ;  &gt; Females ;</t>
  </si>
  <si>
    <t>&gt;&gt;&gt; 10 years or more in main job ;  Persons ;</t>
  </si>
  <si>
    <t>&gt;&gt;&gt; 10 years or more in main job ;  &gt; Males ;</t>
  </si>
  <si>
    <t>&gt;&gt;&gt; 10 years or more in main job ;  &gt; Females ;</t>
  </si>
  <si>
    <t>&gt;&gt;&gt;&gt; 10–19 years in main job ;  Persons ;</t>
  </si>
  <si>
    <t>&gt;&gt;&gt;&gt; 10–19 years in main job ;  &gt; Males ;</t>
  </si>
  <si>
    <t>&gt;&gt;&gt;&gt; 10–19 years in main job ;  &gt; Females ;</t>
  </si>
  <si>
    <t>&gt;&gt;&gt;&gt; 20 years or more in main job ;  Persons ;</t>
  </si>
  <si>
    <t>&gt;&gt;&gt;&gt; 20 years or more in main job ;  &gt; Males ;</t>
  </si>
  <si>
    <t>&gt;&gt;&gt;&gt; 20 years or more in main job ;  &gt; Females ;</t>
  </si>
  <si>
    <t>&gt; Changed jobs in last 12 months ;  Persons ;</t>
  </si>
  <si>
    <t>&gt; Changed jobs in last 12 months ;  &gt; Males ;</t>
  </si>
  <si>
    <t>&gt; Changed jobs in last 12 months ;  &gt; Females ;</t>
  </si>
  <si>
    <t>&gt; Did not change jobs in last 12 months ;  Persons ;</t>
  </si>
  <si>
    <t>&gt; Did not change jobs in last 12 months ;  &gt; Males ;</t>
  </si>
  <si>
    <t>&gt; Did not change jobs in last 12 months ;  &gt; Females ;</t>
  </si>
  <si>
    <t>Left, lost or worked multiple jobs last year ;  Persons ;</t>
  </si>
  <si>
    <t>Left, lost or worked multiple jobs last year ;  &gt; Males ;</t>
  </si>
  <si>
    <t>Left, lost or worked multiple jobs last year ;  &gt; Females ;</t>
  </si>
  <si>
    <t>&gt; Employed and had more than one job last year ;  Persons ;</t>
  </si>
  <si>
    <t>&gt; Employed and had more than one job last year ;  &gt; Males ;</t>
  </si>
  <si>
    <t>&gt; Employed and had more than one job last year ;  &gt; Females ;</t>
  </si>
  <si>
    <t>&gt;&gt; Single job holder and had more than one job last year ;  Persons ;</t>
  </si>
  <si>
    <t>&gt;&gt; Single job holder and had more than one job last year ;  &gt; Males ;</t>
  </si>
  <si>
    <t>&gt;&gt; Single job holder and had more than one job last year ;  &gt; Females ;</t>
  </si>
  <si>
    <t>&gt;&gt; Multiple job holder and had more than one job last year ;  Persons ;</t>
  </si>
  <si>
    <t>&gt;&gt; Multiple job holder and had more than one job last year ;  &gt; Males ;</t>
  </si>
  <si>
    <t>&gt;&gt; Multiple job holder and had more than one job last year ;  &gt; Females ;</t>
  </si>
  <si>
    <t>&gt;&gt; Underemployed and had more than one job last year ;  Persons ;</t>
  </si>
  <si>
    <t>&gt;&gt; Underemployed and had more than one job last year ;  &gt; Males ;</t>
  </si>
  <si>
    <t>&gt;&gt; Underemployed and had more than one job last year ;  &gt; Females ;</t>
  </si>
  <si>
    <t>&gt; Unemployed and had a job last year ;  Persons ;</t>
  </si>
  <si>
    <t>&gt; Unemployed and had a job last year ;  &gt; Males ;</t>
  </si>
  <si>
    <t>&gt; Unemployed and had a job last year ;  &gt; Females ;</t>
  </si>
  <si>
    <t>&gt; Not in the labour force and had a job last year ;  Persons ;</t>
  </si>
  <si>
    <t>&gt; Not in the labour force and had a job last year ;  &gt; Males ;</t>
  </si>
  <si>
    <t>&gt; Not in the labour force and had a job last year ;  &gt; Females ;</t>
  </si>
  <si>
    <t>Left a job last year ;  Persons ;</t>
  </si>
  <si>
    <t>Left a job last year ;  &gt; Males ;</t>
  </si>
  <si>
    <t>Left a job last year ;  &gt; Females ;</t>
  </si>
  <si>
    <t>&gt; Employed in a new job since left last job ;  Persons ;</t>
  </si>
  <si>
    <t>&gt; Employed in a new job since left last job ;  &gt; Males ;</t>
  </si>
  <si>
    <t>&gt; Employed in a new job since left last job ;  &gt; Females ;</t>
  </si>
  <si>
    <t>&gt;&gt; Underemployed in a new job since left last job ;  Persons ;</t>
  </si>
  <si>
    <t>&gt;&gt; Underemployed in a new job since left last job ;  &gt; Males ;</t>
  </si>
  <si>
    <t>&gt;&gt; Underemployed in a new job since left last job ;  &gt; Females ;</t>
  </si>
  <si>
    <t>&gt; Not employed since left last job ;  Persons ;</t>
  </si>
  <si>
    <t>&gt; Not employed since left last job ;  &gt; Males ;</t>
  </si>
  <si>
    <t>&gt; Not employed since left last job ;  &gt; Females ;</t>
  </si>
  <si>
    <t>Lost a job last year ;  Persons ;</t>
  </si>
  <si>
    <t>Lost a job last year ;  &gt; Males ;</t>
  </si>
  <si>
    <t>Lost a job last year ;  &gt; Females ;</t>
  </si>
  <si>
    <t>&gt; Retrenched last year ;  Persons ;</t>
  </si>
  <si>
    <t>&gt; Retrenched last year ;  &gt; Males ;</t>
  </si>
  <si>
    <t>&gt; Retrenched last year ;  &gt; Females ;</t>
  </si>
  <si>
    <t>&gt; Employed in a new job since lost last job ;  Persons ;</t>
  </si>
  <si>
    <t>&gt; Employed in a new job since lost last job ;  &gt; Males ;</t>
  </si>
  <si>
    <t>&gt; Employed in a new job since lost last job ;  &gt; Females ;</t>
  </si>
  <si>
    <t>&gt;&gt; Underemployed in a new job since lost last job ;  Persons ;</t>
  </si>
  <si>
    <t>&gt;&gt; Underemployed in a new job since lost last job ;  &gt; Males ;</t>
  </si>
  <si>
    <t>&gt;&gt; Underemployed in a new job since lost last job ;  &gt; Females ;</t>
  </si>
  <si>
    <t>&gt; Not employed since lost last job ;  Persons ;</t>
  </si>
  <si>
    <t>&gt; Not employed since lost last job ;  &gt; Males ;</t>
  </si>
  <si>
    <t>&gt; Not employed since lost last job ;  &gt; Females ;</t>
  </si>
  <si>
    <t>Civilian Population aged 15 and over ;  Persons ;</t>
  </si>
  <si>
    <t>Civilian Population aged 15 and over ;  &gt; Males ;</t>
  </si>
  <si>
    <t>Civilian Population aged 15 and over ;  &gt; Females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</si>
  <si>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</si>
  <si>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</si>
  <si>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</si>
  <si>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</si>
  <si>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</si>
  <si>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</si>
  <si>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</si>
  <si>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</si>
  <si>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</si>
  <si>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</si>
  <si>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</si>
  <si>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</si>
  <si>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A124806342L</t>
  </si>
  <si>
    <t>A124806458R</t>
  </si>
  <si>
    <t>A124806262L</t>
  </si>
  <si>
    <t>A124806438F</t>
  </si>
  <si>
    <t>A124806302V</t>
  </si>
  <si>
    <t>A124806422L</t>
  </si>
  <si>
    <t>A124806326L</t>
  </si>
  <si>
    <t>A124806182L</t>
  </si>
  <si>
    <t>A124806154C</t>
  </si>
  <si>
    <t>A124806442W</t>
  </si>
  <si>
    <t>A124806358F</t>
  </si>
  <si>
    <t>A124806310V</t>
  </si>
  <si>
    <t>A124806446F</t>
  </si>
  <si>
    <t>A124806362W</t>
  </si>
  <si>
    <t>A124806246L</t>
  </si>
  <si>
    <t>A124806330C</t>
  </si>
  <si>
    <t>A124806222V</t>
  </si>
  <si>
    <t>A124806314C</t>
  </si>
  <si>
    <t>A124806334L</t>
  </si>
  <si>
    <t>A124806122K</t>
  </si>
  <si>
    <t>A124806318L</t>
  </si>
  <si>
    <t>A124806390F</t>
  </si>
  <si>
    <t>A124806486X</t>
  </si>
  <si>
    <t>A124806194W</t>
  </si>
  <si>
    <t>A124806278F</t>
  </si>
  <si>
    <t>A124806306C</t>
  </si>
  <si>
    <t>A124806462F</t>
  </si>
  <si>
    <t>A124806450W</t>
  </si>
  <si>
    <t>A124806410C</t>
  </si>
  <si>
    <t>A124806250C</t>
  </si>
  <si>
    <t>A124806394R</t>
  </si>
  <si>
    <t>A124806490R</t>
  </si>
  <si>
    <t>A124806198F</t>
  </si>
  <si>
    <t>A124806478X</t>
  </si>
  <si>
    <t>A124806126V</t>
  </si>
  <si>
    <t>A124806254L</t>
  </si>
  <si>
    <t>A124806282W</t>
  </si>
  <si>
    <t>A124806226C</t>
  </si>
  <si>
    <t>A124806466R</t>
  </si>
  <si>
    <t>A124806110A</t>
  </si>
  <si>
    <t>A124806366F</t>
  </si>
  <si>
    <t>A124806258W</t>
  </si>
  <si>
    <t>A124806170C</t>
  </si>
  <si>
    <t>A124806230V</t>
  </si>
  <si>
    <t>A124806502L</t>
  </si>
  <si>
    <t>A124806338W</t>
  </si>
  <si>
    <t>A124806454F</t>
  </si>
  <si>
    <t>A124806470F</t>
  </si>
  <si>
    <t>A124806174L</t>
  </si>
  <si>
    <t>A124806130K</t>
  </si>
  <si>
    <t>A124806202K</t>
  </si>
  <si>
    <t>A124806398X</t>
  </si>
  <si>
    <t>A124806134V</t>
  </si>
  <si>
    <t>A124806322C</t>
  </si>
  <si>
    <t>A124806402C</t>
  </si>
  <si>
    <t>A124806186W</t>
  </si>
  <si>
    <t>A124806382F</t>
  </si>
  <si>
    <t>A124806210K</t>
  </si>
  <si>
    <t>A124806234C</t>
  </si>
  <si>
    <t>A124806158L</t>
  </si>
  <si>
    <t>A124806114K</t>
  </si>
  <si>
    <t>A124806138C</t>
  </si>
  <si>
    <t>A124806266W</t>
  </si>
  <si>
    <t>A124806286F</t>
  </si>
  <si>
    <t>A124806190L</t>
  </si>
  <si>
    <t>A124806270L</t>
  </si>
  <si>
    <t>A124806178W</t>
  </si>
  <si>
    <t>A124806142V</t>
  </si>
  <si>
    <t>A124806426W</t>
  </si>
  <si>
    <t>A124806290W</t>
  </si>
  <si>
    <t>A124806494X</t>
  </si>
  <si>
    <t>A124806506W</t>
  </si>
  <si>
    <t>A124806214V</t>
  </si>
  <si>
    <t>A124806498J</t>
  </si>
  <si>
    <t>A124806430L</t>
  </si>
  <si>
    <t>A124806294F</t>
  </si>
  <si>
    <t>A124806370W</t>
  </si>
  <si>
    <t>A124806386R</t>
  </si>
  <si>
    <t>A124806346W</t>
  </si>
  <si>
    <t>A124806414L</t>
  </si>
  <si>
    <t>A124806162C</t>
  </si>
  <si>
    <t>A124806298R</t>
  </si>
  <si>
    <t>A124806146C</t>
  </si>
  <si>
    <t>A124806510L</t>
  </si>
  <si>
    <t>A124806218C</t>
  </si>
  <si>
    <t>A124806238L</t>
  </si>
  <si>
    <t>A124806166L</t>
  </si>
  <si>
    <t>A124806406L</t>
  </si>
  <si>
    <t>A124806374F</t>
  </si>
  <si>
    <t>A124806514W</t>
  </si>
  <si>
    <t>A124806350L</t>
  </si>
  <si>
    <t>A124806150V</t>
  </si>
  <si>
    <t>A124806206V</t>
  </si>
  <si>
    <t>A124806354W</t>
  </si>
  <si>
    <t>A124806242C</t>
  </si>
  <si>
    <t>A124806434W</t>
  </si>
  <si>
    <t>A124806482R</t>
  </si>
  <si>
    <t>A124806378R</t>
  </si>
  <si>
    <t>A124806274W</t>
  </si>
  <si>
    <t>A124806118V</t>
  </si>
  <si>
    <t>A124806418W</t>
  </si>
  <si>
    <t>A124806474R</t>
  </si>
  <si>
    <t>Time Series Workbook</t>
  </si>
  <si>
    <t>6226.0 Participation, Job Search and Mobility, Australia</t>
  </si>
  <si>
    <t>Table 17. Labour mobility, retrenchments and duration of employment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</si>
  <si>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</si>
  <si>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</si>
  <si>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</si>
  <si>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</si>
  <si>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</si>
  <si>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</si>
  <si>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</si>
  <si>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</si>
  <si>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</si>
  <si>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</si>
  <si>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17.1 - February 2021</t>
  </si>
  <si>
    <t>Table 17.2 -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</si>
  <si>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</si>
  <si>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</si>
  <si>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</si>
  <si>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</si>
  <si>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</si>
  <si>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</si>
  <si>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</si>
  <si>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</si>
  <si>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Persons</t>
  </si>
  <si>
    <t>Males</t>
  </si>
  <si>
    <t>Females</t>
  </si>
  <si>
    <t>'000</t>
  </si>
  <si>
    <t>Employed</t>
  </si>
  <si>
    <t>Duration of employment in current main job</t>
  </si>
  <si>
    <t>Less than 1 year</t>
  </si>
  <si>
    <t>Less than 3 months</t>
  </si>
  <si>
    <t>3–5 months</t>
  </si>
  <si>
    <t>6–11 months</t>
  </si>
  <si>
    <t>1 year and over</t>
  </si>
  <si>
    <t>1–4 years</t>
  </si>
  <si>
    <t>1 year</t>
  </si>
  <si>
    <t>2 years</t>
  </si>
  <si>
    <t>3–4 years</t>
  </si>
  <si>
    <t>5 years and over</t>
  </si>
  <si>
    <t>5–9 years</t>
  </si>
  <si>
    <t>10 years and over</t>
  </si>
  <si>
    <t>10–19 years</t>
  </si>
  <si>
    <t>20 years and over</t>
  </si>
  <si>
    <t>Whether changed jobs in last 12 months</t>
  </si>
  <si>
    <t>Changed jobs in last 12 months</t>
  </si>
  <si>
    <t>Did not change jobs in last 12 months</t>
  </si>
  <si>
    <t>Total</t>
  </si>
  <si>
    <t>Civilian population aged 15 and over</t>
  </si>
  <si>
    <t>Left, lost or worked multiple jobs last year</t>
  </si>
  <si>
    <t xml:space="preserve">Employed and had more than one job last year </t>
  </si>
  <si>
    <t xml:space="preserve">Single job holder and had more than one job last year </t>
  </si>
  <si>
    <t xml:space="preserve">Multiple job holder and had more than one job last year </t>
  </si>
  <si>
    <t xml:space="preserve">Underemployed and had more than one job last year </t>
  </si>
  <si>
    <t xml:space="preserve">Unemployed and had a job last year </t>
  </si>
  <si>
    <t xml:space="preserve">Not in the labour force and had a job last year </t>
  </si>
  <si>
    <t xml:space="preserve">Left a job last year </t>
  </si>
  <si>
    <t xml:space="preserve">Employed in a new job since left last job </t>
  </si>
  <si>
    <t xml:space="preserve">Underemployed in a new job since left last job </t>
  </si>
  <si>
    <t xml:space="preserve">Not employed since left last job </t>
  </si>
  <si>
    <t xml:space="preserve">Lost a job last year </t>
  </si>
  <si>
    <t xml:space="preserve">Retrenched last year </t>
  </si>
  <si>
    <t xml:space="preserve">Employed in a new job since lost last job </t>
  </si>
  <si>
    <t xml:space="preserve">Underemployed in a new job since lost last job </t>
  </si>
  <si>
    <t xml:space="preserve">Not employed since lost last job 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</si>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</sst>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center"/>
    </xf>
    <xf numFmtId="0" fontId="26" fillId="0" borderId="0">
      <alignment horizontal="center" vertical="center" wrapText="1"/>
    </xf>
    <xf numFmtId="0" fontId="9" fillId="0" borderId="0"/>
    <xf numFmtId="0" fontId="10" fillId="0" borderId="0">
      <alignment horizontal="left" vertical="center" wrapText="1"/>
    </xf>
    <xf numFmtId="0" fontId="9" fillId="0" borderId="0"/>
    <xf numFmtId="0" fontId="2" fillId="0" borderId="0"/>
    <xf numFmtId="0" fontId="26" fillId="0" borderId="0">
      <alignment horizontal="right"/>
    </xf>
  </cellStyleXfs>
  <cellXfs count="8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10" fillId="0" borderId="0" xfId="8" applyFont="1">
      <alignment horizontal="center"/>
    </xf>
    <xf numFmtId="17" fontId="27" fillId="0" borderId="0" xfId="9" quotePrefix="1" applyNumberFormat="1" applyFont="1" applyAlignment="1">
      <alignment horizontal="right" wrapText="1"/>
    </xf>
    <xf numFmtId="1" fontId="28" fillId="0" borderId="0" xfId="10" applyNumberFormat="1" applyFont="1" applyAlignment="1">
      <alignment horizontal="center"/>
    </xf>
    <xf numFmtId="0" fontId="2" fillId="0" borderId="0" xfId="10" applyFont="1" applyAlignment="1">
      <alignment horizontal="right"/>
    </xf>
    <xf numFmtId="0" fontId="10" fillId="0" borderId="0" xfId="10" applyFont="1" applyAlignment="1">
      <alignment horizontal="right"/>
    </xf>
    <xf numFmtId="0" fontId="27" fillId="0" borderId="0" xfId="7" applyFont="1" applyAlignment="1">
      <alignment horizontal="right"/>
    </xf>
    <xf numFmtId="0" fontId="10" fillId="0" borderId="0" xfId="7" applyFont="1"/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0" fontId="27" fillId="0" borderId="3" xfId="8" applyFont="1" applyBorder="1" applyAlignment="1">
      <alignment horizontal="left" indent="47"/>
    </xf>
    <xf numFmtId="0" fontId="10" fillId="0" borderId="3" xfId="8" applyFont="1" applyBorder="1">
      <alignment horizontal="center"/>
    </xf>
    <xf numFmtId="0" fontId="10" fillId="0" borderId="3" xfId="3" applyFont="1" applyBorder="1" applyAlignment="1">
      <alignment horizontal="right"/>
    </xf>
    <xf numFmtId="166" fontId="27" fillId="0" borderId="0" xfId="11" applyNumberFormat="1" applyFont="1" applyAlignment="1">
      <alignment horizontal="left" vertical="center"/>
    </xf>
    <xf numFmtId="166" fontId="18" fillId="0" borderId="0" xfId="7" applyNumberFormat="1" applyFont="1" applyAlignment="1">
      <alignment horizontal="right"/>
    </xf>
    <xf numFmtId="1" fontId="27" fillId="0" borderId="0" xfId="11" applyNumberFormat="1" applyFont="1" applyAlignment="1">
      <alignment horizontal="center" vertical="center"/>
    </xf>
    <xf numFmtId="0" fontId="27" fillId="0" borderId="0" xfId="11" applyFont="1" applyAlignment="1">
      <alignment vertical="center"/>
    </xf>
    <xf numFmtId="0" fontId="27" fillId="0" borderId="0" xfId="7" applyFont="1"/>
    <xf numFmtId="0" fontId="10" fillId="0" borderId="0" xfId="12" applyFont="1" applyAlignment="1">
      <alignment horizontal="left"/>
    </xf>
    <xf numFmtId="1" fontId="28" fillId="0" borderId="0" xfId="13" applyNumberFormat="1" applyFont="1" applyAlignment="1">
      <alignment horizontal="center"/>
    </xf>
    <xf numFmtId="0" fontId="27" fillId="0" borderId="0" xfId="11" applyFont="1" applyAlignment="1">
      <alignment horizontal="center" vertical="center"/>
    </xf>
    <xf numFmtId="0" fontId="10" fillId="0" borderId="0" xfId="12" applyFont="1" applyAlignment="1">
      <alignment horizontal="left" indent="1"/>
    </xf>
    <xf numFmtId="167" fontId="10" fillId="0" borderId="0" xfId="7" applyNumberFormat="1" applyFont="1"/>
    <xf numFmtId="0" fontId="2" fillId="0" borderId="0" xfId="12" applyFont="1" applyAlignment="1">
      <alignment horizontal="left"/>
    </xf>
    <xf numFmtId="0" fontId="2" fillId="0" borderId="0" xfId="12" applyFont="1" applyAlignment="1">
      <alignment horizontal="left" indent="1"/>
    </xf>
    <xf numFmtId="0" fontId="2" fillId="0" borderId="0" xfId="12" applyFont="1" applyAlignment="1">
      <alignment horizontal="left" indent="2"/>
    </xf>
    <xf numFmtId="0" fontId="10" fillId="0" borderId="0" xfId="12" applyFont="1" applyAlignment="1">
      <alignment horizontal="left" indent="2"/>
    </xf>
    <xf numFmtId="0" fontId="2" fillId="0" borderId="0" xfId="12" applyFont="1" applyAlignment="1">
      <alignment horizontal="left" indent="3"/>
    </xf>
    <xf numFmtId="0" fontId="2" fillId="0" borderId="0" xfId="12" applyFont="1" applyAlignment="1">
      <alignment horizontal="left" indent="4"/>
    </xf>
    <xf numFmtId="166" fontId="15" fillId="0" borderId="0" xfId="7" applyNumberFormat="1" applyFont="1" applyAlignment="1">
      <alignment horizontal="right"/>
    </xf>
    <xf numFmtId="0" fontId="27" fillId="0" borderId="3" xfId="8" applyFont="1" applyBorder="1" applyAlignment="1">
      <alignment horizontal="left" indent="41"/>
    </xf>
    <xf numFmtId="166" fontId="18" fillId="0" borderId="3" xfId="7" applyNumberFormat="1" applyFont="1" applyBorder="1" applyAlignment="1">
      <alignment horizontal="right"/>
    </xf>
    <xf numFmtId="0" fontId="27" fillId="0" borderId="0" xfId="8" applyFont="1" applyAlignment="1">
      <alignment horizontal="left"/>
    </xf>
    <xf numFmtId="0" fontId="2" fillId="0" borderId="0" xfId="0" applyFont="1"/>
    <xf numFmtId="0" fontId="27" fillId="0" borderId="0" xfId="8" applyFont="1" applyAlignment="1">
      <alignment horizontal="left" indent="47"/>
    </xf>
    <xf numFmtId="0" fontId="2" fillId="0" borderId="0" xfId="0" applyFont="1" applyAlignment="1">
      <alignment horizontal="left" indent="1"/>
    </xf>
    <xf numFmtId="0" fontId="3" fillId="0" borderId="0" xfId="0" applyFont="1"/>
    <xf numFmtId="0" fontId="29" fillId="0" borderId="0" xfId="7" applyFont="1"/>
    <xf numFmtId="166" fontId="18" fillId="0" borderId="0" xfId="7" applyNumberFormat="1" applyFont="1"/>
    <xf numFmtId="166" fontId="15" fillId="0" borderId="0" xfId="7" applyNumberFormat="1" applyFont="1"/>
    <xf numFmtId="0" fontId="12" fillId="0" borderId="0" xfId="7"/>
    <xf numFmtId="1" fontId="28" fillId="0" borderId="0" xfId="14" applyNumberFormat="1" applyFont="1" applyAlignment="1">
      <alignment horizontal="center"/>
    </xf>
    <xf numFmtId="0" fontId="8" fillId="0" borderId="3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</cellXfs>
  <cellStyles count="15">
    <cellStyle name="Hyperlink" xfId="1" builtinId="8"/>
    <cellStyle name="Hyperlink 2" xfId="5" xr:uid="{2F8B2815-3565-4BBB-B607-4AEB5F167A72}"/>
    <cellStyle name="Normal" xfId="0" builtinId="0"/>
    <cellStyle name="Normal 10" xfId="3" xr:uid="{6E99B647-5C3E-4726-9305-7A8C09EDA915}"/>
    <cellStyle name="Normal 2" xfId="7" xr:uid="{55A756A6-2C20-49AF-A147-F64A9B17D4C7}"/>
    <cellStyle name="Normal 2 2" xfId="10" xr:uid="{64381476-B9F9-43CB-8312-4B4D7E33BFE9}"/>
    <cellStyle name="Normal 2 2 2" xfId="12" xr:uid="{68D242BB-0792-43EE-8174-F99781F35A20}"/>
    <cellStyle name="Normal 2 4" xfId="4" xr:uid="{10A39158-2685-4420-9A2A-8A490B138E0B}"/>
    <cellStyle name="Normal 3 5 4" xfId="2" xr:uid="{EA23B77C-013B-47CE-92D7-7E3C00721E46}"/>
    <cellStyle name="Normal 30" xfId="13" xr:uid="{FFED4F6A-03B4-479F-BBC9-639472F6149B}"/>
    <cellStyle name="Style1" xfId="6" xr:uid="{17748C2A-4AEE-4DB1-B548-7DE20A052008}"/>
    <cellStyle name="Style4" xfId="8" xr:uid="{B6C268C0-EE3C-4402-AD4A-06B9A209ADB3}"/>
    <cellStyle name="Style5" xfId="9" xr:uid="{61EDBCE5-E89B-4391-81BF-AA60A28E773A}"/>
    <cellStyle name="Style8 2" xfId="14" xr:uid="{BF48EEF1-C71F-43DD-8C6B-A08741C50CCE}"/>
    <cellStyle name="Style9" xfId="11" xr:uid="{CBB644A3-B6D3-46F1-95BC-8D999C52B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137711-207A-4B29-99FF-4044FB634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1BA19-C542-4A44-8D66-4DF0F8753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9336A-D565-4998-866B-BFEDB2875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1F490C43-22DA-47F0-897A-C64121396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0107-52F8-4A1F-A3C2-A0B1B576EE50}">
  <dimension ref="A1:E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5">
      <c r="A1" s="21"/>
      <c r="B1" s="21"/>
      <c r="C1" s="21"/>
      <c r="D1" s="21"/>
      <c r="E1" s="21"/>
    </row>
    <row r="2" spans="1:5">
      <c r="A2" s="21"/>
      <c r="B2" s="13" t="s">
        <v>216</v>
      </c>
      <c r="C2" s="12"/>
      <c r="D2" s="12"/>
      <c r="E2" s="12"/>
    </row>
    <row r="3" spans="1:5" ht="12" customHeight="1">
      <c r="A3" s="21"/>
      <c r="B3" s="12"/>
      <c r="C3" s="12"/>
      <c r="D3" s="12"/>
      <c r="E3" s="12"/>
    </row>
    <row r="4" spans="1:5">
      <c r="A4" s="21"/>
      <c r="B4" s="12"/>
      <c r="C4" s="12"/>
      <c r="D4" s="12"/>
      <c r="E4" s="12"/>
    </row>
    <row r="5" spans="1:5" ht="15.75">
      <c r="A5" s="21"/>
      <c r="B5" s="14" t="s">
        <v>217</v>
      </c>
      <c r="C5" s="21"/>
      <c r="D5" s="21"/>
      <c r="E5" s="21"/>
    </row>
    <row r="6" spans="1:5" ht="15.75" customHeight="1">
      <c r="A6" s="21"/>
      <c r="B6" s="82" t="s">
        <v>218</v>
      </c>
      <c r="C6" s="82"/>
      <c r="D6" s="82"/>
      <c r="E6" s="82"/>
    </row>
    <row r="7" spans="1:5" ht="15.75" customHeight="1">
      <c r="A7" s="21"/>
      <c r="B7" s="22" t="s">
        <v>226</v>
      </c>
      <c r="C7" s="21"/>
      <c r="D7" s="21"/>
      <c r="E7" s="21"/>
    </row>
    <row r="8" spans="1:5">
      <c r="A8" s="23"/>
      <c r="B8" s="23"/>
      <c r="C8" s="23"/>
      <c r="D8" s="21"/>
      <c r="E8" s="21"/>
    </row>
    <row r="9" spans="1:5" ht="15.75">
      <c r="A9" s="24"/>
      <c r="B9" s="25" t="s">
        <v>227</v>
      </c>
      <c r="C9" s="24"/>
      <c r="D9" s="21"/>
      <c r="E9" s="21"/>
    </row>
    <row r="10" spans="1:5">
      <c r="A10" s="24"/>
      <c r="B10" s="26" t="s">
        <v>228</v>
      </c>
      <c r="C10" s="24"/>
      <c r="D10" s="21"/>
      <c r="E10" s="21"/>
    </row>
    <row r="11" spans="1:5">
      <c r="A11" s="24"/>
      <c r="B11" s="27">
        <v>17.100000000000001</v>
      </c>
      <c r="C11" s="28" t="s">
        <v>229</v>
      </c>
      <c r="D11" s="21"/>
      <c r="E11" s="21"/>
    </row>
    <row r="12" spans="1:5">
      <c r="A12" s="24"/>
      <c r="B12" s="27">
        <v>17.2</v>
      </c>
      <c r="C12" s="28" t="s">
        <v>230</v>
      </c>
      <c r="D12" s="21"/>
      <c r="E12" s="21"/>
    </row>
    <row r="13" spans="1:5">
      <c r="A13" s="24"/>
      <c r="B13" s="27" t="s">
        <v>231</v>
      </c>
      <c r="C13" s="28" t="s">
        <v>232</v>
      </c>
      <c r="D13" s="21"/>
      <c r="E13" s="21"/>
    </row>
    <row r="14" spans="1:5">
      <c r="A14" s="23"/>
      <c r="B14" s="23"/>
      <c r="C14" s="23"/>
      <c r="D14" s="21"/>
      <c r="E14" s="21"/>
    </row>
    <row r="15" spans="1:5" ht="15.75">
      <c r="A15" s="24"/>
      <c r="B15" s="83"/>
      <c r="C15" s="83"/>
      <c r="D15" s="21"/>
      <c r="E15" s="21"/>
    </row>
    <row r="16" spans="1:5" ht="15.75">
      <c r="A16" s="24"/>
      <c r="B16" s="84" t="s">
        <v>233</v>
      </c>
      <c r="C16" s="84"/>
      <c r="D16" s="21"/>
      <c r="E16" s="21"/>
    </row>
    <row r="17" spans="1:5">
      <c r="A17" s="23"/>
      <c r="B17" s="23"/>
      <c r="C17" s="23"/>
      <c r="D17" s="21"/>
      <c r="E17" s="21"/>
    </row>
    <row r="18" spans="1:5">
      <c r="A18" s="24"/>
      <c r="B18" s="29" t="s">
        <v>234</v>
      </c>
      <c r="C18" s="24"/>
      <c r="D18" s="21"/>
      <c r="E18" s="21"/>
    </row>
    <row r="19" spans="1:5">
      <c r="A19" s="24"/>
      <c r="B19" s="85" t="s">
        <v>235</v>
      </c>
      <c r="C19" s="85"/>
      <c r="D19" s="21"/>
      <c r="E19" s="21"/>
    </row>
    <row r="20" spans="1:5">
      <c r="A20" s="24"/>
      <c r="B20" s="85" t="s">
        <v>236</v>
      </c>
      <c r="C20" s="85"/>
      <c r="D20" s="21"/>
      <c r="E20" s="21"/>
    </row>
    <row r="21" spans="1:5">
      <c r="A21" s="23"/>
      <c r="B21" s="23"/>
      <c r="C21" s="23"/>
      <c r="D21" s="21"/>
      <c r="E21" s="21"/>
    </row>
    <row r="22" spans="1:5">
      <c r="A22" s="23"/>
      <c r="B22" s="15" t="s">
        <v>219</v>
      </c>
      <c r="C22" s="21"/>
      <c r="D22" s="21"/>
      <c r="E22" s="21"/>
    </row>
    <row r="23" spans="1:5">
      <c r="A23" s="23"/>
      <c r="B23" s="81" t="s">
        <v>237</v>
      </c>
      <c r="C23" s="81"/>
      <c r="D23" s="81"/>
      <c r="E23" s="81"/>
    </row>
    <row r="24" spans="1:5">
      <c r="A24" s="23"/>
      <c r="B24" s="81" t="s">
        <v>238</v>
      </c>
      <c r="C24" s="81"/>
      <c r="D24" s="81"/>
      <c r="E24" s="81"/>
    </row>
    <row r="25" spans="1:5">
      <c r="A25" s="23"/>
      <c r="B25" s="23"/>
      <c r="C25" s="23"/>
      <c r="D25" s="21"/>
      <c r="E25" s="21"/>
    </row>
    <row r="26" spans="1:5">
      <c r="A26" s="23"/>
      <c r="B26" s="30" t="str">
        <f ca="1">"© Commonwealth of Australia "&amp;YEAR(TODAY())</f>
        <v>© Commonwealth of Australia 2021</v>
      </c>
      <c r="C26" s="24"/>
      <c r="D26" s="21"/>
      <c r="E26" s="21"/>
    </row>
  </sheetData>
  <mergeCells count="7">
    <mergeCell ref="B24:E24"/>
    <mergeCell ref="B6:E6"/>
    <mergeCell ref="B15:C15"/>
    <mergeCell ref="B16:C16"/>
    <mergeCell ref="B19:C19"/>
    <mergeCell ref="B20:C20"/>
    <mergeCell ref="B23:E23"/>
  </mergeCells>
  <hyperlinks>
    <hyperlink ref="B16" r:id="rId1" xr:uid="{0C8BE300-041B-4417-88C1-BFFE606ED8F5}"/>
    <hyperlink ref="B13" location="Index!A12" display="Index" xr:uid="{76719004-CF01-4745-B325-FFD766FF02F4}"/>
    <hyperlink ref="B26" r:id="rId2" display="© Commonwealth of Australia 2015" xr:uid="{588A4EC5-1AFB-4E57-ACD5-3F1B2E052160}"/>
    <hyperlink ref="B20" r:id="rId3" display="Explanatory Notes" xr:uid="{0BF040FC-D283-4730-B1DA-4FC89C747901}"/>
    <hyperlink ref="B19" r:id="rId4" xr:uid="{97701596-838D-40CB-9539-544CF81D498C}"/>
    <hyperlink ref="B19:C19" r:id="rId5" display="Summary - link to be updated for 2021" xr:uid="{0F128548-B83A-4BFB-ACC4-90A8A1A56E09}"/>
    <hyperlink ref="B20:C20" r:id="rId6" display="Methodology" xr:uid="{6FB1F4C7-4936-4096-B2DA-40A6AA7C2B95}"/>
    <hyperlink ref="B11" location="'Table 17.1'!C13" display="'Table 17.1'!C13" xr:uid="{7BB2A1C7-D4DC-4A32-A735-134E420A8EE5}"/>
    <hyperlink ref="B12" location="'Table 17.2'!C13" display="'Table 17.2'!C13" xr:uid="{A3D9DC9F-EDF0-4049-A8FE-4C76E5262EA3}"/>
    <hyperlink ref="B24" r:id="rId7" display="or the Labour Surveys Branch at labour.statistics@abs.gov.au." xr:uid="{E265EC05-463F-4ACF-97AB-6B5113C7FC1F}"/>
    <hyperlink ref="B23:E23" r:id="rId8" display="For further information about these and related statistics visit www.abs.gov.au/about/contact-us" xr:uid="{F07AE766-4267-4CD8-A242-930605F819EA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BD74-4E2B-40AE-B8C4-19215722EB59}">
  <sheetPr>
    <pageSetUpPr fitToPage="1"/>
  </sheetPr>
  <dimension ref="A1:L51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216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217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86" t="str">
        <f>Contents!B6</f>
        <v>Table 17. Labour mobility, retrenchments and duration of employment</v>
      </c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87" t="str">
        <f>Contents!C11</f>
        <v>Table 17.1 - February 2021</v>
      </c>
      <c r="B8" s="87"/>
      <c r="C8" s="87"/>
      <c r="D8" s="87"/>
      <c r="E8" s="87"/>
      <c r="F8" s="87"/>
      <c r="G8" s="87"/>
      <c r="H8" s="87"/>
      <c r="I8" s="35"/>
      <c r="J8" s="36"/>
      <c r="K8" s="37"/>
      <c r="L8" s="37"/>
    </row>
    <row r="9" spans="1:12">
      <c r="A9" s="38"/>
      <c r="B9" s="38"/>
      <c r="C9" s="39" t="s">
        <v>239</v>
      </c>
      <c r="D9" s="39" t="s">
        <v>240</v>
      </c>
      <c r="E9" s="39" t="s">
        <v>241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242</v>
      </c>
      <c r="D10" s="45" t="s">
        <v>242</v>
      </c>
      <c r="E10" s="45" t="s">
        <v>242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243</v>
      </c>
      <c r="B11" s="49"/>
      <c r="C11" s="50"/>
      <c r="D11" s="50"/>
      <c r="E11" s="50"/>
      <c r="F11" s="46"/>
      <c r="G11" s="47"/>
      <c r="H11" s="47"/>
      <c r="I11" s="47"/>
      <c r="J11" s="44"/>
      <c r="K11" s="44"/>
      <c r="L11" s="44"/>
    </row>
    <row r="12" spans="1:12">
      <c r="A12" s="51" t="s">
        <v>244</v>
      </c>
      <c r="B12" s="44"/>
      <c r="C12" s="52"/>
      <c r="D12" s="52"/>
      <c r="E12" s="52"/>
      <c r="F12" s="53"/>
      <c r="G12" s="54"/>
      <c r="H12" s="54"/>
      <c r="I12" s="54"/>
      <c r="J12" s="55"/>
      <c r="K12" s="55"/>
      <c r="L12" s="55"/>
    </row>
    <row r="13" spans="1:12">
      <c r="A13" s="44"/>
      <c r="B13" s="56" t="s">
        <v>245</v>
      </c>
      <c r="C13" s="52">
        <f>A124806438F_Latest</f>
        <v>2280.9</v>
      </c>
      <c r="D13" s="52">
        <f>A124806302V_Latest</f>
        <v>1147.461</v>
      </c>
      <c r="E13" s="52">
        <f>A124806422L_Latest</f>
        <v>1133.4390000000001</v>
      </c>
      <c r="F13" s="57"/>
      <c r="G13" s="58"/>
      <c r="H13" s="55"/>
      <c r="I13" s="55"/>
      <c r="J13" s="55"/>
      <c r="K13" s="55"/>
      <c r="L13" s="55"/>
    </row>
    <row r="14" spans="1:12">
      <c r="A14" s="44"/>
      <c r="B14" s="59" t="s">
        <v>246</v>
      </c>
      <c r="C14" s="52">
        <f>A124806326L_Latest</f>
        <v>676.97799999999995</v>
      </c>
      <c r="D14" s="52">
        <f>A124806182L_Latest</f>
        <v>335.89299999999997</v>
      </c>
      <c r="E14" s="52">
        <f>A124806154C_Latest</f>
        <v>341.08499999999998</v>
      </c>
      <c r="F14" s="57"/>
      <c r="G14" s="60"/>
      <c r="H14" s="60"/>
      <c r="I14" s="60"/>
      <c r="J14" s="44"/>
      <c r="K14" s="44"/>
      <c r="L14" s="44"/>
    </row>
    <row r="15" spans="1:12">
      <c r="A15" s="44"/>
      <c r="B15" s="59" t="s">
        <v>247</v>
      </c>
      <c r="C15" s="52">
        <f>A124806442W_Latest</f>
        <v>739.351</v>
      </c>
      <c r="D15" s="52">
        <f>A124806358F_Latest</f>
        <v>351.577</v>
      </c>
      <c r="E15" s="52">
        <f>A124806310V_Latest</f>
        <v>387.774</v>
      </c>
      <c r="F15" s="57"/>
      <c r="G15" s="60"/>
      <c r="H15" s="60"/>
      <c r="I15" s="60"/>
      <c r="J15" s="44"/>
      <c r="K15" s="44"/>
      <c r="L15" s="44"/>
    </row>
    <row r="16" spans="1:12">
      <c r="A16" s="44"/>
      <c r="B16" s="59" t="s">
        <v>248</v>
      </c>
      <c r="C16" s="52">
        <f>A124806446F_Latest</f>
        <v>864.57100000000003</v>
      </c>
      <c r="D16" s="52">
        <f>A124806362W_Latest</f>
        <v>459.99099999999999</v>
      </c>
      <c r="E16" s="52">
        <f>A124806246L_Latest</f>
        <v>404.58</v>
      </c>
      <c r="F16" s="57"/>
      <c r="G16" s="60"/>
      <c r="H16" s="60"/>
      <c r="I16" s="60"/>
      <c r="J16" s="44"/>
      <c r="K16" s="44"/>
      <c r="L16" s="44"/>
    </row>
    <row r="17" spans="1:12">
      <c r="A17" s="44"/>
      <c r="B17" s="61" t="s">
        <v>249</v>
      </c>
      <c r="C17" s="52">
        <f>A124806330C_Latest</f>
        <v>10683.726000000001</v>
      </c>
      <c r="D17" s="52">
        <f>A124806222V_Latest</f>
        <v>5659.4970000000003</v>
      </c>
      <c r="E17" s="52">
        <f>A124806314C_Latest</f>
        <v>5024.2290000000003</v>
      </c>
      <c r="F17" s="57"/>
      <c r="G17" s="60"/>
      <c r="H17" s="60"/>
      <c r="I17" s="60"/>
      <c r="J17" s="44"/>
      <c r="K17" s="44"/>
      <c r="L17" s="44"/>
    </row>
    <row r="18" spans="1:12">
      <c r="A18" s="44"/>
      <c r="B18" s="62" t="s">
        <v>250</v>
      </c>
      <c r="C18" s="52">
        <f>A124806334L_Latest</f>
        <v>4670.5290000000005</v>
      </c>
      <c r="D18" s="52">
        <f>A124806122K_Latest</f>
        <v>2400.9740000000002</v>
      </c>
      <c r="E18" s="52">
        <f>A124806318L_Latest</f>
        <v>2269.5549999999998</v>
      </c>
      <c r="F18" s="57"/>
      <c r="G18" s="60"/>
      <c r="H18" s="60"/>
      <c r="I18" s="60"/>
      <c r="J18" s="44"/>
      <c r="K18" s="44"/>
      <c r="L18" s="44"/>
    </row>
    <row r="19" spans="1:12">
      <c r="A19" s="44"/>
      <c r="B19" s="63" t="s">
        <v>251</v>
      </c>
      <c r="C19" s="52">
        <f>A124806390F_Latest</f>
        <v>1227.43</v>
      </c>
      <c r="D19" s="52">
        <f>A124806486X_Latest</f>
        <v>606.91399999999999</v>
      </c>
      <c r="E19" s="52">
        <f>A124806194W_Latest</f>
        <v>620.51599999999996</v>
      </c>
      <c r="F19" s="57"/>
      <c r="G19" s="60"/>
      <c r="H19" s="60"/>
      <c r="I19" s="60"/>
      <c r="J19" s="44"/>
      <c r="K19" s="44"/>
      <c r="L19" s="44"/>
    </row>
    <row r="20" spans="1:12">
      <c r="A20" s="44"/>
      <c r="B20" s="64" t="s">
        <v>252</v>
      </c>
      <c r="C20" s="52">
        <f>A124806278F_Latest</f>
        <v>1416.5450000000001</v>
      </c>
      <c r="D20" s="52">
        <f>A124806306C_Latest</f>
        <v>722.40300000000002</v>
      </c>
      <c r="E20" s="52">
        <f>A124806462F_Latest</f>
        <v>694.14200000000005</v>
      </c>
      <c r="F20" s="57"/>
      <c r="G20" s="60"/>
      <c r="H20" s="60"/>
      <c r="I20" s="60"/>
      <c r="J20" s="44"/>
      <c r="K20" s="44"/>
      <c r="L20" s="44"/>
    </row>
    <row r="21" spans="1:12">
      <c r="A21" s="44"/>
      <c r="B21" s="63" t="s">
        <v>253</v>
      </c>
      <c r="C21" s="52">
        <f>A124806450W_Latest</f>
        <v>2026.5550000000001</v>
      </c>
      <c r="D21" s="52">
        <f>A124806410C_Latest</f>
        <v>1071.6559999999999</v>
      </c>
      <c r="E21" s="52">
        <f>A124806250C_Latest</f>
        <v>954.89800000000002</v>
      </c>
      <c r="F21" s="57"/>
      <c r="G21" s="60"/>
      <c r="H21" s="60"/>
      <c r="I21" s="60"/>
      <c r="J21" s="44"/>
      <c r="K21" s="44"/>
      <c r="L21" s="44"/>
    </row>
    <row r="22" spans="1:12">
      <c r="A22" s="44"/>
      <c r="B22" s="62" t="s">
        <v>254</v>
      </c>
      <c r="C22" s="52">
        <f>A124806394R_Latest</f>
        <v>6013.1970000000001</v>
      </c>
      <c r="D22" s="52">
        <f>A124806490R_Latest</f>
        <v>3258.5239999999999</v>
      </c>
      <c r="E22" s="52">
        <f>A124806198F_Latest</f>
        <v>2754.6729999999998</v>
      </c>
      <c r="F22" s="57"/>
      <c r="G22" s="60"/>
      <c r="H22" s="60"/>
      <c r="I22" s="60"/>
      <c r="J22" s="44"/>
      <c r="K22" s="44"/>
      <c r="L22" s="44"/>
    </row>
    <row r="23" spans="1:12">
      <c r="A23" s="44"/>
      <c r="B23" s="63" t="s">
        <v>255</v>
      </c>
      <c r="C23" s="52">
        <f>A124806478X_Latest</f>
        <v>2449.9349999999999</v>
      </c>
      <c r="D23" s="52">
        <f>A124806126V_Latest</f>
        <v>1302.0360000000001</v>
      </c>
      <c r="E23" s="52">
        <f>A124806254L_Latest</f>
        <v>1147.8989999999999</v>
      </c>
      <c r="F23" s="57"/>
      <c r="G23" s="60"/>
      <c r="H23" s="60"/>
      <c r="I23" s="60"/>
      <c r="J23" s="44"/>
      <c r="K23" s="44"/>
      <c r="L23" s="44"/>
    </row>
    <row r="24" spans="1:12">
      <c r="A24" s="44"/>
      <c r="B24" s="63" t="s">
        <v>256</v>
      </c>
      <c r="C24" s="52">
        <f>A124806282W_Latest</f>
        <v>3563.2620000000002</v>
      </c>
      <c r="D24" s="52">
        <f>A124806226C_Latest</f>
        <v>1956.4880000000001</v>
      </c>
      <c r="E24" s="52">
        <f>A124806466R_Latest</f>
        <v>1606.7739999999999</v>
      </c>
      <c r="F24" s="57"/>
      <c r="G24" s="60"/>
      <c r="H24" s="60"/>
      <c r="I24" s="60"/>
      <c r="J24" s="44"/>
      <c r="K24" s="44"/>
      <c r="L24" s="44"/>
    </row>
    <row r="25" spans="1:12">
      <c r="A25" s="44"/>
      <c r="B25" s="64" t="s">
        <v>257</v>
      </c>
      <c r="C25" s="52">
        <f>A124806110A_Latest</f>
        <v>2174.4229999999998</v>
      </c>
      <c r="D25" s="52">
        <f>A124806366F_Latest</f>
        <v>1146.271</v>
      </c>
      <c r="E25" s="52">
        <f>A124806258W_Latest</f>
        <v>1028.152</v>
      </c>
      <c r="F25" s="52"/>
      <c r="G25" s="52"/>
      <c r="H25" s="52"/>
      <c r="I25" s="57"/>
      <c r="J25" s="60"/>
      <c r="K25" s="60"/>
      <c r="L25" s="60"/>
    </row>
    <row r="26" spans="1:12">
      <c r="A26" s="44"/>
      <c r="B26" s="63" t="s">
        <v>258</v>
      </c>
      <c r="C26" s="52">
        <f>A124806170C_Latest</f>
        <v>1388.8389999999999</v>
      </c>
      <c r="D26" s="52">
        <f>A124806230V_Latest</f>
        <v>810.21699999999998</v>
      </c>
      <c r="E26" s="52">
        <f>A124806502L_Latest</f>
        <v>578.62199999999996</v>
      </c>
      <c r="F26" s="52"/>
      <c r="G26" s="52"/>
      <c r="H26" s="52"/>
      <c r="I26" s="57"/>
      <c r="J26" s="60"/>
      <c r="K26" s="60"/>
      <c r="L26" s="60"/>
    </row>
    <row r="27" spans="1:12">
      <c r="A27" s="55" t="s">
        <v>259</v>
      </c>
      <c r="B27" s="65"/>
      <c r="C27" s="52"/>
      <c r="D27" s="52"/>
      <c r="E27" s="52"/>
      <c r="F27" s="52"/>
      <c r="G27" s="52"/>
      <c r="H27" s="52"/>
      <c r="I27" s="57"/>
      <c r="J27" s="60"/>
      <c r="K27" s="60"/>
      <c r="L27" s="60"/>
    </row>
    <row r="28" spans="1:12">
      <c r="A28" s="44"/>
      <c r="B28" s="61" t="s">
        <v>260</v>
      </c>
      <c r="C28" s="52">
        <f>A124806338W_Latest</f>
        <v>974.66899999999998</v>
      </c>
      <c r="D28" s="52">
        <f>A124806454F_Latest</f>
        <v>509.10399999999998</v>
      </c>
      <c r="E28" s="52">
        <f>A124806470F_Latest</f>
        <v>465.565</v>
      </c>
      <c r="F28" s="52"/>
      <c r="G28" s="52"/>
      <c r="H28" s="52"/>
      <c r="I28" s="57"/>
      <c r="J28" s="60"/>
      <c r="K28" s="60"/>
      <c r="L28" s="60"/>
    </row>
    <row r="29" spans="1:12">
      <c r="A29" s="44"/>
      <c r="B29" s="61" t="s">
        <v>261</v>
      </c>
      <c r="C29" s="52">
        <f>A124806174L_Latest</f>
        <v>11989.957</v>
      </c>
      <c r="D29" s="52">
        <f>A124806130K_Latest</f>
        <v>6297.8549999999996</v>
      </c>
      <c r="E29" s="52">
        <f>A124806202K_Latest</f>
        <v>5692.1019999999999</v>
      </c>
      <c r="F29" s="52"/>
      <c r="G29" s="52"/>
      <c r="H29" s="52"/>
      <c r="I29" s="57"/>
      <c r="J29" s="60"/>
      <c r="K29" s="60"/>
      <c r="L29" s="60"/>
    </row>
    <row r="30" spans="1:12">
      <c r="A30" s="55" t="s">
        <v>262</v>
      </c>
      <c r="B30" s="66"/>
      <c r="C30" s="67">
        <f>A124806342L_Latest</f>
        <v>12964.626</v>
      </c>
      <c r="D30" s="67">
        <f>A124806458R_Latest</f>
        <v>6806.9579999999996</v>
      </c>
      <c r="E30" s="67">
        <f>A124806262L_Latest</f>
        <v>6157.6670000000004</v>
      </c>
      <c r="F30" s="52"/>
      <c r="G30" s="52"/>
      <c r="H30" s="52"/>
      <c r="I30" s="57"/>
      <c r="J30" s="60"/>
      <c r="K30" s="60"/>
      <c r="L30" s="60"/>
    </row>
    <row r="31" spans="1:12">
      <c r="A31" s="68" t="s">
        <v>263</v>
      </c>
      <c r="B31" s="49"/>
      <c r="C31" s="69"/>
      <c r="D31" s="69"/>
      <c r="E31" s="69"/>
      <c r="F31" s="52"/>
      <c r="G31" s="52"/>
      <c r="H31" s="52"/>
      <c r="I31" s="57"/>
      <c r="J31" s="60"/>
      <c r="K31" s="60"/>
      <c r="L31" s="60"/>
    </row>
    <row r="32" spans="1:12">
      <c r="A32" s="70" t="s">
        <v>264</v>
      </c>
      <c r="B32" s="71"/>
      <c r="C32" s="67">
        <f>A124806398X_Latest</f>
        <v>3093.1060000000002</v>
      </c>
      <c r="D32" s="67">
        <f>A124806134V_Latest</f>
        <v>1478.5609999999999</v>
      </c>
      <c r="E32" s="67">
        <f>A124806322C_Latest</f>
        <v>1614.5450000000001</v>
      </c>
      <c r="F32" s="52"/>
      <c r="G32" s="52"/>
      <c r="H32" s="52"/>
      <c r="I32" s="57"/>
      <c r="J32" s="60"/>
      <c r="K32" s="60"/>
      <c r="L32" s="60"/>
    </row>
    <row r="33" spans="1:12">
      <c r="A33" s="72"/>
      <c r="B33" s="71" t="s">
        <v>265</v>
      </c>
      <c r="C33" s="52">
        <f>A124806402C_Latest</f>
        <v>2255.6469999999999</v>
      </c>
      <c r="D33" s="52">
        <f>A124806186W_Latest</f>
        <v>1101.817</v>
      </c>
      <c r="E33" s="52">
        <f>A124806382F_Latest</f>
        <v>1153.83</v>
      </c>
      <c r="F33" s="52"/>
      <c r="G33" s="52"/>
      <c r="H33" s="52"/>
      <c r="I33" s="57"/>
      <c r="J33" s="60"/>
      <c r="K33" s="60"/>
      <c r="L33" s="60"/>
    </row>
    <row r="34" spans="1:12">
      <c r="A34" s="72"/>
      <c r="B34" s="73" t="s">
        <v>266</v>
      </c>
      <c r="C34" s="52">
        <f>A124806210K_Latest</f>
        <v>1459.546</v>
      </c>
      <c r="D34" s="52">
        <f>A124806234C_Latest</f>
        <v>752.06399999999996</v>
      </c>
      <c r="E34" s="52">
        <f>A124806158L_Latest</f>
        <v>707.48199999999997</v>
      </c>
      <c r="F34" s="52"/>
      <c r="G34" s="52"/>
      <c r="H34" s="52"/>
      <c r="I34" s="57"/>
      <c r="J34" s="60"/>
      <c r="K34" s="60"/>
      <c r="L34" s="60"/>
    </row>
    <row r="35" spans="1:12">
      <c r="A35" s="72"/>
      <c r="B35" s="73" t="s">
        <v>267</v>
      </c>
      <c r="C35" s="52">
        <f>A124806114K_Latest</f>
        <v>796.101</v>
      </c>
      <c r="D35" s="52">
        <f>A124806138C_Latest</f>
        <v>349.75299999999999</v>
      </c>
      <c r="E35" s="52">
        <f>A124806266W_Latest</f>
        <v>446.34800000000001</v>
      </c>
      <c r="F35" s="52"/>
      <c r="G35" s="52"/>
      <c r="H35" s="52"/>
      <c r="I35" s="57"/>
      <c r="J35" s="60"/>
      <c r="K35" s="60"/>
      <c r="L35" s="60"/>
    </row>
    <row r="36" spans="1:12">
      <c r="A36" s="72"/>
      <c r="B36" s="73" t="s">
        <v>268</v>
      </c>
      <c r="C36" s="52">
        <f>A124806286F_Latest</f>
        <v>298.93700000000001</v>
      </c>
      <c r="D36" s="52">
        <f>A124806190L_Latest</f>
        <v>137.136</v>
      </c>
      <c r="E36" s="52">
        <f>A124806270L_Latest</f>
        <v>161.80099999999999</v>
      </c>
      <c r="F36" s="52"/>
      <c r="G36" s="52"/>
      <c r="H36" s="52"/>
      <c r="I36" s="57"/>
      <c r="J36" s="60"/>
      <c r="K36" s="60"/>
      <c r="L36" s="60"/>
    </row>
    <row r="37" spans="1:12">
      <c r="A37" s="72"/>
      <c r="B37" s="71" t="s">
        <v>269</v>
      </c>
      <c r="C37" s="52">
        <f>A124806178W_Latest</f>
        <v>294.5</v>
      </c>
      <c r="D37" s="52">
        <f>A124806142V_Latest</f>
        <v>165.251</v>
      </c>
      <c r="E37" s="52">
        <f>A124806426W_Latest</f>
        <v>129.25</v>
      </c>
      <c r="F37" s="52"/>
      <c r="G37" s="52"/>
      <c r="H37" s="52"/>
      <c r="I37" s="57"/>
      <c r="J37" s="60"/>
      <c r="K37" s="60"/>
      <c r="L37" s="60"/>
    </row>
    <row r="38" spans="1:12">
      <c r="A38" s="72"/>
      <c r="B38" s="71" t="s">
        <v>270</v>
      </c>
      <c r="C38" s="52">
        <f>A124806290W_Latest</f>
        <v>542.95899999999995</v>
      </c>
      <c r="D38" s="52">
        <f>A124806494X_Latest</f>
        <v>211.494</v>
      </c>
      <c r="E38" s="52">
        <f>A124806506W_Latest</f>
        <v>331.46499999999997</v>
      </c>
      <c r="F38" s="52"/>
      <c r="G38" s="52"/>
      <c r="H38" s="52"/>
      <c r="I38" s="57"/>
      <c r="J38" s="60"/>
      <c r="K38" s="60"/>
      <c r="L38" s="60"/>
    </row>
    <row r="39" spans="1:12">
      <c r="A39" s="74" t="s">
        <v>271</v>
      </c>
      <c r="B39" s="44"/>
      <c r="C39" s="67">
        <f>A124806214V_Latest</f>
        <v>1092.7070000000001</v>
      </c>
      <c r="D39" s="67">
        <f>A124806498J_Latest</f>
        <v>498.71699999999998</v>
      </c>
      <c r="E39" s="67">
        <f>A124806430L_Latest</f>
        <v>593.98900000000003</v>
      </c>
      <c r="F39" s="52"/>
      <c r="G39" s="52"/>
      <c r="H39" s="52"/>
      <c r="I39" s="57"/>
      <c r="J39" s="60"/>
      <c r="K39" s="60"/>
      <c r="L39" s="60"/>
    </row>
    <row r="40" spans="1:12">
      <c r="A40" s="72"/>
      <c r="B40" s="71" t="s">
        <v>272</v>
      </c>
      <c r="C40" s="52">
        <f>A124806294F_Latest</f>
        <v>646.14200000000005</v>
      </c>
      <c r="D40" s="52">
        <f>A124806370W_Latest</f>
        <v>330.10199999999998</v>
      </c>
      <c r="E40" s="52">
        <f>A124806386R_Latest</f>
        <v>316.03899999999999</v>
      </c>
      <c r="F40" s="52"/>
      <c r="G40" s="52"/>
      <c r="H40" s="52"/>
      <c r="I40" s="57"/>
      <c r="J40" s="60"/>
      <c r="K40" s="60"/>
      <c r="L40" s="60"/>
    </row>
    <row r="41" spans="1:12">
      <c r="A41" s="72"/>
      <c r="B41" s="73" t="s">
        <v>273</v>
      </c>
      <c r="C41" s="52">
        <f>A124806346W_Latest</f>
        <v>73.316999999999993</v>
      </c>
      <c r="D41" s="52">
        <f>A124806414L_Latest</f>
        <v>34.301000000000002</v>
      </c>
      <c r="E41" s="52">
        <f>A124806162C_Latest</f>
        <v>39.015999999999998</v>
      </c>
      <c r="F41" s="52"/>
      <c r="G41" s="52"/>
      <c r="H41" s="52"/>
      <c r="I41" s="57"/>
      <c r="J41" s="60"/>
      <c r="K41" s="60"/>
      <c r="L41" s="60"/>
    </row>
    <row r="42" spans="1:12">
      <c r="A42" s="72"/>
      <c r="B42" s="71" t="s">
        <v>274</v>
      </c>
      <c r="C42" s="52">
        <f>A124806298R_Latest</f>
        <v>446.565</v>
      </c>
      <c r="D42" s="52">
        <f>A124806146C_Latest</f>
        <v>168.61500000000001</v>
      </c>
      <c r="E42" s="52">
        <f>A124806510L_Latest</f>
        <v>277.95</v>
      </c>
      <c r="F42" s="52"/>
      <c r="G42" s="52"/>
      <c r="H42" s="52"/>
      <c r="I42" s="57"/>
      <c r="J42" s="60"/>
      <c r="K42" s="60"/>
      <c r="L42" s="60"/>
    </row>
    <row r="43" spans="1:12">
      <c r="A43" s="74" t="s">
        <v>275</v>
      </c>
      <c r="B43" s="44"/>
      <c r="C43" s="67">
        <f>A124806218C_Latest</f>
        <v>719.42200000000003</v>
      </c>
      <c r="D43" s="67">
        <f>A124806238L_Latest</f>
        <v>387.13099999999997</v>
      </c>
      <c r="E43" s="67">
        <f>A124806166L_Latest</f>
        <v>332.291</v>
      </c>
      <c r="F43" s="52"/>
      <c r="G43" s="52"/>
      <c r="H43" s="52"/>
      <c r="I43" s="57"/>
      <c r="J43" s="60"/>
      <c r="K43" s="60"/>
      <c r="L43" s="60"/>
    </row>
    <row r="44" spans="1:12">
      <c r="A44" s="72"/>
      <c r="B44" s="71" t="s">
        <v>276</v>
      </c>
      <c r="C44" s="52">
        <f>A124806406L_Latest</f>
        <v>393.12700000000001</v>
      </c>
      <c r="D44" s="52">
        <f>A124806374F_Latest</f>
        <v>217.69900000000001</v>
      </c>
      <c r="E44" s="52">
        <f>A124806514W_Latest</f>
        <v>175.428</v>
      </c>
      <c r="F44" s="52"/>
      <c r="G44" s="52"/>
      <c r="H44" s="52"/>
      <c r="I44" s="57"/>
      <c r="J44" s="60"/>
      <c r="K44" s="60"/>
      <c r="L44" s="60"/>
    </row>
    <row r="45" spans="1:12">
      <c r="A45" s="72"/>
      <c r="B45" s="71" t="s">
        <v>277</v>
      </c>
      <c r="C45" s="52">
        <f>A124806350L_Latest</f>
        <v>328.52699999999999</v>
      </c>
      <c r="D45" s="52">
        <f>A124806150V_Latest</f>
        <v>179.00200000000001</v>
      </c>
      <c r="E45" s="52">
        <f>A124806206V_Latest</f>
        <v>149.52600000000001</v>
      </c>
      <c r="F45" s="52"/>
      <c r="G45" s="52"/>
      <c r="H45" s="52"/>
      <c r="I45" s="57"/>
      <c r="J45" s="60"/>
      <c r="K45" s="60"/>
      <c r="L45" s="60"/>
    </row>
    <row r="46" spans="1:12">
      <c r="A46" s="72"/>
      <c r="B46" s="73" t="s">
        <v>278</v>
      </c>
      <c r="C46" s="52">
        <f>A124806354W_Latest</f>
        <v>59.414000000000001</v>
      </c>
      <c r="D46" s="52">
        <f>A124806242C_Latest</f>
        <v>32.597999999999999</v>
      </c>
      <c r="E46" s="52">
        <f>A124806434W_Latest</f>
        <v>26.815000000000001</v>
      </c>
      <c r="F46" s="52"/>
      <c r="G46" s="52"/>
      <c r="H46" s="52"/>
      <c r="I46" s="57"/>
      <c r="J46" s="60"/>
      <c r="K46" s="60"/>
      <c r="L46" s="60"/>
    </row>
    <row r="47" spans="1:12">
      <c r="A47" s="72"/>
      <c r="B47" s="71" t="s">
        <v>279</v>
      </c>
      <c r="C47" s="52">
        <f>A124806482R_Latest</f>
        <v>390.89499999999998</v>
      </c>
      <c r="D47" s="52">
        <f>A124806378R_Latest</f>
        <v>208.12899999999999</v>
      </c>
      <c r="E47" s="52">
        <f>A124806274W_Latest</f>
        <v>182.76499999999999</v>
      </c>
      <c r="F47" s="52"/>
      <c r="G47" s="52"/>
      <c r="H47" s="52"/>
      <c r="I47" s="57"/>
      <c r="J47" s="60"/>
      <c r="K47" s="60"/>
      <c r="L47" s="60"/>
    </row>
    <row r="48" spans="1:12">
      <c r="A48" s="70" t="s">
        <v>262</v>
      </c>
      <c r="B48" s="38"/>
      <c r="C48" s="67">
        <f>A124806118V_Latest</f>
        <v>20660.544999999998</v>
      </c>
      <c r="D48" s="67">
        <f>A124806418W_Latest</f>
        <v>10137.379000000001</v>
      </c>
      <c r="E48" s="67">
        <f>A124806474R_Latest</f>
        <v>10523.166999999999</v>
      </c>
      <c r="F48" s="52"/>
      <c r="G48" s="52"/>
      <c r="H48" s="52"/>
      <c r="I48" s="57"/>
      <c r="J48" s="60"/>
      <c r="K48" s="60"/>
      <c r="L48" s="60"/>
    </row>
    <row r="49" spans="1:12">
      <c r="A49" s="51"/>
      <c r="B49" s="75"/>
      <c r="C49" s="76"/>
      <c r="D49" s="76"/>
      <c r="E49" s="76"/>
      <c r="F49" s="76"/>
      <c r="G49" s="76"/>
      <c r="H49" s="77"/>
      <c r="I49" s="57"/>
      <c r="J49" s="78"/>
      <c r="K49" s="78"/>
      <c r="L49" s="78"/>
    </row>
    <row r="50" spans="1:12">
      <c r="A50" s="78"/>
      <c r="B50" s="78"/>
      <c r="C50" s="78"/>
      <c r="D50" s="78"/>
      <c r="E50" s="78"/>
      <c r="F50" s="78"/>
      <c r="G50" s="78"/>
      <c r="H50" s="78"/>
      <c r="I50" s="79"/>
      <c r="J50" s="78"/>
      <c r="K50" s="78"/>
      <c r="L50" s="78"/>
    </row>
    <row r="51" spans="1:12">
      <c r="A51" s="30" t="s">
        <v>280</v>
      </c>
      <c r="B51" s="78"/>
      <c r="C51" s="78"/>
      <c r="D51" s="78"/>
      <c r="E51" s="78"/>
      <c r="F51" s="78"/>
      <c r="G51" s="78"/>
      <c r="H51" s="78"/>
      <c r="I51" s="79"/>
      <c r="J51" s="78"/>
      <c r="K51" s="78"/>
      <c r="L51" s="78"/>
    </row>
  </sheetData>
  <mergeCells count="2">
    <mergeCell ref="B6:L6"/>
    <mergeCell ref="A8:H8"/>
  </mergeCells>
  <hyperlinks>
    <hyperlink ref="A51" r:id="rId1" display="© Commonwealth of Australia 2015" xr:uid="{F3968329-3720-485D-9FEE-6AB3BF3044FF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A25D-5AEF-4282-AE2F-F50A68BDA9B4}">
  <sheetPr>
    <pageSetUpPr fitToPage="1"/>
  </sheetPr>
  <dimension ref="A1:L51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216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217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86" t="str">
        <f>Contents!B6</f>
        <v>Table 17. Labour mobility, retrenchments and duration of employment</v>
      </c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87" t="str">
        <f>Contents!C12</f>
        <v>Table 17.2 - Time Series IDs</v>
      </c>
      <c r="B8" s="87"/>
      <c r="C8" s="87"/>
      <c r="D8" s="87"/>
      <c r="E8" s="87"/>
      <c r="F8" s="87"/>
      <c r="G8" s="87"/>
      <c r="H8" s="87"/>
      <c r="I8" s="35"/>
      <c r="J8" s="36"/>
      <c r="K8" s="37"/>
      <c r="L8" s="37"/>
    </row>
    <row r="9" spans="1:12">
      <c r="A9" s="38"/>
      <c r="B9" s="38"/>
      <c r="C9" s="39" t="s">
        <v>239</v>
      </c>
      <c r="D9" s="39" t="s">
        <v>240</v>
      </c>
      <c r="E9" s="39" t="s">
        <v>241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242</v>
      </c>
      <c r="D10" s="45" t="s">
        <v>242</v>
      </c>
      <c r="E10" s="45" t="s">
        <v>242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243</v>
      </c>
      <c r="B11" s="49"/>
      <c r="C11" s="50"/>
      <c r="D11" s="50"/>
      <c r="E11" s="50"/>
      <c r="F11" s="46"/>
      <c r="G11" s="47"/>
      <c r="H11" s="47"/>
      <c r="I11" s="47"/>
      <c r="J11" s="44"/>
      <c r="K11" s="44"/>
      <c r="L11" s="44"/>
    </row>
    <row r="12" spans="1:12">
      <c r="A12" s="51" t="s">
        <v>244</v>
      </c>
      <c r="B12" s="44"/>
      <c r="C12" s="52"/>
      <c r="D12" s="52"/>
      <c r="E12" s="52"/>
      <c r="F12" s="53"/>
      <c r="G12" s="55"/>
      <c r="H12" s="55"/>
      <c r="I12" s="55"/>
      <c r="J12" s="55"/>
      <c r="K12" s="55"/>
      <c r="L12" s="55"/>
    </row>
    <row r="13" spans="1:12">
      <c r="A13" s="44"/>
      <c r="B13" s="56" t="s">
        <v>245</v>
      </c>
      <c r="C13" s="19" t="s">
        <v>117</v>
      </c>
      <c r="D13" s="19" t="s">
        <v>118</v>
      </c>
      <c r="E13" s="19" t="s">
        <v>119</v>
      </c>
      <c r="F13" s="57"/>
      <c r="G13" s="57"/>
      <c r="H13" s="57"/>
      <c r="I13" s="55"/>
      <c r="J13" s="55"/>
      <c r="K13" s="55"/>
      <c r="L13" s="55"/>
    </row>
    <row r="14" spans="1:12">
      <c r="A14" s="44"/>
      <c r="B14" s="59" t="s">
        <v>246</v>
      </c>
      <c r="C14" s="19" t="s">
        <v>120</v>
      </c>
      <c r="D14" s="19" t="s">
        <v>121</v>
      </c>
      <c r="E14" s="19" t="s">
        <v>122</v>
      </c>
      <c r="F14" s="57"/>
      <c r="G14" s="57"/>
      <c r="H14" s="57"/>
      <c r="I14" s="60"/>
      <c r="J14" s="44"/>
      <c r="K14" s="44"/>
      <c r="L14" s="44"/>
    </row>
    <row r="15" spans="1:12">
      <c r="A15" s="44"/>
      <c r="B15" s="59" t="s">
        <v>247</v>
      </c>
      <c r="C15" s="19" t="s">
        <v>123</v>
      </c>
      <c r="D15" s="19" t="s">
        <v>124</v>
      </c>
      <c r="E15" s="19" t="s">
        <v>125</v>
      </c>
      <c r="F15" s="57"/>
      <c r="G15" s="57"/>
      <c r="H15" s="57"/>
      <c r="I15" s="60"/>
      <c r="J15" s="44"/>
      <c r="K15" s="44"/>
      <c r="L15" s="44"/>
    </row>
    <row r="16" spans="1:12">
      <c r="A16" s="44"/>
      <c r="B16" s="59" t="s">
        <v>248</v>
      </c>
      <c r="C16" s="19" t="s">
        <v>126</v>
      </c>
      <c r="D16" s="19" t="s">
        <v>127</v>
      </c>
      <c r="E16" s="19" t="s">
        <v>128</v>
      </c>
      <c r="F16" s="57"/>
      <c r="G16" s="57"/>
      <c r="H16" s="57"/>
      <c r="I16" s="60"/>
      <c r="J16" s="44"/>
      <c r="K16" s="44"/>
      <c r="L16" s="44"/>
    </row>
    <row r="17" spans="1:12">
      <c r="A17" s="44"/>
      <c r="B17" s="61" t="s">
        <v>249</v>
      </c>
      <c r="C17" s="19" t="s">
        <v>129</v>
      </c>
      <c r="D17" s="19" t="s">
        <v>130</v>
      </c>
      <c r="E17" s="19" t="s">
        <v>131</v>
      </c>
      <c r="F17" s="57"/>
      <c r="G17" s="57"/>
      <c r="H17" s="57"/>
      <c r="I17" s="60"/>
      <c r="J17" s="44"/>
      <c r="K17" s="44"/>
      <c r="L17" s="44"/>
    </row>
    <row r="18" spans="1:12">
      <c r="A18" s="44"/>
      <c r="B18" s="62" t="s">
        <v>250</v>
      </c>
      <c r="C18" s="19" t="s">
        <v>132</v>
      </c>
      <c r="D18" s="19" t="s">
        <v>133</v>
      </c>
      <c r="E18" s="19" t="s">
        <v>134</v>
      </c>
      <c r="F18" s="57"/>
      <c r="G18" s="57"/>
      <c r="H18" s="57"/>
      <c r="I18" s="60"/>
      <c r="J18" s="44"/>
      <c r="K18" s="44"/>
      <c r="L18" s="44"/>
    </row>
    <row r="19" spans="1:12">
      <c r="A19" s="44"/>
      <c r="B19" s="63" t="s">
        <v>251</v>
      </c>
      <c r="C19" s="19" t="s">
        <v>135</v>
      </c>
      <c r="D19" s="19" t="s">
        <v>136</v>
      </c>
      <c r="E19" s="19" t="s">
        <v>137</v>
      </c>
      <c r="F19" s="57"/>
      <c r="G19" s="57"/>
      <c r="H19" s="57"/>
      <c r="I19" s="60"/>
      <c r="J19" s="44"/>
      <c r="K19" s="44"/>
      <c r="L19" s="44"/>
    </row>
    <row r="20" spans="1:12">
      <c r="A20" s="44"/>
      <c r="B20" s="64" t="s">
        <v>252</v>
      </c>
      <c r="C20" s="19" t="s">
        <v>138</v>
      </c>
      <c r="D20" s="19" t="s">
        <v>139</v>
      </c>
      <c r="E20" s="19" t="s">
        <v>140</v>
      </c>
      <c r="F20" s="57"/>
      <c r="G20" s="57"/>
      <c r="H20" s="57"/>
      <c r="I20" s="60"/>
      <c r="J20" s="44"/>
      <c r="K20" s="44"/>
      <c r="L20" s="44"/>
    </row>
    <row r="21" spans="1:12">
      <c r="A21" s="44"/>
      <c r="B21" s="63" t="s">
        <v>253</v>
      </c>
      <c r="C21" s="19" t="s">
        <v>141</v>
      </c>
      <c r="D21" s="19" t="s">
        <v>142</v>
      </c>
      <c r="E21" s="19" t="s">
        <v>143</v>
      </c>
      <c r="F21" s="57"/>
      <c r="G21" s="57"/>
      <c r="H21" s="57"/>
      <c r="I21" s="60"/>
      <c r="J21" s="44"/>
      <c r="K21" s="44"/>
      <c r="L21" s="44"/>
    </row>
    <row r="22" spans="1:12">
      <c r="A22" s="44"/>
      <c r="B22" s="62" t="s">
        <v>254</v>
      </c>
      <c r="C22" s="19" t="s">
        <v>144</v>
      </c>
      <c r="D22" s="19" t="s">
        <v>145</v>
      </c>
      <c r="E22" s="19" t="s">
        <v>146</v>
      </c>
      <c r="F22" s="57"/>
      <c r="G22" s="57"/>
      <c r="H22" s="57"/>
      <c r="I22" s="60"/>
      <c r="J22" s="44"/>
      <c r="K22" s="44"/>
      <c r="L22" s="44"/>
    </row>
    <row r="23" spans="1:12">
      <c r="A23" s="44"/>
      <c r="B23" s="63" t="s">
        <v>255</v>
      </c>
      <c r="C23" s="19" t="s">
        <v>147</v>
      </c>
      <c r="D23" s="19" t="s">
        <v>148</v>
      </c>
      <c r="E23" s="19" t="s">
        <v>149</v>
      </c>
      <c r="F23" s="57"/>
      <c r="G23" s="57"/>
      <c r="H23" s="57"/>
      <c r="I23" s="60"/>
      <c r="J23" s="44"/>
      <c r="K23" s="44"/>
      <c r="L23" s="44"/>
    </row>
    <row r="24" spans="1:12">
      <c r="A24" s="44"/>
      <c r="B24" s="63" t="s">
        <v>256</v>
      </c>
      <c r="C24" s="19" t="s">
        <v>150</v>
      </c>
      <c r="D24" s="19" t="s">
        <v>151</v>
      </c>
      <c r="E24" s="19" t="s">
        <v>152</v>
      </c>
      <c r="F24" s="57"/>
      <c r="G24" s="57"/>
      <c r="H24" s="57"/>
      <c r="I24" s="60"/>
      <c r="J24" s="44"/>
      <c r="K24" s="44"/>
      <c r="L24" s="44"/>
    </row>
    <row r="25" spans="1:12">
      <c r="A25" s="44"/>
      <c r="B25" s="64" t="s">
        <v>257</v>
      </c>
      <c r="C25" s="19" t="s">
        <v>153</v>
      </c>
      <c r="D25" s="19" t="s">
        <v>154</v>
      </c>
      <c r="E25" s="19" t="s">
        <v>155</v>
      </c>
      <c r="F25" s="57"/>
      <c r="G25" s="57"/>
      <c r="H25" s="57"/>
      <c r="I25" s="57"/>
      <c r="J25" s="60"/>
      <c r="K25" s="60"/>
      <c r="L25" s="60"/>
    </row>
    <row r="26" spans="1:12">
      <c r="A26" s="44"/>
      <c r="B26" s="63" t="s">
        <v>258</v>
      </c>
      <c r="C26" s="19" t="s">
        <v>156</v>
      </c>
      <c r="D26" s="19" t="s">
        <v>157</v>
      </c>
      <c r="E26" s="19" t="s">
        <v>158</v>
      </c>
      <c r="F26" s="57"/>
      <c r="G26" s="57"/>
      <c r="H26" s="57"/>
      <c r="I26" s="57"/>
      <c r="J26" s="60"/>
      <c r="K26" s="60"/>
      <c r="L26" s="60"/>
    </row>
    <row r="27" spans="1:12">
      <c r="A27" s="55" t="s">
        <v>259</v>
      </c>
      <c r="B27" s="65"/>
      <c r="C27" s="19"/>
      <c r="D27" s="19"/>
      <c r="E27" s="19"/>
      <c r="F27" s="57"/>
      <c r="G27" s="57"/>
      <c r="H27" s="57"/>
      <c r="I27" s="57"/>
      <c r="J27" s="60"/>
      <c r="K27" s="60"/>
      <c r="L27" s="60"/>
    </row>
    <row r="28" spans="1:12">
      <c r="A28" s="44"/>
      <c r="B28" s="61" t="s">
        <v>260</v>
      </c>
      <c r="C28" s="19" t="s">
        <v>159</v>
      </c>
      <c r="D28" s="19" t="s">
        <v>160</v>
      </c>
      <c r="E28" s="19" t="s">
        <v>161</v>
      </c>
      <c r="F28" s="57"/>
      <c r="G28" s="57"/>
      <c r="H28" s="57"/>
      <c r="I28" s="57"/>
      <c r="J28" s="60"/>
      <c r="K28" s="60"/>
      <c r="L28" s="60"/>
    </row>
    <row r="29" spans="1:12">
      <c r="A29" s="44"/>
      <c r="B29" s="61" t="s">
        <v>261</v>
      </c>
      <c r="C29" s="19" t="s">
        <v>162</v>
      </c>
      <c r="D29" s="19" t="s">
        <v>163</v>
      </c>
      <c r="E29" s="19" t="s">
        <v>164</v>
      </c>
      <c r="F29" s="57"/>
      <c r="G29" s="57"/>
      <c r="H29" s="57"/>
      <c r="I29" s="57"/>
      <c r="J29" s="60"/>
      <c r="K29" s="60"/>
      <c r="L29" s="60"/>
    </row>
    <row r="30" spans="1:12">
      <c r="A30" s="55" t="s">
        <v>262</v>
      </c>
      <c r="B30" s="66"/>
      <c r="C30" s="19" t="s">
        <v>114</v>
      </c>
      <c r="D30" s="19" t="s">
        <v>115</v>
      </c>
      <c r="E30" s="19" t="s">
        <v>116</v>
      </c>
      <c r="F30" s="57"/>
      <c r="G30" s="57"/>
      <c r="H30" s="57"/>
      <c r="I30" s="57"/>
      <c r="J30" s="60"/>
      <c r="K30" s="60"/>
      <c r="L30" s="60"/>
    </row>
    <row r="31" spans="1:12">
      <c r="A31" s="68" t="s">
        <v>263</v>
      </c>
      <c r="B31" s="49"/>
      <c r="C31" s="80"/>
      <c r="D31" s="80"/>
      <c r="E31" s="80"/>
      <c r="F31" s="57"/>
      <c r="G31" s="57"/>
      <c r="H31" s="57"/>
      <c r="I31" s="57"/>
      <c r="J31" s="60"/>
      <c r="K31" s="60"/>
      <c r="L31" s="60"/>
    </row>
    <row r="32" spans="1:12">
      <c r="A32" s="70" t="s">
        <v>264</v>
      </c>
      <c r="B32" s="71"/>
      <c r="C32" s="19" t="s">
        <v>165</v>
      </c>
      <c r="D32" s="19" t="s">
        <v>166</v>
      </c>
      <c r="E32" s="19" t="s">
        <v>167</v>
      </c>
      <c r="F32" s="57"/>
      <c r="G32" s="57"/>
      <c r="H32" s="57"/>
      <c r="I32" s="57"/>
      <c r="J32" s="60"/>
      <c r="K32" s="60"/>
      <c r="L32" s="60"/>
    </row>
    <row r="33" spans="1:12">
      <c r="A33" s="72"/>
      <c r="B33" s="71" t="s">
        <v>265</v>
      </c>
      <c r="C33" s="19" t="s">
        <v>168</v>
      </c>
      <c r="D33" s="19" t="s">
        <v>169</v>
      </c>
      <c r="E33" s="19" t="s">
        <v>170</v>
      </c>
      <c r="F33" s="57"/>
      <c r="G33" s="57"/>
      <c r="H33" s="57"/>
      <c r="I33" s="57"/>
      <c r="J33" s="60"/>
      <c r="K33" s="60"/>
      <c r="L33" s="60"/>
    </row>
    <row r="34" spans="1:12">
      <c r="A34" s="72"/>
      <c r="B34" s="73" t="s">
        <v>266</v>
      </c>
      <c r="C34" s="19" t="s">
        <v>171</v>
      </c>
      <c r="D34" s="19" t="s">
        <v>172</v>
      </c>
      <c r="E34" s="19" t="s">
        <v>173</v>
      </c>
      <c r="F34" s="57"/>
      <c r="G34" s="57"/>
      <c r="H34" s="57"/>
      <c r="I34" s="57"/>
      <c r="J34" s="60"/>
      <c r="K34" s="60"/>
      <c r="L34" s="60"/>
    </row>
    <row r="35" spans="1:12">
      <c r="A35" s="72"/>
      <c r="B35" s="73" t="s">
        <v>267</v>
      </c>
      <c r="C35" s="19" t="s">
        <v>174</v>
      </c>
      <c r="D35" s="19" t="s">
        <v>175</v>
      </c>
      <c r="E35" s="19" t="s">
        <v>176</v>
      </c>
      <c r="F35" s="57"/>
      <c r="G35" s="57"/>
      <c r="H35" s="57"/>
      <c r="I35" s="57"/>
      <c r="J35" s="60"/>
      <c r="K35" s="60"/>
      <c r="L35" s="60"/>
    </row>
    <row r="36" spans="1:12">
      <c r="A36" s="72"/>
      <c r="B36" s="73" t="s">
        <v>268</v>
      </c>
      <c r="C36" s="19" t="s">
        <v>177</v>
      </c>
      <c r="D36" s="19" t="s">
        <v>178</v>
      </c>
      <c r="E36" s="19" t="s">
        <v>179</v>
      </c>
      <c r="F36" s="57"/>
      <c r="G36" s="57"/>
      <c r="H36" s="57"/>
      <c r="I36" s="57"/>
      <c r="J36" s="60"/>
      <c r="K36" s="60"/>
      <c r="L36" s="60"/>
    </row>
    <row r="37" spans="1:12">
      <c r="A37" s="72"/>
      <c r="B37" s="71" t="s">
        <v>269</v>
      </c>
      <c r="C37" s="19" t="s">
        <v>180</v>
      </c>
      <c r="D37" s="19" t="s">
        <v>181</v>
      </c>
      <c r="E37" s="19" t="s">
        <v>182</v>
      </c>
      <c r="F37" s="57"/>
      <c r="G37" s="57"/>
      <c r="H37" s="57"/>
      <c r="I37" s="57"/>
      <c r="J37" s="60"/>
      <c r="K37" s="60"/>
      <c r="L37" s="60"/>
    </row>
    <row r="38" spans="1:12">
      <c r="A38" s="72"/>
      <c r="B38" s="71" t="s">
        <v>270</v>
      </c>
      <c r="C38" s="19" t="s">
        <v>183</v>
      </c>
      <c r="D38" s="19" t="s">
        <v>184</v>
      </c>
      <c r="E38" s="19" t="s">
        <v>185</v>
      </c>
      <c r="F38" s="57"/>
      <c r="G38" s="57"/>
      <c r="H38" s="57"/>
      <c r="I38" s="57"/>
      <c r="J38" s="60"/>
      <c r="K38" s="60"/>
      <c r="L38" s="60"/>
    </row>
    <row r="39" spans="1:12">
      <c r="A39" s="74" t="s">
        <v>271</v>
      </c>
      <c r="B39" s="44"/>
      <c r="C39" s="19" t="s">
        <v>186</v>
      </c>
      <c r="D39" s="19" t="s">
        <v>187</v>
      </c>
      <c r="E39" s="19" t="s">
        <v>188</v>
      </c>
      <c r="F39" s="57"/>
      <c r="G39" s="57"/>
      <c r="H39" s="57"/>
      <c r="I39" s="57"/>
      <c r="J39" s="60"/>
      <c r="K39" s="60"/>
      <c r="L39" s="60"/>
    </row>
    <row r="40" spans="1:12">
      <c r="A40" s="72"/>
      <c r="B40" s="71" t="s">
        <v>272</v>
      </c>
      <c r="C40" s="19" t="s">
        <v>189</v>
      </c>
      <c r="D40" s="19" t="s">
        <v>190</v>
      </c>
      <c r="E40" s="19" t="s">
        <v>191</v>
      </c>
      <c r="F40" s="57"/>
      <c r="G40" s="57"/>
      <c r="H40" s="57"/>
      <c r="I40" s="57"/>
      <c r="J40" s="60"/>
      <c r="K40" s="60"/>
      <c r="L40" s="60"/>
    </row>
    <row r="41" spans="1:12">
      <c r="A41" s="72"/>
      <c r="B41" s="73" t="s">
        <v>273</v>
      </c>
      <c r="C41" s="19" t="s">
        <v>192</v>
      </c>
      <c r="D41" s="19" t="s">
        <v>193</v>
      </c>
      <c r="E41" s="19" t="s">
        <v>194</v>
      </c>
      <c r="F41" s="57"/>
      <c r="G41" s="57"/>
      <c r="H41" s="57"/>
      <c r="I41" s="57"/>
      <c r="J41" s="60"/>
      <c r="K41" s="60"/>
      <c r="L41" s="60"/>
    </row>
    <row r="42" spans="1:12">
      <c r="A42" s="72"/>
      <c r="B42" s="71" t="s">
        <v>274</v>
      </c>
      <c r="C42" s="19" t="s">
        <v>195</v>
      </c>
      <c r="D42" s="19" t="s">
        <v>196</v>
      </c>
      <c r="E42" s="19" t="s">
        <v>197</v>
      </c>
      <c r="F42" s="57"/>
      <c r="G42" s="57"/>
      <c r="H42" s="57"/>
      <c r="I42" s="57"/>
      <c r="J42" s="60"/>
      <c r="K42" s="60"/>
      <c r="L42" s="60"/>
    </row>
    <row r="43" spans="1:12">
      <c r="A43" s="74" t="s">
        <v>275</v>
      </c>
      <c r="B43" s="44"/>
      <c r="C43" s="19" t="s">
        <v>198</v>
      </c>
      <c r="D43" s="19" t="s">
        <v>199</v>
      </c>
      <c r="E43" s="19" t="s">
        <v>200</v>
      </c>
      <c r="F43" s="57"/>
      <c r="G43" s="57"/>
      <c r="H43" s="57"/>
      <c r="I43" s="57"/>
      <c r="J43" s="60"/>
      <c r="K43" s="60"/>
      <c r="L43" s="60"/>
    </row>
    <row r="44" spans="1:12">
      <c r="A44" s="72"/>
      <c r="B44" s="71" t="s">
        <v>276</v>
      </c>
      <c r="C44" s="19" t="s">
        <v>201</v>
      </c>
      <c r="D44" s="19" t="s">
        <v>202</v>
      </c>
      <c r="E44" s="19" t="s">
        <v>203</v>
      </c>
      <c r="F44" s="57"/>
      <c r="G44" s="57"/>
      <c r="H44" s="57"/>
      <c r="I44" s="57"/>
      <c r="J44" s="60"/>
      <c r="K44" s="60"/>
      <c r="L44" s="60"/>
    </row>
    <row r="45" spans="1:12">
      <c r="A45" s="72"/>
      <c r="B45" s="71" t="s">
        <v>277</v>
      </c>
      <c r="C45" s="19" t="s">
        <v>204</v>
      </c>
      <c r="D45" s="19" t="s">
        <v>205</v>
      </c>
      <c r="E45" s="19" t="s">
        <v>206</v>
      </c>
      <c r="F45" s="57"/>
      <c r="G45" s="57"/>
      <c r="H45" s="57"/>
      <c r="I45" s="57"/>
      <c r="J45" s="60"/>
      <c r="K45" s="60"/>
      <c r="L45" s="60"/>
    </row>
    <row r="46" spans="1:12">
      <c r="A46" s="72"/>
      <c r="B46" s="73" t="s">
        <v>278</v>
      </c>
      <c r="C46" s="19" t="s">
        <v>207</v>
      </c>
      <c r="D46" s="19" t="s">
        <v>208</v>
      </c>
      <c r="E46" s="19" t="s">
        <v>209</v>
      </c>
      <c r="F46" s="57"/>
      <c r="G46" s="57"/>
      <c r="H46" s="57"/>
      <c r="I46" s="57"/>
      <c r="J46" s="60"/>
      <c r="K46" s="60"/>
      <c r="L46" s="60"/>
    </row>
    <row r="47" spans="1:12">
      <c r="A47" s="72"/>
      <c r="B47" s="71" t="s">
        <v>279</v>
      </c>
      <c r="C47" s="19" t="s">
        <v>210</v>
      </c>
      <c r="D47" s="19" t="s">
        <v>211</v>
      </c>
      <c r="E47" s="19" t="s">
        <v>212</v>
      </c>
      <c r="F47" s="57"/>
      <c r="G47" s="57"/>
      <c r="H47" s="57"/>
      <c r="I47" s="57"/>
      <c r="J47" s="60"/>
      <c r="K47" s="60"/>
      <c r="L47" s="60"/>
    </row>
    <row r="48" spans="1:12">
      <c r="A48" s="70" t="s">
        <v>262</v>
      </c>
      <c r="B48" s="38"/>
      <c r="C48" s="19" t="s">
        <v>213</v>
      </c>
      <c r="D48" s="19" t="s">
        <v>214</v>
      </c>
      <c r="E48" s="19" t="s">
        <v>215</v>
      </c>
      <c r="F48" s="57"/>
      <c r="G48" s="57"/>
      <c r="H48" s="57"/>
      <c r="I48" s="57"/>
      <c r="J48" s="60"/>
      <c r="K48" s="60"/>
      <c r="L48" s="60"/>
    </row>
    <row r="49" spans="1:12">
      <c r="A49" s="51"/>
      <c r="B49" s="75"/>
      <c r="C49" s="45"/>
      <c r="D49" s="45"/>
      <c r="E49" s="45"/>
      <c r="F49" s="76"/>
      <c r="G49" s="76"/>
      <c r="H49" s="77"/>
      <c r="I49" s="57"/>
      <c r="J49" s="78"/>
      <c r="K49" s="78"/>
      <c r="L49" s="78"/>
    </row>
    <row r="50" spans="1:12">
      <c r="A50" s="78"/>
      <c r="B50" s="78"/>
      <c r="C50" s="45"/>
      <c r="D50" s="45"/>
      <c r="E50" s="45"/>
      <c r="F50" s="78"/>
      <c r="G50" s="78"/>
      <c r="H50" s="78"/>
      <c r="I50" s="79"/>
      <c r="J50" s="78"/>
      <c r="K50" s="78"/>
      <c r="L50" s="78"/>
    </row>
    <row r="51" spans="1:12">
      <c r="A51" s="30" t="s">
        <v>280</v>
      </c>
      <c r="B51" s="78"/>
      <c r="C51" s="76"/>
      <c r="D51" s="76"/>
      <c r="E51" s="76"/>
      <c r="F51" s="78"/>
      <c r="G51" s="78"/>
      <c r="H51" s="78"/>
      <c r="I51" s="79"/>
      <c r="J51" s="78"/>
      <c r="K51" s="78"/>
      <c r="L51" s="78"/>
    </row>
  </sheetData>
  <mergeCells count="2">
    <mergeCell ref="B6:L6"/>
    <mergeCell ref="A8:H8"/>
  </mergeCells>
  <hyperlinks>
    <hyperlink ref="A51" r:id="rId1" display="© Commonwealth of Australia 2015" xr:uid="{6E8BE26A-FF79-409A-B17B-452185EB5055}"/>
    <hyperlink ref="C30" location="A124806342L" display="A124806342L" xr:uid="{52CFFC80-342C-4C2D-8035-9127B3B22A59}"/>
    <hyperlink ref="C13" location="A124806438F" display="A124806438F" xr:uid="{C30ED8A9-0997-4387-A43E-FB742C2DFF99}"/>
    <hyperlink ref="C14" location="A124806326L" display="A124806326L" xr:uid="{6902B794-B1BE-4EDF-92F1-A35971F9A08C}"/>
    <hyperlink ref="C15" location="A124806442W" display="A124806442W" xr:uid="{695ED3D7-3B8A-4154-B69F-5D1D51CE81CC}"/>
    <hyperlink ref="C16" location="A124806446F" display="A124806446F" xr:uid="{008AE4CC-5ED0-498E-8DB5-DA65813B2C4E}"/>
    <hyperlink ref="C17" location="A124806330C" display="A124806330C" xr:uid="{85A622F4-DBCB-4CD0-AC71-89995BC4D6C5}"/>
    <hyperlink ref="C18" location="A124806334L" display="A124806334L" xr:uid="{B8AB01D4-52F3-42C0-8477-3AFCFDF97426}"/>
    <hyperlink ref="C19" location="A124806390F" display="A124806390F" xr:uid="{933EB8FD-B153-4135-95CF-E871651D174B}"/>
    <hyperlink ref="C20" location="A124806278F" display="A124806278F" xr:uid="{187B33C8-43E0-44B4-B669-E6436EAB0B17}"/>
    <hyperlink ref="C21" location="A124806450W" display="A124806450W" xr:uid="{E6E028D8-73E7-4CF8-B2BD-271443AABC8D}"/>
    <hyperlink ref="C22" location="A124806394R" display="A124806394R" xr:uid="{5FAE7970-E5EE-4215-80DF-EB826177A38B}"/>
    <hyperlink ref="C23" location="A124806478X" display="A124806478X" xr:uid="{0B1E4580-4D2E-49EC-B7C2-0B303855E18D}"/>
    <hyperlink ref="C24" location="A124806282W" display="A124806282W" xr:uid="{6CBCE282-93F1-497A-A480-036E326C09BB}"/>
    <hyperlink ref="C25" location="A124806110A" display="A124806110A" xr:uid="{753C380C-B590-4C0F-A436-8BCF40417CC9}"/>
    <hyperlink ref="C26" location="A124806170C" display="A124806170C" xr:uid="{5C22339B-2AA1-4091-A2D9-06EDAAE69CC9}"/>
    <hyperlink ref="C28" location="A124806338W" display="A124806338W" xr:uid="{6F879957-D9CF-4C9F-ADF3-3366E533A94D}"/>
    <hyperlink ref="C29" location="A124806174L" display="A124806174L" xr:uid="{F35A993C-73C7-476E-B365-DA2A234E68A8}"/>
    <hyperlink ref="C32" location="A124806398X" display="A124806398X" xr:uid="{35EA12F5-6749-4825-AFC1-EC727988D632}"/>
    <hyperlink ref="C33" location="A124806402C" display="A124806402C" xr:uid="{0A6920BC-43DB-4261-AEA1-B3B02F8DD6D4}"/>
    <hyperlink ref="C34" location="A124806210K" display="A124806210K" xr:uid="{B88FA4F7-FE9F-49E3-996F-147923E6DD3B}"/>
    <hyperlink ref="C35" location="A124806114K" display="A124806114K" xr:uid="{30D35F8D-9DA2-4FDD-AD5E-4229F5F9D770}"/>
    <hyperlink ref="C36" location="A124806286F" display="A124806286F" xr:uid="{4AED2945-EEC0-42CF-9787-0E1BE61D5702}"/>
    <hyperlink ref="C37" location="A124806178W" display="A124806178W" xr:uid="{C7D6601E-8C70-4FEF-AA86-C40505436AC1}"/>
    <hyperlink ref="C38" location="A124806290W" display="A124806290W" xr:uid="{6FA7FD60-1BEA-4CAE-8ACA-C80E62BB640A}"/>
    <hyperlink ref="C39" location="A124806214V" display="A124806214V" xr:uid="{83DCE395-3F5E-44A7-BC62-0C4C46962F10}"/>
    <hyperlink ref="C40" location="A124806294F" display="A124806294F" xr:uid="{C18EA2F3-7EC1-4E2A-81E7-1A4E27BD4E6A}"/>
    <hyperlink ref="C41" location="A124806346W" display="A124806346W" xr:uid="{54F846AC-B389-4E93-AD1D-5038985E48BA}"/>
    <hyperlink ref="C42" location="A124806298R" display="A124806298R" xr:uid="{2131A49A-16E2-43A7-B80C-29B2D2BF0AD8}"/>
    <hyperlink ref="C43" location="A124806218C" display="A124806218C" xr:uid="{346DEFBB-2A37-4A59-A964-FA9566416314}"/>
    <hyperlink ref="C44" location="A124806406L" display="A124806406L" xr:uid="{16A83112-313D-43A7-9B3A-20D67F944E73}"/>
    <hyperlink ref="C45" location="A124806350L" display="A124806350L" xr:uid="{A2B826FD-2D98-4532-A445-9EF1CAE850BA}"/>
    <hyperlink ref="C46" location="A124806354W" display="A124806354W" xr:uid="{E4155C32-F3C8-445C-8B3F-9DC6955D1419}"/>
    <hyperlink ref="C47" location="A124806482R" display="A124806482R" xr:uid="{C38725F4-3FAE-4A64-A8E3-459F2C86A9CF}"/>
    <hyperlink ref="C48" location="A124806118V" display="A124806118V" xr:uid="{17D9F339-FB7C-4818-B5CD-F60B3F34D2AC}"/>
    <hyperlink ref="D30" location="A124806458R" display="A124806458R" xr:uid="{2ACBA361-1C74-4870-8FD6-526020ADFAE4}"/>
    <hyperlink ref="D13" location="A124806302V" display="A124806302V" xr:uid="{1A153C80-B02C-4FAC-8BD1-BD753D34775D}"/>
    <hyperlink ref="D14" location="A124806182L" display="A124806182L" xr:uid="{176AF2F0-CD6E-46B2-A058-A74BF9CDD752}"/>
    <hyperlink ref="D15" location="A124806358F" display="A124806358F" xr:uid="{779ED229-C0C1-4299-8BDD-9D3081DB669B}"/>
    <hyperlink ref="D16" location="A124806362W" display="A124806362W" xr:uid="{CD470350-46BC-4ADE-9F73-FD10F5016F4C}"/>
    <hyperlink ref="D17" location="A124806222V" display="A124806222V" xr:uid="{CA43F4BF-8589-4EAB-8EB1-54EC64C5A3E7}"/>
    <hyperlink ref="D18" location="A124806122K" display="A124806122K" xr:uid="{34798729-A044-41E3-8BAF-30AA38C20511}"/>
    <hyperlink ref="D19" location="A124806486X" display="A124806486X" xr:uid="{DC63D867-C33E-4DEB-BA30-B986BA3AA8EE}"/>
    <hyperlink ref="D20" location="A124806306C" display="A124806306C" xr:uid="{A553B0E1-7FDE-47F4-8BB2-A1722E610BB8}"/>
    <hyperlink ref="D21" location="A124806410C" display="A124806410C" xr:uid="{FCDAFA44-6B34-4CF3-AF84-5AB21614CE9F}"/>
    <hyperlink ref="D22" location="A124806490R" display="A124806490R" xr:uid="{0B912AEC-5B60-4411-928A-BAECF2961F2C}"/>
    <hyperlink ref="D23" location="A124806126V" display="A124806126V" xr:uid="{1B06ED14-01E8-4C1D-BCDD-599A88085506}"/>
    <hyperlink ref="D24" location="A124806226C" display="A124806226C" xr:uid="{D5BAE427-98C8-43B8-A683-F9330E88FEAC}"/>
    <hyperlink ref="D25" location="A124806366F" display="A124806366F" xr:uid="{FA03A370-8704-4790-B8C7-449F32BD54B8}"/>
    <hyperlink ref="D26" location="A124806230V" display="A124806230V" xr:uid="{38EB73C1-784C-47DB-92C0-83E0B3D8F2F5}"/>
    <hyperlink ref="D28" location="A124806454F" display="A124806454F" xr:uid="{A2C4F696-3F3C-4930-B455-3E8A154E5F8D}"/>
    <hyperlink ref="D29" location="A124806130K" display="A124806130K" xr:uid="{D57C9C95-E3B2-417F-ABA2-C435087DD746}"/>
    <hyperlink ref="D32" location="A124806134V" display="A124806134V" xr:uid="{FD461C3C-038B-4314-9A4A-5E687C2D0068}"/>
    <hyperlink ref="D33" location="A124806186W" display="A124806186W" xr:uid="{6349D928-5B0D-49D5-83E3-AF24D92E85F8}"/>
    <hyperlink ref="D34" location="A124806234C" display="A124806234C" xr:uid="{1905B759-AA57-48DC-9A8E-5F5D163755D6}"/>
    <hyperlink ref="D35" location="A124806138C" display="A124806138C" xr:uid="{62DC5838-2C69-45C8-99B9-4CD574F75FD0}"/>
    <hyperlink ref="D36" location="A124806190L" display="A124806190L" xr:uid="{31902043-A8D4-44B2-84B5-EE0819EC0BCA}"/>
    <hyperlink ref="D37" location="A124806142V" display="A124806142V" xr:uid="{5CE71570-F7FC-40A2-B1C8-7F1FB7553873}"/>
    <hyperlink ref="D38" location="A124806494X" display="A124806494X" xr:uid="{D04F5F9E-38F2-46AE-A418-62DA6479D9AB}"/>
    <hyperlink ref="D39" location="A124806498J" display="A124806498J" xr:uid="{B98EAC0A-89F6-4387-94E5-E80A3F5D9DCE}"/>
    <hyperlink ref="D40" location="A124806370W" display="A124806370W" xr:uid="{360081DD-8732-4E7A-9455-372E80A15274}"/>
    <hyperlink ref="D41" location="A124806414L" display="A124806414L" xr:uid="{54E4C1F3-8C75-449A-8A38-7F4306A31D47}"/>
    <hyperlink ref="D42" location="A124806146C" display="A124806146C" xr:uid="{BA68EEDC-59C1-4395-9C37-C67E7A12DD94}"/>
    <hyperlink ref="D43" location="A124806238L" display="A124806238L" xr:uid="{B6A26041-C62E-4512-B6DA-FB3AA9C2C102}"/>
    <hyperlink ref="D44" location="A124806374F" display="A124806374F" xr:uid="{8CB21D48-D6A1-4E09-9C70-886919BD432A}"/>
    <hyperlink ref="D45" location="A124806150V" display="A124806150V" xr:uid="{F9BF5A29-66AF-46AB-B105-EFB2611170A7}"/>
    <hyperlink ref="D46" location="A124806242C" display="A124806242C" xr:uid="{C5F29FA8-29C6-474B-86CE-5C507F165AF2}"/>
    <hyperlink ref="D47" location="A124806378R" display="A124806378R" xr:uid="{5CF0CF66-C05D-4779-9F81-9615A6ED8DE1}"/>
    <hyperlink ref="D48" location="A124806418W" display="A124806418W" xr:uid="{E6F064BD-F3E2-424B-94FE-54641FAE0DC1}"/>
    <hyperlink ref="E30" location="A124806262L" display="A124806262L" xr:uid="{E229C138-311F-4E5B-B2D9-41DF63F6F959}"/>
    <hyperlink ref="E13" location="A124806422L" display="A124806422L" xr:uid="{3523BA5F-6E00-40CA-AEC8-A24D6E03FF71}"/>
    <hyperlink ref="E14" location="A124806154C" display="A124806154C" xr:uid="{4FD6504C-4995-4DC3-9BCE-B63FCD21E0D4}"/>
    <hyperlink ref="E15" location="A124806310V" display="A124806310V" xr:uid="{5AD2A36B-63E5-46AB-8487-C3A5C014830B}"/>
    <hyperlink ref="E16" location="A124806246L" display="A124806246L" xr:uid="{6ABFAC0E-0F09-417E-938B-609C8F1DB34D}"/>
    <hyperlink ref="E17" location="A124806314C" display="A124806314C" xr:uid="{DB9C1CBB-B436-4ECC-A628-0478826C58E7}"/>
    <hyperlink ref="E18" location="A124806318L" display="A124806318L" xr:uid="{6BFC5B31-DF0A-41D3-917E-901E477F1369}"/>
    <hyperlink ref="E19" location="A124806194W" display="A124806194W" xr:uid="{A4807283-E1BD-4A78-857A-A4948EAD6774}"/>
    <hyperlink ref="E20" location="A124806462F" display="A124806462F" xr:uid="{D198F18D-E7DA-4623-AFC1-1EEF5B97FCDD}"/>
    <hyperlink ref="E21" location="A124806250C" display="A124806250C" xr:uid="{FDC93A50-F264-4E38-8D5D-B6ABE8790382}"/>
    <hyperlink ref="E22" location="A124806198F" display="A124806198F" xr:uid="{6FDCACFB-DB66-4D2C-8871-195AFFBDA21D}"/>
    <hyperlink ref="E23" location="A124806254L" display="A124806254L" xr:uid="{243DDE77-EF1F-496A-9CEE-4251C8F575EE}"/>
    <hyperlink ref="E24" location="A124806466R" display="A124806466R" xr:uid="{7C5D048B-CE53-4F39-8496-9E1AFA035769}"/>
    <hyperlink ref="E25" location="A124806258W" display="A124806258W" xr:uid="{F5E5DB4F-9F84-41AE-84A1-1F883955C479}"/>
    <hyperlink ref="E26" location="A124806502L" display="A124806502L" xr:uid="{C41F205D-7048-4FC8-9712-D8459B7C1692}"/>
    <hyperlink ref="E28" location="A124806470F" display="A124806470F" xr:uid="{78F86553-7961-4738-9909-D6BDFF232F76}"/>
    <hyperlink ref="E29" location="A124806202K" display="A124806202K" xr:uid="{C247E1BF-8494-4E34-84E3-E5730668A01F}"/>
    <hyperlink ref="E32" location="A124806322C" display="A124806322C" xr:uid="{32857468-86D6-43E6-A671-43278C5F85FE}"/>
    <hyperlink ref="E33" location="A124806382F" display="A124806382F" xr:uid="{AF34ABB6-84B3-42A5-AD73-16A7E9C176FE}"/>
    <hyperlink ref="E34" location="A124806158L" display="A124806158L" xr:uid="{A86FEC31-EA7D-4634-BBDA-C48C36198FE8}"/>
    <hyperlink ref="E35" location="A124806266W" display="A124806266W" xr:uid="{DCAA7AB1-F998-41B6-8AA8-5A69F3022346}"/>
    <hyperlink ref="E36" location="A124806270L" display="A124806270L" xr:uid="{75813576-9FA0-4409-B11C-ADD05E64B300}"/>
    <hyperlink ref="E37" location="A124806426W" display="A124806426W" xr:uid="{C1E2D24F-0707-436A-A137-CE4B8D1FCD96}"/>
    <hyperlink ref="E38" location="A124806506W" display="A124806506W" xr:uid="{76A183FA-6F50-4225-86B3-438BBFFF2166}"/>
    <hyperlink ref="E39" location="A124806430L" display="A124806430L" xr:uid="{41E36376-F0FA-4FFB-9A99-2E692A042A73}"/>
    <hyperlink ref="E40" location="A124806386R" display="A124806386R" xr:uid="{EC4DEC5D-0164-408A-B99E-D262AB3A28EE}"/>
    <hyperlink ref="E41" location="A124806162C" display="A124806162C" xr:uid="{D324460D-3378-413D-A341-94DFCCED6FAF}"/>
    <hyperlink ref="E42" location="A124806510L" display="A124806510L" xr:uid="{6F075FD6-9035-466F-8EE6-61654DAA5ECC}"/>
    <hyperlink ref="E43" location="A124806166L" display="A124806166L" xr:uid="{955DE8F5-FF5B-4876-8817-6B8C6694BEAB}"/>
    <hyperlink ref="E44" location="A124806514W" display="A124806514W" xr:uid="{DDDED9D0-27BF-4FD0-A458-27CC75FF00C0}"/>
    <hyperlink ref="E45" location="A124806206V" display="A124806206V" xr:uid="{0A47651B-9586-4958-B948-EAF8F5219ED5}"/>
    <hyperlink ref="E46" location="A124806434W" display="A124806434W" xr:uid="{C7E12CD4-8EE0-4FF2-A77C-41DCED2144CF}"/>
    <hyperlink ref="E47" location="A124806274W" display="A124806274W" xr:uid="{E6A3134E-2703-4F8D-98CF-98A64C245A60}"/>
    <hyperlink ref="E48" location="A124806474R" display="A124806474R" xr:uid="{C4E76C47-D3FE-4731-811A-29A966018E62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5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216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217</v>
      </c>
    </row>
    <row r="6" spans="1:13" ht="15.75" customHeight="1">
      <c r="B6" s="82" t="s">
        <v>218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8" spans="1:13" ht="15">
      <c r="D8" s="16" t="s">
        <v>220</v>
      </c>
    </row>
    <row r="9" spans="1:13" s="17" customFormat="1"/>
    <row r="10" spans="1:13" ht="22.5" customHeight="1">
      <c r="A10" s="18" t="s">
        <v>221</v>
      </c>
      <c r="B10" s="18"/>
      <c r="C10" s="18"/>
      <c r="D10" s="18" t="s">
        <v>103</v>
      </c>
      <c r="E10" s="18" t="s">
        <v>110</v>
      </c>
      <c r="F10" s="18" t="s">
        <v>107</v>
      </c>
      <c r="G10" s="18" t="s">
        <v>108</v>
      </c>
      <c r="H10" s="18" t="s">
        <v>222</v>
      </c>
      <c r="I10" s="18" t="s">
        <v>102</v>
      </c>
      <c r="J10" s="18" t="s">
        <v>104</v>
      </c>
      <c r="K10" s="18" t="s">
        <v>223</v>
      </c>
      <c r="L10" s="18" t="s">
        <v>106</v>
      </c>
    </row>
    <row r="12" spans="1:13">
      <c r="A12" s="11" t="s">
        <v>0</v>
      </c>
      <c r="D12" s="11" t="s">
        <v>112</v>
      </c>
      <c r="E12" s="19" t="s">
        <v>114</v>
      </c>
      <c r="F12" s="10">
        <v>42036</v>
      </c>
      <c r="G12" s="10">
        <v>44228</v>
      </c>
      <c r="H12" s="11">
        <v>7</v>
      </c>
      <c r="I12" s="20" t="s">
        <v>111</v>
      </c>
      <c r="J12" s="11" t="s">
        <v>113</v>
      </c>
      <c r="K12" s="11" t="s">
        <v>225</v>
      </c>
      <c r="L12" s="11">
        <v>2</v>
      </c>
    </row>
    <row r="13" spans="1:13">
      <c r="A13" s="11" t="s">
        <v>1</v>
      </c>
      <c r="D13" s="11" t="s">
        <v>112</v>
      </c>
      <c r="E13" s="19" t="s">
        <v>115</v>
      </c>
      <c r="F13" s="10">
        <v>42036</v>
      </c>
      <c r="G13" s="10">
        <v>44228</v>
      </c>
      <c r="H13" s="11">
        <v>7</v>
      </c>
      <c r="I13" s="20" t="s">
        <v>111</v>
      </c>
      <c r="J13" s="11" t="s">
        <v>113</v>
      </c>
      <c r="K13" s="11" t="s">
        <v>225</v>
      </c>
      <c r="L13" s="11">
        <v>2</v>
      </c>
    </row>
    <row r="14" spans="1:13">
      <c r="A14" s="11" t="s">
        <v>2</v>
      </c>
      <c r="D14" s="11" t="s">
        <v>112</v>
      </c>
      <c r="E14" s="19" t="s">
        <v>116</v>
      </c>
      <c r="F14" s="10">
        <v>42036</v>
      </c>
      <c r="G14" s="10">
        <v>44228</v>
      </c>
      <c r="H14" s="11">
        <v>7</v>
      </c>
      <c r="I14" s="20" t="s">
        <v>111</v>
      </c>
      <c r="J14" s="11" t="s">
        <v>113</v>
      </c>
      <c r="K14" s="11" t="s">
        <v>225</v>
      </c>
      <c r="L14" s="11">
        <v>2</v>
      </c>
    </row>
    <row r="15" spans="1:13">
      <c r="A15" s="11" t="s">
        <v>3</v>
      </c>
      <c r="D15" s="11" t="s">
        <v>112</v>
      </c>
      <c r="E15" s="19" t="s">
        <v>117</v>
      </c>
      <c r="F15" s="10">
        <v>42036</v>
      </c>
      <c r="G15" s="10">
        <v>44228</v>
      </c>
      <c r="H15" s="11">
        <v>7</v>
      </c>
      <c r="I15" s="20" t="s">
        <v>111</v>
      </c>
      <c r="J15" s="11" t="s">
        <v>113</v>
      </c>
      <c r="K15" s="11" t="s">
        <v>225</v>
      </c>
      <c r="L15" s="11">
        <v>2</v>
      </c>
    </row>
    <row r="16" spans="1:13">
      <c r="A16" s="11" t="s">
        <v>4</v>
      </c>
      <c r="D16" s="11" t="s">
        <v>112</v>
      </c>
      <c r="E16" s="19" t="s">
        <v>118</v>
      </c>
      <c r="F16" s="10">
        <v>42036</v>
      </c>
      <c r="G16" s="10">
        <v>44228</v>
      </c>
      <c r="H16" s="11">
        <v>7</v>
      </c>
      <c r="I16" s="20" t="s">
        <v>111</v>
      </c>
      <c r="J16" s="11" t="s">
        <v>113</v>
      </c>
      <c r="K16" s="11" t="s">
        <v>225</v>
      </c>
      <c r="L16" s="11">
        <v>2</v>
      </c>
    </row>
    <row r="17" spans="1:12">
      <c r="A17" s="11" t="s">
        <v>5</v>
      </c>
      <c r="D17" s="11" t="s">
        <v>112</v>
      </c>
      <c r="E17" s="19" t="s">
        <v>119</v>
      </c>
      <c r="F17" s="10">
        <v>42036</v>
      </c>
      <c r="G17" s="10">
        <v>44228</v>
      </c>
      <c r="H17" s="11">
        <v>7</v>
      </c>
      <c r="I17" s="20" t="s">
        <v>111</v>
      </c>
      <c r="J17" s="11" t="s">
        <v>113</v>
      </c>
      <c r="K17" s="11" t="s">
        <v>225</v>
      </c>
      <c r="L17" s="11">
        <v>2</v>
      </c>
    </row>
    <row r="18" spans="1:12">
      <c r="A18" s="11" t="s">
        <v>6</v>
      </c>
      <c r="D18" s="11" t="s">
        <v>112</v>
      </c>
      <c r="E18" s="19" t="s">
        <v>120</v>
      </c>
      <c r="F18" s="10">
        <v>42036</v>
      </c>
      <c r="G18" s="10">
        <v>44228</v>
      </c>
      <c r="H18" s="11">
        <v>7</v>
      </c>
      <c r="I18" s="20" t="s">
        <v>111</v>
      </c>
      <c r="J18" s="11" t="s">
        <v>113</v>
      </c>
      <c r="K18" s="11" t="s">
        <v>225</v>
      </c>
      <c r="L18" s="11">
        <v>2</v>
      </c>
    </row>
    <row r="19" spans="1:12">
      <c r="A19" s="11" t="s">
        <v>7</v>
      </c>
      <c r="D19" s="11" t="s">
        <v>112</v>
      </c>
      <c r="E19" s="19" t="s">
        <v>121</v>
      </c>
      <c r="F19" s="10">
        <v>42036</v>
      </c>
      <c r="G19" s="10">
        <v>44228</v>
      </c>
      <c r="H19" s="11">
        <v>7</v>
      </c>
      <c r="I19" s="20" t="s">
        <v>111</v>
      </c>
      <c r="J19" s="11" t="s">
        <v>113</v>
      </c>
      <c r="K19" s="11" t="s">
        <v>225</v>
      </c>
      <c r="L19" s="11">
        <v>2</v>
      </c>
    </row>
    <row r="20" spans="1:12">
      <c r="A20" s="11" t="s">
        <v>8</v>
      </c>
      <c r="D20" s="11" t="s">
        <v>112</v>
      </c>
      <c r="E20" s="19" t="s">
        <v>122</v>
      </c>
      <c r="F20" s="10">
        <v>42036</v>
      </c>
      <c r="G20" s="10">
        <v>44228</v>
      </c>
      <c r="H20" s="11">
        <v>7</v>
      </c>
      <c r="I20" s="20" t="s">
        <v>111</v>
      </c>
      <c r="J20" s="11" t="s">
        <v>113</v>
      </c>
      <c r="K20" s="11" t="s">
        <v>225</v>
      </c>
      <c r="L20" s="11">
        <v>2</v>
      </c>
    </row>
    <row r="21" spans="1:12">
      <c r="A21" s="11" t="s">
        <v>9</v>
      </c>
      <c r="D21" s="11" t="s">
        <v>112</v>
      </c>
      <c r="E21" s="19" t="s">
        <v>123</v>
      </c>
      <c r="F21" s="10">
        <v>42036</v>
      </c>
      <c r="G21" s="10">
        <v>44228</v>
      </c>
      <c r="H21" s="11">
        <v>7</v>
      </c>
      <c r="I21" s="20" t="s">
        <v>111</v>
      </c>
      <c r="J21" s="11" t="s">
        <v>113</v>
      </c>
      <c r="K21" s="11" t="s">
        <v>225</v>
      </c>
      <c r="L21" s="11">
        <v>2</v>
      </c>
    </row>
    <row r="22" spans="1:12">
      <c r="A22" s="11" t="s">
        <v>10</v>
      </c>
      <c r="D22" s="11" t="s">
        <v>112</v>
      </c>
      <c r="E22" s="19" t="s">
        <v>124</v>
      </c>
      <c r="F22" s="10">
        <v>42036</v>
      </c>
      <c r="G22" s="10">
        <v>44228</v>
      </c>
      <c r="H22" s="11">
        <v>7</v>
      </c>
      <c r="I22" s="20" t="s">
        <v>111</v>
      </c>
      <c r="J22" s="11" t="s">
        <v>113</v>
      </c>
      <c r="K22" s="11" t="s">
        <v>225</v>
      </c>
      <c r="L22" s="11">
        <v>2</v>
      </c>
    </row>
    <row r="23" spans="1:12">
      <c r="A23" s="11" t="s">
        <v>11</v>
      </c>
      <c r="D23" s="11" t="s">
        <v>112</v>
      </c>
      <c r="E23" s="19" t="s">
        <v>125</v>
      </c>
      <c r="F23" s="10">
        <v>42036</v>
      </c>
      <c r="G23" s="10">
        <v>44228</v>
      </c>
      <c r="H23" s="11">
        <v>7</v>
      </c>
      <c r="I23" s="20" t="s">
        <v>111</v>
      </c>
      <c r="J23" s="11" t="s">
        <v>113</v>
      </c>
      <c r="K23" s="11" t="s">
        <v>225</v>
      </c>
      <c r="L23" s="11">
        <v>2</v>
      </c>
    </row>
    <row r="24" spans="1:12">
      <c r="A24" s="11" t="s">
        <v>12</v>
      </c>
      <c r="D24" s="11" t="s">
        <v>112</v>
      </c>
      <c r="E24" s="19" t="s">
        <v>126</v>
      </c>
      <c r="F24" s="10">
        <v>42036</v>
      </c>
      <c r="G24" s="10">
        <v>44228</v>
      </c>
      <c r="H24" s="11">
        <v>7</v>
      </c>
      <c r="I24" s="20" t="s">
        <v>111</v>
      </c>
      <c r="J24" s="11" t="s">
        <v>113</v>
      </c>
      <c r="K24" s="11" t="s">
        <v>225</v>
      </c>
      <c r="L24" s="11">
        <v>2</v>
      </c>
    </row>
    <row r="25" spans="1:12">
      <c r="A25" s="11" t="s">
        <v>13</v>
      </c>
      <c r="D25" s="11" t="s">
        <v>112</v>
      </c>
      <c r="E25" s="19" t="s">
        <v>127</v>
      </c>
      <c r="F25" s="10">
        <v>42036</v>
      </c>
      <c r="G25" s="10">
        <v>44228</v>
      </c>
      <c r="H25" s="11">
        <v>7</v>
      </c>
      <c r="I25" s="20" t="s">
        <v>111</v>
      </c>
      <c r="J25" s="11" t="s">
        <v>113</v>
      </c>
      <c r="K25" s="11" t="s">
        <v>225</v>
      </c>
      <c r="L25" s="11">
        <v>2</v>
      </c>
    </row>
    <row r="26" spans="1:12">
      <c r="A26" s="11" t="s">
        <v>14</v>
      </c>
      <c r="D26" s="11" t="s">
        <v>112</v>
      </c>
      <c r="E26" s="19" t="s">
        <v>128</v>
      </c>
      <c r="F26" s="10">
        <v>42036</v>
      </c>
      <c r="G26" s="10">
        <v>44228</v>
      </c>
      <c r="H26" s="11">
        <v>7</v>
      </c>
      <c r="I26" s="20" t="s">
        <v>111</v>
      </c>
      <c r="J26" s="11" t="s">
        <v>113</v>
      </c>
      <c r="K26" s="11" t="s">
        <v>225</v>
      </c>
      <c r="L26" s="11">
        <v>2</v>
      </c>
    </row>
    <row r="27" spans="1:12">
      <c r="A27" s="11" t="s">
        <v>15</v>
      </c>
      <c r="D27" s="11" t="s">
        <v>112</v>
      </c>
      <c r="E27" s="19" t="s">
        <v>129</v>
      </c>
      <c r="F27" s="10">
        <v>42036</v>
      </c>
      <c r="G27" s="10">
        <v>44228</v>
      </c>
      <c r="H27" s="11">
        <v>7</v>
      </c>
      <c r="I27" s="20" t="s">
        <v>111</v>
      </c>
      <c r="J27" s="11" t="s">
        <v>113</v>
      </c>
      <c r="K27" s="11" t="s">
        <v>225</v>
      </c>
      <c r="L27" s="11">
        <v>2</v>
      </c>
    </row>
    <row r="28" spans="1:12">
      <c r="A28" s="11" t="s">
        <v>16</v>
      </c>
      <c r="D28" s="11" t="s">
        <v>112</v>
      </c>
      <c r="E28" s="19" t="s">
        <v>130</v>
      </c>
      <c r="F28" s="10">
        <v>42036</v>
      </c>
      <c r="G28" s="10">
        <v>44228</v>
      </c>
      <c r="H28" s="11">
        <v>7</v>
      </c>
      <c r="I28" s="20" t="s">
        <v>111</v>
      </c>
      <c r="J28" s="11" t="s">
        <v>113</v>
      </c>
      <c r="K28" s="11" t="s">
        <v>225</v>
      </c>
      <c r="L28" s="11">
        <v>2</v>
      </c>
    </row>
    <row r="29" spans="1:12">
      <c r="A29" s="11" t="s">
        <v>17</v>
      </c>
      <c r="D29" s="11" t="s">
        <v>112</v>
      </c>
      <c r="E29" s="19" t="s">
        <v>131</v>
      </c>
      <c r="F29" s="10">
        <v>42036</v>
      </c>
      <c r="G29" s="10">
        <v>44228</v>
      </c>
      <c r="H29" s="11">
        <v>7</v>
      </c>
      <c r="I29" s="20" t="s">
        <v>111</v>
      </c>
      <c r="J29" s="11" t="s">
        <v>113</v>
      </c>
      <c r="K29" s="11" t="s">
        <v>225</v>
      </c>
      <c r="L29" s="11">
        <v>2</v>
      </c>
    </row>
    <row r="30" spans="1:12">
      <c r="A30" s="11" t="s">
        <v>18</v>
      </c>
      <c r="D30" s="11" t="s">
        <v>112</v>
      </c>
      <c r="E30" s="19" t="s">
        <v>132</v>
      </c>
      <c r="F30" s="10">
        <v>42036</v>
      </c>
      <c r="G30" s="10">
        <v>44228</v>
      </c>
      <c r="H30" s="11">
        <v>7</v>
      </c>
      <c r="I30" s="20" t="s">
        <v>111</v>
      </c>
      <c r="J30" s="11" t="s">
        <v>113</v>
      </c>
      <c r="K30" s="11" t="s">
        <v>225</v>
      </c>
      <c r="L30" s="11">
        <v>2</v>
      </c>
    </row>
    <row r="31" spans="1:12">
      <c r="A31" s="11" t="s">
        <v>19</v>
      </c>
      <c r="D31" s="11" t="s">
        <v>112</v>
      </c>
      <c r="E31" s="19" t="s">
        <v>133</v>
      </c>
      <c r="F31" s="10">
        <v>42036</v>
      </c>
      <c r="G31" s="10">
        <v>44228</v>
      </c>
      <c r="H31" s="11">
        <v>7</v>
      </c>
      <c r="I31" s="20" t="s">
        <v>111</v>
      </c>
      <c r="J31" s="11" t="s">
        <v>113</v>
      </c>
      <c r="K31" s="11" t="s">
        <v>225</v>
      </c>
      <c r="L31" s="11">
        <v>2</v>
      </c>
    </row>
    <row r="32" spans="1:12">
      <c r="A32" s="11" t="s">
        <v>20</v>
      </c>
      <c r="D32" s="11" t="s">
        <v>112</v>
      </c>
      <c r="E32" s="19" t="s">
        <v>134</v>
      </c>
      <c r="F32" s="10">
        <v>42036</v>
      </c>
      <c r="G32" s="10">
        <v>44228</v>
      </c>
      <c r="H32" s="11">
        <v>7</v>
      </c>
      <c r="I32" s="20" t="s">
        <v>111</v>
      </c>
      <c r="J32" s="11" t="s">
        <v>113</v>
      </c>
      <c r="K32" s="11" t="s">
        <v>225</v>
      </c>
      <c r="L32" s="11">
        <v>2</v>
      </c>
    </row>
    <row r="33" spans="1:12">
      <c r="A33" s="11" t="s">
        <v>21</v>
      </c>
      <c r="D33" s="11" t="s">
        <v>112</v>
      </c>
      <c r="E33" s="19" t="s">
        <v>135</v>
      </c>
      <c r="F33" s="10">
        <v>42036</v>
      </c>
      <c r="G33" s="10">
        <v>44228</v>
      </c>
      <c r="H33" s="11">
        <v>7</v>
      </c>
      <c r="I33" s="20" t="s">
        <v>111</v>
      </c>
      <c r="J33" s="11" t="s">
        <v>113</v>
      </c>
      <c r="K33" s="11" t="s">
        <v>225</v>
      </c>
      <c r="L33" s="11">
        <v>2</v>
      </c>
    </row>
    <row r="34" spans="1:12">
      <c r="A34" s="11" t="s">
        <v>22</v>
      </c>
      <c r="D34" s="11" t="s">
        <v>112</v>
      </c>
      <c r="E34" s="19" t="s">
        <v>136</v>
      </c>
      <c r="F34" s="10">
        <v>42036</v>
      </c>
      <c r="G34" s="10">
        <v>44228</v>
      </c>
      <c r="H34" s="11">
        <v>7</v>
      </c>
      <c r="I34" s="20" t="s">
        <v>111</v>
      </c>
      <c r="J34" s="11" t="s">
        <v>113</v>
      </c>
      <c r="K34" s="11" t="s">
        <v>225</v>
      </c>
      <c r="L34" s="11">
        <v>2</v>
      </c>
    </row>
    <row r="35" spans="1:12">
      <c r="A35" s="11" t="s">
        <v>23</v>
      </c>
      <c r="D35" s="11" t="s">
        <v>112</v>
      </c>
      <c r="E35" s="19" t="s">
        <v>137</v>
      </c>
      <c r="F35" s="10">
        <v>42036</v>
      </c>
      <c r="G35" s="10">
        <v>44228</v>
      </c>
      <c r="H35" s="11">
        <v>7</v>
      </c>
      <c r="I35" s="20" t="s">
        <v>111</v>
      </c>
      <c r="J35" s="11" t="s">
        <v>113</v>
      </c>
      <c r="K35" s="11" t="s">
        <v>225</v>
      </c>
      <c r="L35" s="11">
        <v>2</v>
      </c>
    </row>
    <row r="36" spans="1:12">
      <c r="A36" s="11" t="s">
        <v>24</v>
      </c>
      <c r="D36" s="11" t="s">
        <v>112</v>
      </c>
      <c r="E36" s="19" t="s">
        <v>138</v>
      </c>
      <c r="F36" s="10">
        <v>42036</v>
      </c>
      <c r="G36" s="10">
        <v>44228</v>
      </c>
      <c r="H36" s="11">
        <v>7</v>
      </c>
      <c r="I36" s="20" t="s">
        <v>111</v>
      </c>
      <c r="J36" s="11" t="s">
        <v>113</v>
      </c>
      <c r="K36" s="11" t="s">
        <v>225</v>
      </c>
      <c r="L36" s="11">
        <v>2</v>
      </c>
    </row>
    <row r="37" spans="1:12">
      <c r="A37" s="11" t="s">
        <v>25</v>
      </c>
      <c r="D37" s="11" t="s">
        <v>112</v>
      </c>
      <c r="E37" s="19" t="s">
        <v>139</v>
      </c>
      <c r="F37" s="10">
        <v>42036</v>
      </c>
      <c r="G37" s="10">
        <v>44228</v>
      </c>
      <c r="H37" s="11">
        <v>7</v>
      </c>
      <c r="I37" s="20" t="s">
        <v>111</v>
      </c>
      <c r="J37" s="11" t="s">
        <v>113</v>
      </c>
      <c r="K37" s="11" t="s">
        <v>225</v>
      </c>
      <c r="L37" s="11">
        <v>2</v>
      </c>
    </row>
    <row r="38" spans="1:12">
      <c r="A38" s="11" t="s">
        <v>26</v>
      </c>
      <c r="D38" s="11" t="s">
        <v>112</v>
      </c>
      <c r="E38" s="19" t="s">
        <v>140</v>
      </c>
      <c r="F38" s="10">
        <v>42036</v>
      </c>
      <c r="G38" s="10">
        <v>44228</v>
      </c>
      <c r="H38" s="11">
        <v>7</v>
      </c>
      <c r="I38" s="20" t="s">
        <v>111</v>
      </c>
      <c r="J38" s="11" t="s">
        <v>113</v>
      </c>
      <c r="K38" s="11" t="s">
        <v>225</v>
      </c>
      <c r="L38" s="11">
        <v>2</v>
      </c>
    </row>
    <row r="39" spans="1:12">
      <c r="A39" s="11" t="s">
        <v>27</v>
      </c>
      <c r="D39" s="11" t="s">
        <v>112</v>
      </c>
      <c r="E39" s="19" t="s">
        <v>141</v>
      </c>
      <c r="F39" s="10">
        <v>42036</v>
      </c>
      <c r="G39" s="10">
        <v>44228</v>
      </c>
      <c r="H39" s="11">
        <v>7</v>
      </c>
      <c r="I39" s="20" t="s">
        <v>111</v>
      </c>
      <c r="J39" s="11" t="s">
        <v>113</v>
      </c>
      <c r="K39" s="11" t="s">
        <v>225</v>
      </c>
      <c r="L39" s="11">
        <v>2</v>
      </c>
    </row>
    <row r="40" spans="1:12">
      <c r="A40" s="11" t="s">
        <v>28</v>
      </c>
      <c r="D40" s="11" t="s">
        <v>112</v>
      </c>
      <c r="E40" s="19" t="s">
        <v>142</v>
      </c>
      <c r="F40" s="10">
        <v>42036</v>
      </c>
      <c r="G40" s="10">
        <v>44228</v>
      </c>
      <c r="H40" s="11">
        <v>7</v>
      </c>
      <c r="I40" s="20" t="s">
        <v>111</v>
      </c>
      <c r="J40" s="11" t="s">
        <v>113</v>
      </c>
      <c r="K40" s="11" t="s">
        <v>225</v>
      </c>
      <c r="L40" s="11">
        <v>2</v>
      </c>
    </row>
    <row r="41" spans="1:12">
      <c r="A41" s="11" t="s">
        <v>29</v>
      </c>
      <c r="D41" s="11" t="s">
        <v>112</v>
      </c>
      <c r="E41" s="19" t="s">
        <v>143</v>
      </c>
      <c r="F41" s="10">
        <v>42036</v>
      </c>
      <c r="G41" s="10">
        <v>44228</v>
      </c>
      <c r="H41" s="11">
        <v>7</v>
      </c>
      <c r="I41" s="20" t="s">
        <v>111</v>
      </c>
      <c r="J41" s="11" t="s">
        <v>113</v>
      </c>
      <c r="K41" s="11" t="s">
        <v>225</v>
      </c>
      <c r="L41" s="11">
        <v>2</v>
      </c>
    </row>
    <row r="42" spans="1:12">
      <c r="A42" s="11" t="s">
        <v>30</v>
      </c>
      <c r="D42" s="11" t="s">
        <v>112</v>
      </c>
      <c r="E42" s="19" t="s">
        <v>144</v>
      </c>
      <c r="F42" s="10">
        <v>42036</v>
      </c>
      <c r="G42" s="10">
        <v>44228</v>
      </c>
      <c r="H42" s="11">
        <v>7</v>
      </c>
      <c r="I42" s="20" t="s">
        <v>111</v>
      </c>
      <c r="J42" s="11" t="s">
        <v>113</v>
      </c>
      <c r="K42" s="11" t="s">
        <v>225</v>
      </c>
      <c r="L42" s="11">
        <v>2</v>
      </c>
    </row>
    <row r="43" spans="1:12">
      <c r="A43" s="11" t="s">
        <v>31</v>
      </c>
      <c r="D43" s="11" t="s">
        <v>112</v>
      </c>
      <c r="E43" s="19" t="s">
        <v>145</v>
      </c>
      <c r="F43" s="10">
        <v>42036</v>
      </c>
      <c r="G43" s="10">
        <v>44228</v>
      </c>
      <c r="H43" s="11">
        <v>7</v>
      </c>
      <c r="I43" s="20" t="s">
        <v>111</v>
      </c>
      <c r="J43" s="11" t="s">
        <v>113</v>
      </c>
      <c r="K43" s="11" t="s">
        <v>225</v>
      </c>
      <c r="L43" s="11">
        <v>2</v>
      </c>
    </row>
    <row r="44" spans="1:12">
      <c r="A44" s="11" t="s">
        <v>32</v>
      </c>
      <c r="D44" s="11" t="s">
        <v>112</v>
      </c>
      <c r="E44" s="19" t="s">
        <v>146</v>
      </c>
      <c r="F44" s="10">
        <v>42036</v>
      </c>
      <c r="G44" s="10">
        <v>44228</v>
      </c>
      <c r="H44" s="11">
        <v>7</v>
      </c>
      <c r="I44" s="20" t="s">
        <v>111</v>
      </c>
      <c r="J44" s="11" t="s">
        <v>113</v>
      </c>
      <c r="K44" s="11" t="s">
        <v>225</v>
      </c>
      <c r="L44" s="11">
        <v>2</v>
      </c>
    </row>
    <row r="45" spans="1:12">
      <c r="A45" s="11" t="s">
        <v>33</v>
      </c>
      <c r="D45" s="11" t="s">
        <v>112</v>
      </c>
      <c r="E45" s="19" t="s">
        <v>147</v>
      </c>
      <c r="F45" s="10">
        <v>42036</v>
      </c>
      <c r="G45" s="10">
        <v>44228</v>
      </c>
      <c r="H45" s="11">
        <v>7</v>
      </c>
      <c r="I45" s="20" t="s">
        <v>111</v>
      </c>
      <c r="J45" s="11" t="s">
        <v>113</v>
      </c>
      <c r="K45" s="11" t="s">
        <v>225</v>
      </c>
      <c r="L45" s="11">
        <v>2</v>
      </c>
    </row>
    <row r="46" spans="1:12">
      <c r="A46" s="11" t="s">
        <v>34</v>
      </c>
      <c r="D46" s="11" t="s">
        <v>112</v>
      </c>
      <c r="E46" s="19" t="s">
        <v>148</v>
      </c>
      <c r="F46" s="10">
        <v>42036</v>
      </c>
      <c r="G46" s="10">
        <v>44228</v>
      </c>
      <c r="H46" s="11">
        <v>7</v>
      </c>
      <c r="I46" s="20" t="s">
        <v>111</v>
      </c>
      <c r="J46" s="11" t="s">
        <v>113</v>
      </c>
      <c r="K46" s="11" t="s">
        <v>225</v>
      </c>
      <c r="L46" s="11">
        <v>2</v>
      </c>
    </row>
    <row r="47" spans="1:12">
      <c r="A47" s="11" t="s">
        <v>35</v>
      </c>
      <c r="D47" s="11" t="s">
        <v>112</v>
      </c>
      <c r="E47" s="19" t="s">
        <v>149</v>
      </c>
      <c r="F47" s="10">
        <v>42036</v>
      </c>
      <c r="G47" s="10">
        <v>44228</v>
      </c>
      <c r="H47" s="11">
        <v>7</v>
      </c>
      <c r="I47" s="20" t="s">
        <v>111</v>
      </c>
      <c r="J47" s="11" t="s">
        <v>113</v>
      </c>
      <c r="K47" s="11" t="s">
        <v>225</v>
      </c>
      <c r="L47" s="11">
        <v>2</v>
      </c>
    </row>
    <row r="48" spans="1:12">
      <c r="A48" s="11" t="s">
        <v>36</v>
      </c>
      <c r="D48" s="11" t="s">
        <v>112</v>
      </c>
      <c r="E48" s="19" t="s">
        <v>150</v>
      </c>
      <c r="F48" s="10">
        <v>42036</v>
      </c>
      <c r="G48" s="10">
        <v>44228</v>
      </c>
      <c r="H48" s="11">
        <v>7</v>
      </c>
      <c r="I48" s="20" t="s">
        <v>111</v>
      </c>
      <c r="J48" s="11" t="s">
        <v>113</v>
      </c>
      <c r="K48" s="11" t="s">
        <v>225</v>
      </c>
      <c r="L48" s="11">
        <v>2</v>
      </c>
    </row>
    <row r="49" spans="1:12">
      <c r="A49" s="11" t="s">
        <v>37</v>
      </c>
      <c r="D49" s="11" t="s">
        <v>112</v>
      </c>
      <c r="E49" s="19" t="s">
        <v>151</v>
      </c>
      <c r="F49" s="10">
        <v>42036</v>
      </c>
      <c r="G49" s="10">
        <v>44228</v>
      </c>
      <c r="H49" s="11">
        <v>7</v>
      </c>
      <c r="I49" s="20" t="s">
        <v>111</v>
      </c>
      <c r="J49" s="11" t="s">
        <v>113</v>
      </c>
      <c r="K49" s="11" t="s">
        <v>225</v>
      </c>
      <c r="L49" s="11">
        <v>2</v>
      </c>
    </row>
    <row r="50" spans="1:12">
      <c r="A50" s="11" t="s">
        <v>38</v>
      </c>
      <c r="D50" s="11" t="s">
        <v>112</v>
      </c>
      <c r="E50" s="19" t="s">
        <v>152</v>
      </c>
      <c r="F50" s="10">
        <v>42036</v>
      </c>
      <c r="G50" s="10">
        <v>44228</v>
      </c>
      <c r="H50" s="11">
        <v>7</v>
      </c>
      <c r="I50" s="20" t="s">
        <v>111</v>
      </c>
      <c r="J50" s="11" t="s">
        <v>113</v>
      </c>
      <c r="K50" s="11" t="s">
        <v>225</v>
      </c>
      <c r="L50" s="11">
        <v>2</v>
      </c>
    </row>
    <row r="51" spans="1:12">
      <c r="A51" s="11" t="s">
        <v>39</v>
      </c>
      <c r="D51" s="11" t="s">
        <v>112</v>
      </c>
      <c r="E51" s="19" t="s">
        <v>153</v>
      </c>
      <c r="F51" s="10">
        <v>42036</v>
      </c>
      <c r="G51" s="10">
        <v>44228</v>
      </c>
      <c r="H51" s="11">
        <v>7</v>
      </c>
      <c r="I51" s="20" t="s">
        <v>111</v>
      </c>
      <c r="J51" s="11" t="s">
        <v>113</v>
      </c>
      <c r="K51" s="11" t="s">
        <v>225</v>
      </c>
      <c r="L51" s="11">
        <v>2</v>
      </c>
    </row>
    <row r="52" spans="1:12">
      <c r="A52" s="11" t="s">
        <v>40</v>
      </c>
      <c r="D52" s="11" t="s">
        <v>112</v>
      </c>
      <c r="E52" s="19" t="s">
        <v>154</v>
      </c>
      <c r="F52" s="10">
        <v>42036</v>
      </c>
      <c r="G52" s="10">
        <v>44228</v>
      </c>
      <c r="H52" s="11">
        <v>7</v>
      </c>
      <c r="I52" s="20" t="s">
        <v>111</v>
      </c>
      <c r="J52" s="11" t="s">
        <v>113</v>
      </c>
      <c r="K52" s="11" t="s">
        <v>225</v>
      </c>
      <c r="L52" s="11">
        <v>2</v>
      </c>
    </row>
    <row r="53" spans="1:12">
      <c r="A53" s="11" t="s">
        <v>41</v>
      </c>
      <c r="D53" s="11" t="s">
        <v>112</v>
      </c>
      <c r="E53" s="19" t="s">
        <v>155</v>
      </c>
      <c r="F53" s="10">
        <v>42036</v>
      </c>
      <c r="G53" s="10">
        <v>44228</v>
      </c>
      <c r="H53" s="11">
        <v>7</v>
      </c>
      <c r="I53" s="20" t="s">
        <v>111</v>
      </c>
      <c r="J53" s="11" t="s">
        <v>113</v>
      </c>
      <c r="K53" s="11" t="s">
        <v>225</v>
      </c>
      <c r="L53" s="11">
        <v>2</v>
      </c>
    </row>
    <row r="54" spans="1:12">
      <c r="A54" s="11" t="s">
        <v>42</v>
      </c>
      <c r="D54" s="11" t="s">
        <v>112</v>
      </c>
      <c r="E54" s="19" t="s">
        <v>156</v>
      </c>
      <c r="F54" s="10">
        <v>42036</v>
      </c>
      <c r="G54" s="10">
        <v>44228</v>
      </c>
      <c r="H54" s="11">
        <v>7</v>
      </c>
      <c r="I54" s="20" t="s">
        <v>111</v>
      </c>
      <c r="J54" s="11" t="s">
        <v>113</v>
      </c>
      <c r="K54" s="11" t="s">
        <v>225</v>
      </c>
      <c r="L54" s="11">
        <v>2</v>
      </c>
    </row>
    <row r="55" spans="1:12">
      <c r="A55" s="11" t="s">
        <v>43</v>
      </c>
      <c r="D55" s="11" t="s">
        <v>112</v>
      </c>
      <c r="E55" s="19" t="s">
        <v>157</v>
      </c>
      <c r="F55" s="10">
        <v>42036</v>
      </c>
      <c r="G55" s="10">
        <v>44228</v>
      </c>
      <c r="H55" s="11">
        <v>7</v>
      </c>
      <c r="I55" s="20" t="s">
        <v>111</v>
      </c>
      <c r="J55" s="11" t="s">
        <v>113</v>
      </c>
      <c r="K55" s="11" t="s">
        <v>225</v>
      </c>
      <c r="L55" s="11">
        <v>2</v>
      </c>
    </row>
    <row r="56" spans="1:12">
      <c r="A56" s="11" t="s">
        <v>44</v>
      </c>
      <c r="D56" s="11" t="s">
        <v>112</v>
      </c>
      <c r="E56" s="19" t="s">
        <v>158</v>
      </c>
      <c r="F56" s="10">
        <v>42036</v>
      </c>
      <c r="G56" s="10">
        <v>44228</v>
      </c>
      <c r="H56" s="11">
        <v>7</v>
      </c>
      <c r="I56" s="20" t="s">
        <v>111</v>
      </c>
      <c r="J56" s="11" t="s">
        <v>113</v>
      </c>
      <c r="K56" s="11" t="s">
        <v>225</v>
      </c>
      <c r="L56" s="11">
        <v>2</v>
      </c>
    </row>
    <row r="57" spans="1:12">
      <c r="A57" s="11" t="s">
        <v>45</v>
      </c>
      <c r="D57" s="11" t="s">
        <v>112</v>
      </c>
      <c r="E57" s="19" t="s">
        <v>159</v>
      </c>
      <c r="F57" s="10">
        <v>42036</v>
      </c>
      <c r="G57" s="10">
        <v>44228</v>
      </c>
      <c r="H57" s="11">
        <v>7</v>
      </c>
      <c r="I57" s="20" t="s">
        <v>111</v>
      </c>
      <c r="J57" s="11" t="s">
        <v>113</v>
      </c>
      <c r="K57" s="11" t="s">
        <v>225</v>
      </c>
      <c r="L57" s="11">
        <v>2</v>
      </c>
    </row>
    <row r="58" spans="1:12">
      <c r="A58" s="11" t="s">
        <v>46</v>
      </c>
      <c r="D58" s="11" t="s">
        <v>112</v>
      </c>
      <c r="E58" s="19" t="s">
        <v>160</v>
      </c>
      <c r="F58" s="10">
        <v>42036</v>
      </c>
      <c r="G58" s="10">
        <v>44228</v>
      </c>
      <c r="H58" s="11">
        <v>7</v>
      </c>
      <c r="I58" s="20" t="s">
        <v>111</v>
      </c>
      <c r="J58" s="11" t="s">
        <v>113</v>
      </c>
      <c r="K58" s="11" t="s">
        <v>225</v>
      </c>
      <c r="L58" s="11">
        <v>2</v>
      </c>
    </row>
    <row r="59" spans="1:12">
      <c r="A59" s="11" t="s">
        <v>47</v>
      </c>
      <c r="D59" s="11" t="s">
        <v>112</v>
      </c>
      <c r="E59" s="19" t="s">
        <v>161</v>
      </c>
      <c r="F59" s="10">
        <v>42036</v>
      </c>
      <c r="G59" s="10">
        <v>44228</v>
      </c>
      <c r="H59" s="11">
        <v>7</v>
      </c>
      <c r="I59" s="20" t="s">
        <v>111</v>
      </c>
      <c r="J59" s="11" t="s">
        <v>113</v>
      </c>
      <c r="K59" s="11" t="s">
        <v>225</v>
      </c>
      <c r="L59" s="11">
        <v>2</v>
      </c>
    </row>
    <row r="60" spans="1:12">
      <c r="A60" s="11" t="s">
        <v>48</v>
      </c>
      <c r="D60" s="11" t="s">
        <v>112</v>
      </c>
      <c r="E60" s="19" t="s">
        <v>162</v>
      </c>
      <c r="F60" s="10">
        <v>42036</v>
      </c>
      <c r="G60" s="10">
        <v>44228</v>
      </c>
      <c r="H60" s="11">
        <v>7</v>
      </c>
      <c r="I60" s="20" t="s">
        <v>111</v>
      </c>
      <c r="J60" s="11" t="s">
        <v>113</v>
      </c>
      <c r="K60" s="11" t="s">
        <v>225</v>
      </c>
      <c r="L60" s="11">
        <v>2</v>
      </c>
    </row>
    <row r="61" spans="1:12">
      <c r="A61" s="11" t="s">
        <v>49</v>
      </c>
      <c r="D61" s="11" t="s">
        <v>112</v>
      </c>
      <c r="E61" s="19" t="s">
        <v>163</v>
      </c>
      <c r="F61" s="10">
        <v>42036</v>
      </c>
      <c r="G61" s="10">
        <v>44228</v>
      </c>
      <c r="H61" s="11">
        <v>7</v>
      </c>
      <c r="I61" s="20" t="s">
        <v>111</v>
      </c>
      <c r="J61" s="11" t="s">
        <v>113</v>
      </c>
      <c r="K61" s="11" t="s">
        <v>225</v>
      </c>
      <c r="L61" s="11">
        <v>2</v>
      </c>
    </row>
    <row r="62" spans="1:12">
      <c r="A62" s="11" t="s">
        <v>50</v>
      </c>
      <c r="D62" s="11" t="s">
        <v>112</v>
      </c>
      <c r="E62" s="19" t="s">
        <v>164</v>
      </c>
      <c r="F62" s="10">
        <v>42036</v>
      </c>
      <c r="G62" s="10">
        <v>44228</v>
      </c>
      <c r="H62" s="11">
        <v>7</v>
      </c>
      <c r="I62" s="20" t="s">
        <v>111</v>
      </c>
      <c r="J62" s="11" t="s">
        <v>113</v>
      </c>
      <c r="K62" s="11" t="s">
        <v>225</v>
      </c>
      <c r="L62" s="11">
        <v>2</v>
      </c>
    </row>
    <row r="63" spans="1:12">
      <c r="A63" s="11" t="s">
        <v>51</v>
      </c>
      <c r="D63" s="11" t="s">
        <v>112</v>
      </c>
      <c r="E63" s="19" t="s">
        <v>165</v>
      </c>
      <c r="F63" s="10">
        <v>42036</v>
      </c>
      <c r="G63" s="10">
        <v>44228</v>
      </c>
      <c r="H63" s="11">
        <v>7</v>
      </c>
      <c r="I63" s="20" t="s">
        <v>111</v>
      </c>
      <c r="J63" s="11" t="s">
        <v>113</v>
      </c>
      <c r="K63" s="11" t="s">
        <v>225</v>
      </c>
      <c r="L63" s="11">
        <v>2</v>
      </c>
    </row>
    <row r="64" spans="1:12">
      <c r="A64" s="11" t="s">
        <v>52</v>
      </c>
      <c r="D64" s="11" t="s">
        <v>112</v>
      </c>
      <c r="E64" s="19" t="s">
        <v>166</v>
      </c>
      <c r="F64" s="10">
        <v>42036</v>
      </c>
      <c r="G64" s="10">
        <v>44228</v>
      </c>
      <c r="H64" s="11">
        <v>7</v>
      </c>
      <c r="I64" s="20" t="s">
        <v>111</v>
      </c>
      <c r="J64" s="11" t="s">
        <v>113</v>
      </c>
      <c r="K64" s="11" t="s">
        <v>225</v>
      </c>
      <c r="L64" s="11">
        <v>2</v>
      </c>
    </row>
    <row r="65" spans="1:12">
      <c r="A65" s="11" t="s">
        <v>53</v>
      </c>
      <c r="D65" s="11" t="s">
        <v>112</v>
      </c>
      <c r="E65" s="19" t="s">
        <v>167</v>
      </c>
      <c r="F65" s="10">
        <v>42036</v>
      </c>
      <c r="G65" s="10">
        <v>44228</v>
      </c>
      <c r="H65" s="11">
        <v>7</v>
      </c>
      <c r="I65" s="20" t="s">
        <v>111</v>
      </c>
      <c r="J65" s="11" t="s">
        <v>113</v>
      </c>
      <c r="K65" s="11" t="s">
        <v>225</v>
      </c>
      <c r="L65" s="11">
        <v>2</v>
      </c>
    </row>
    <row r="66" spans="1:12">
      <c r="A66" s="11" t="s">
        <v>54</v>
      </c>
      <c r="D66" s="11" t="s">
        <v>112</v>
      </c>
      <c r="E66" s="19" t="s">
        <v>168</v>
      </c>
      <c r="F66" s="10">
        <v>42036</v>
      </c>
      <c r="G66" s="10">
        <v>44228</v>
      </c>
      <c r="H66" s="11">
        <v>7</v>
      </c>
      <c r="I66" s="20" t="s">
        <v>111</v>
      </c>
      <c r="J66" s="11" t="s">
        <v>113</v>
      </c>
      <c r="K66" s="11" t="s">
        <v>225</v>
      </c>
      <c r="L66" s="11">
        <v>2</v>
      </c>
    </row>
    <row r="67" spans="1:12">
      <c r="A67" s="11" t="s">
        <v>55</v>
      </c>
      <c r="D67" s="11" t="s">
        <v>112</v>
      </c>
      <c r="E67" s="19" t="s">
        <v>169</v>
      </c>
      <c r="F67" s="10">
        <v>42036</v>
      </c>
      <c r="G67" s="10">
        <v>44228</v>
      </c>
      <c r="H67" s="11">
        <v>7</v>
      </c>
      <c r="I67" s="20" t="s">
        <v>111</v>
      </c>
      <c r="J67" s="11" t="s">
        <v>113</v>
      </c>
      <c r="K67" s="11" t="s">
        <v>225</v>
      </c>
      <c r="L67" s="11">
        <v>2</v>
      </c>
    </row>
    <row r="68" spans="1:12">
      <c r="A68" s="11" t="s">
        <v>56</v>
      </c>
      <c r="D68" s="11" t="s">
        <v>112</v>
      </c>
      <c r="E68" s="19" t="s">
        <v>170</v>
      </c>
      <c r="F68" s="10">
        <v>42036</v>
      </c>
      <c r="G68" s="10">
        <v>44228</v>
      </c>
      <c r="H68" s="11">
        <v>7</v>
      </c>
      <c r="I68" s="20" t="s">
        <v>111</v>
      </c>
      <c r="J68" s="11" t="s">
        <v>113</v>
      </c>
      <c r="K68" s="11" t="s">
        <v>225</v>
      </c>
      <c r="L68" s="11">
        <v>2</v>
      </c>
    </row>
    <row r="69" spans="1:12">
      <c r="A69" s="11" t="s">
        <v>57</v>
      </c>
      <c r="D69" s="11" t="s">
        <v>112</v>
      </c>
      <c r="E69" s="19" t="s">
        <v>171</v>
      </c>
      <c r="F69" s="10">
        <v>42036</v>
      </c>
      <c r="G69" s="10">
        <v>44228</v>
      </c>
      <c r="H69" s="11">
        <v>7</v>
      </c>
      <c r="I69" s="20" t="s">
        <v>111</v>
      </c>
      <c r="J69" s="11" t="s">
        <v>113</v>
      </c>
      <c r="K69" s="11" t="s">
        <v>225</v>
      </c>
      <c r="L69" s="11">
        <v>2</v>
      </c>
    </row>
    <row r="70" spans="1:12">
      <c r="A70" s="11" t="s">
        <v>58</v>
      </c>
      <c r="D70" s="11" t="s">
        <v>112</v>
      </c>
      <c r="E70" s="19" t="s">
        <v>172</v>
      </c>
      <c r="F70" s="10">
        <v>42036</v>
      </c>
      <c r="G70" s="10">
        <v>44228</v>
      </c>
      <c r="H70" s="11">
        <v>7</v>
      </c>
      <c r="I70" s="20" t="s">
        <v>111</v>
      </c>
      <c r="J70" s="11" t="s">
        <v>113</v>
      </c>
      <c r="K70" s="11" t="s">
        <v>225</v>
      </c>
      <c r="L70" s="11">
        <v>2</v>
      </c>
    </row>
    <row r="71" spans="1:12">
      <c r="A71" s="11" t="s">
        <v>59</v>
      </c>
      <c r="D71" s="11" t="s">
        <v>112</v>
      </c>
      <c r="E71" s="19" t="s">
        <v>173</v>
      </c>
      <c r="F71" s="10">
        <v>42036</v>
      </c>
      <c r="G71" s="10">
        <v>44228</v>
      </c>
      <c r="H71" s="11">
        <v>7</v>
      </c>
      <c r="I71" s="20" t="s">
        <v>111</v>
      </c>
      <c r="J71" s="11" t="s">
        <v>113</v>
      </c>
      <c r="K71" s="11" t="s">
        <v>225</v>
      </c>
      <c r="L71" s="11">
        <v>2</v>
      </c>
    </row>
    <row r="72" spans="1:12">
      <c r="A72" s="11" t="s">
        <v>60</v>
      </c>
      <c r="D72" s="11" t="s">
        <v>112</v>
      </c>
      <c r="E72" s="19" t="s">
        <v>174</v>
      </c>
      <c r="F72" s="10">
        <v>42036</v>
      </c>
      <c r="G72" s="10">
        <v>44228</v>
      </c>
      <c r="H72" s="11">
        <v>7</v>
      </c>
      <c r="I72" s="20" t="s">
        <v>111</v>
      </c>
      <c r="J72" s="11" t="s">
        <v>113</v>
      </c>
      <c r="K72" s="11" t="s">
        <v>225</v>
      </c>
      <c r="L72" s="11">
        <v>2</v>
      </c>
    </row>
    <row r="73" spans="1:12">
      <c r="A73" s="11" t="s">
        <v>61</v>
      </c>
      <c r="D73" s="11" t="s">
        <v>112</v>
      </c>
      <c r="E73" s="19" t="s">
        <v>175</v>
      </c>
      <c r="F73" s="10">
        <v>42036</v>
      </c>
      <c r="G73" s="10">
        <v>44228</v>
      </c>
      <c r="H73" s="11">
        <v>7</v>
      </c>
      <c r="I73" s="20" t="s">
        <v>111</v>
      </c>
      <c r="J73" s="11" t="s">
        <v>113</v>
      </c>
      <c r="K73" s="11" t="s">
        <v>225</v>
      </c>
      <c r="L73" s="11">
        <v>2</v>
      </c>
    </row>
    <row r="74" spans="1:12">
      <c r="A74" s="11" t="s">
        <v>62</v>
      </c>
      <c r="D74" s="11" t="s">
        <v>112</v>
      </c>
      <c r="E74" s="19" t="s">
        <v>176</v>
      </c>
      <c r="F74" s="10">
        <v>42036</v>
      </c>
      <c r="G74" s="10">
        <v>44228</v>
      </c>
      <c r="H74" s="11">
        <v>7</v>
      </c>
      <c r="I74" s="20" t="s">
        <v>111</v>
      </c>
      <c r="J74" s="11" t="s">
        <v>113</v>
      </c>
      <c r="K74" s="11" t="s">
        <v>225</v>
      </c>
      <c r="L74" s="11">
        <v>2</v>
      </c>
    </row>
    <row r="75" spans="1:12">
      <c r="A75" s="11" t="s">
        <v>63</v>
      </c>
      <c r="D75" s="11" t="s">
        <v>112</v>
      </c>
      <c r="E75" s="19" t="s">
        <v>177</v>
      </c>
      <c r="F75" s="10">
        <v>42036</v>
      </c>
      <c r="G75" s="10">
        <v>44228</v>
      </c>
      <c r="H75" s="11">
        <v>7</v>
      </c>
      <c r="I75" s="20" t="s">
        <v>111</v>
      </c>
      <c r="J75" s="11" t="s">
        <v>113</v>
      </c>
      <c r="K75" s="11" t="s">
        <v>225</v>
      </c>
      <c r="L75" s="11">
        <v>2</v>
      </c>
    </row>
    <row r="76" spans="1:12">
      <c r="A76" s="11" t="s">
        <v>64</v>
      </c>
      <c r="D76" s="11" t="s">
        <v>112</v>
      </c>
      <c r="E76" s="19" t="s">
        <v>178</v>
      </c>
      <c r="F76" s="10">
        <v>42036</v>
      </c>
      <c r="G76" s="10">
        <v>44228</v>
      </c>
      <c r="H76" s="11">
        <v>7</v>
      </c>
      <c r="I76" s="20" t="s">
        <v>111</v>
      </c>
      <c r="J76" s="11" t="s">
        <v>113</v>
      </c>
      <c r="K76" s="11" t="s">
        <v>225</v>
      </c>
      <c r="L76" s="11">
        <v>2</v>
      </c>
    </row>
    <row r="77" spans="1:12">
      <c r="A77" s="11" t="s">
        <v>65</v>
      </c>
      <c r="D77" s="11" t="s">
        <v>112</v>
      </c>
      <c r="E77" s="19" t="s">
        <v>179</v>
      </c>
      <c r="F77" s="10">
        <v>42036</v>
      </c>
      <c r="G77" s="10">
        <v>44228</v>
      </c>
      <c r="H77" s="11">
        <v>7</v>
      </c>
      <c r="I77" s="20" t="s">
        <v>111</v>
      </c>
      <c r="J77" s="11" t="s">
        <v>113</v>
      </c>
      <c r="K77" s="11" t="s">
        <v>225</v>
      </c>
      <c r="L77" s="11">
        <v>2</v>
      </c>
    </row>
    <row r="78" spans="1:12">
      <c r="A78" s="11" t="s">
        <v>66</v>
      </c>
      <c r="D78" s="11" t="s">
        <v>112</v>
      </c>
      <c r="E78" s="19" t="s">
        <v>180</v>
      </c>
      <c r="F78" s="10">
        <v>42036</v>
      </c>
      <c r="G78" s="10">
        <v>44228</v>
      </c>
      <c r="H78" s="11">
        <v>7</v>
      </c>
      <c r="I78" s="20" t="s">
        <v>111</v>
      </c>
      <c r="J78" s="11" t="s">
        <v>113</v>
      </c>
      <c r="K78" s="11" t="s">
        <v>225</v>
      </c>
      <c r="L78" s="11">
        <v>2</v>
      </c>
    </row>
    <row r="79" spans="1:12">
      <c r="A79" s="11" t="s">
        <v>67</v>
      </c>
      <c r="D79" s="11" t="s">
        <v>112</v>
      </c>
      <c r="E79" s="19" t="s">
        <v>181</v>
      </c>
      <c r="F79" s="10">
        <v>42036</v>
      </c>
      <c r="G79" s="10">
        <v>44228</v>
      </c>
      <c r="H79" s="11">
        <v>7</v>
      </c>
      <c r="I79" s="20" t="s">
        <v>111</v>
      </c>
      <c r="J79" s="11" t="s">
        <v>113</v>
      </c>
      <c r="K79" s="11" t="s">
        <v>225</v>
      </c>
      <c r="L79" s="11">
        <v>2</v>
      </c>
    </row>
    <row r="80" spans="1:12">
      <c r="A80" s="11" t="s">
        <v>68</v>
      </c>
      <c r="D80" s="11" t="s">
        <v>112</v>
      </c>
      <c r="E80" s="19" t="s">
        <v>182</v>
      </c>
      <c r="F80" s="10">
        <v>42036</v>
      </c>
      <c r="G80" s="10">
        <v>44228</v>
      </c>
      <c r="H80" s="11">
        <v>7</v>
      </c>
      <c r="I80" s="20" t="s">
        <v>111</v>
      </c>
      <c r="J80" s="11" t="s">
        <v>113</v>
      </c>
      <c r="K80" s="11" t="s">
        <v>225</v>
      </c>
      <c r="L80" s="11">
        <v>2</v>
      </c>
    </row>
    <row r="81" spans="1:12">
      <c r="A81" s="11" t="s">
        <v>69</v>
      </c>
      <c r="D81" s="11" t="s">
        <v>112</v>
      </c>
      <c r="E81" s="19" t="s">
        <v>183</v>
      </c>
      <c r="F81" s="10">
        <v>42036</v>
      </c>
      <c r="G81" s="10">
        <v>44228</v>
      </c>
      <c r="H81" s="11">
        <v>7</v>
      </c>
      <c r="I81" s="20" t="s">
        <v>111</v>
      </c>
      <c r="J81" s="11" t="s">
        <v>113</v>
      </c>
      <c r="K81" s="11" t="s">
        <v>225</v>
      </c>
      <c r="L81" s="11">
        <v>2</v>
      </c>
    </row>
    <row r="82" spans="1:12">
      <c r="A82" s="11" t="s">
        <v>70</v>
      </c>
      <c r="D82" s="11" t="s">
        <v>112</v>
      </c>
      <c r="E82" s="19" t="s">
        <v>184</v>
      </c>
      <c r="F82" s="10">
        <v>42036</v>
      </c>
      <c r="G82" s="10">
        <v>44228</v>
      </c>
      <c r="H82" s="11">
        <v>7</v>
      </c>
      <c r="I82" s="20" t="s">
        <v>111</v>
      </c>
      <c r="J82" s="11" t="s">
        <v>113</v>
      </c>
      <c r="K82" s="11" t="s">
        <v>225</v>
      </c>
      <c r="L82" s="11">
        <v>2</v>
      </c>
    </row>
    <row r="83" spans="1:12">
      <c r="A83" s="11" t="s">
        <v>71</v>
      </c>
      <c r="D83" s="11" t="s">
        <v>112</v>
      </c>
      <c r="E83" s="19" t="s">
        <v>185</v>
      </c>
      <c r="F83" s="10">
        <v>42036</v>
      </c>
      <c r="G83" s="10">
        <v>44228</v>
      </c>
      <c r="H83" s="11">
        <v>7</v>
      </c>
      <c r="I83" s="20" t="s">
        <v>111</v>
      </c>
      <c r="J83" s="11" t="s">
        <v>113</v>
      </c>
      <c r="K83" s="11" t="s">
        <v>225</v>
      </c>
      <c r="L83" s="11">
        <v>2</v>
      </c>
    </row>
    <row r="84" spans="1:12">
      <c r="A84" s="11" t="s">
        <v>72</v>
      </c>
      <c r="D84" s="11" t="s">
        <v>112</v>
      </c>
      <c r="E84" s="19" t="s">
        <v>186</v>
      </c>
      <c r="F84" s="10">
        <v>42036</v>
      </c>
      <c r="G84" s="10">
        <v>44228</v>
      </c>
      <c r="H84" s="11">
        <v>7</v>
      </c>
      <c r="I84" s="20" t="s">
        <v>111</v>
      </c>
      <c r="J84" s="11" t="s">
        <v>113</v>
      </c>
      <c r="K84" s="11" t="s">
        <v>225</v>
      </c>
      <c r="L84" s="11">
        <v>2</v>
      </c>
    </row>
    <row r="85" spans="1:12">
      <c r="A85" s="11" t="s">
        <v>73</v>
      </c>
      <c r="D85" s="11" t="s">
        <v>112</v>
      </c>
      <c r="E85" s="19" t="s">
        <v>187</v>
      </c>
      <c r="F85" s="10">
        <v>42036</v>
      </c>
      <c r="G85" s="10">
        <v>44228</v>
      </c>
      <c r="H85" s="11">
        <v>7</v>
      </c>
      <c r="I85" s="20" t="s">
        <v>111</v>
      </c>
      <c r="J85" s="11" t="s">
        <v>113</v>
      </c>
      <c r="K85" s="11" t="s">
        <v>225</v>
      </c>
      <c r="L85" s="11">
        <v>2</v>
      </c>
    </row>
    <row r="86" spans="1:12">
      <c r="A86" s="11" t="s">
        <v>74</v>
      </c>
      <c r="D86" s="11" t="s">
        <v>112</v>
      </c>
      <c r="E86" s="19" t="s">
        <v>188</v>
      </c>
      <c r="F86" s="10">
        <v>42036</v>
      </c>
      <c r="G86" s="10">
        <v>44228</v>
      </c>
      <c r="H86" s="11">
        <v>7</v>
      </c>
      <c r="I86" s="20" t="s">
        <v>111</v>
      </c>
      <c r="J86" s="11" t="s">
        <v>113</v>
      </c>
      <c r="K86" s="11" t="s">
        <v>225</v>
      </c>
      <c r="L86" s="11">
        <v>2</v>
      </c>
    </row>
    <row r="87" spans="1:12">
      <c r="A87" s="11" t="s">
        <v>75</v>
      </c>
      <c r="D87" s="11" t="s">
        <v>112</v>
      </c>
      <c r="E87" s="19" t="s">
        <v>189</v>
      </c>
      <c r="F87" s="10">
        <v>42036</v>
      </c>
      <c r="G87" s="10">
        <v>44228</v>
      </c>
      <c r="H87" s="11">
        <v>7</v>
      </c>
      <c r="I87" s="20" t="s">
        <v>111</v>
      </c>
      <c r="J87" s="11" t="s">
        <v>113</v>
      </c>
      <c r="K87" s="11" t="s">
        <v>225</v>
      </c>
      <c r="L87" s="11">
        <v>2</v>
      </c>
    </row>
    <row r="88" spans="1:12">
      <c r="A88" s="11" t="s">
        <v>76</v>
      </c>
      <c r="D88" s="11" t="s">
        <v>112</v>
      </c>
      <c r="E88" s="19" t="s">
        <v>190</v>
      </c>
      <c r="F88" s="10">
        <v>42036</v>
      </c>
      <c r="G88" s="10">
        <v>44228</v>
      </c>
      <c r="H88" s="11">
        <v>7</v>
      </c>
      <c r="I88" s="20" t="s">
        <v>111</v>
      </c>
      <c r="J88" s="11" t="s">
        <v>113</v>
      </c>
      <c r="K88" s="11" t="s">
        <v>225</v>
      </c>
      <c r="L88" s="11">
        <v>2</v>
      </c>
    </row>
    <row r="89" spans="1:12">
      <c r="A89" s="11" t="s">
        <v>77</v>
      </c>
      <c r="D89" s="11" t="s">
        <v>112</v>
      </c>
      <c r="E89" s="19" t="s">
        <v>191</v>
      </c>
      <c r="F89" s="10">
        <v>42036</v>
      </c>
      <c r="G89" s="10">
        <v>44228</v>
      </c>
      <c r="H89" s="11">
        <v>7</v>
      </c>
      <c r="I89" s="20" t="s">
        <v>111</v>
      </c>
      <c r="J89" s="11" t="s">
        <v>113</v>
      </c>
      <c r="K89" s="11" t="s">
        <v>225</v>
      </c>
      <c r="L89" s="11">
        <v>2</v>
      </c>
    </row>
    <row r="90" spans="1:12">
      <c r="A90" s="11" t="s">
        <v>78</v>
      </c>
      <c r="D90" s="11" t="s">
        <v>112</v>
      </c>
      <c r="E90" s="19" t="s">
        <v>192</v>
      </c>
      <c r="F90" s="10">
        <v>42036</v>
      </c>
      <c r="G90" s="10">
        <v>44228</v>
      </c>
      <c r="H90" s="11">
        <v>7</v>
      </c>
      <c r="I90" s="20" t="s">
        <v>111</v>
      </c>
      <c r="J90" s="11" t="s">
        <v>113</v>
      </c>
      <c r="K90" s="11" t="s">
        <v>225</v>
      </c>
      <c r="L90" s="11">
        <v>2</v>
      </c>
    </row>
    <row r="91" spans="1:12">
      <c r="A91" s="11" t="s">
        <v>79</v>
      </c>
      <c r="D91" s="11" t="s">
        <v>112</v>
      </c>
      <c r="E91" s="19" t="s">
        <v>193</v>
      </c>
      <c r="F91" s="10">
        <v>42036</v>
      </c>
      <c r="G91" s="10">
        <v>44228</v>
      </c>
      <c r="H91" s="11">
        <v>7</v>
      </c>
      <c r="I91" s="20" t="s">
        <v>111</v>
      </c>
      <c r="J91" s="11" t="s">
        <v>113</v>
      </c>
      <c r="K91" s="11" t="s">
        <v>225</v>
      </c>
      <c r="L91" s="11">
        <v>2</v>
      </c>
    </row>
    <row r="92" spans="1:12">
      <c r="A92" s="11" t="s">
        <v>80</v>
      </c>
      <c r="D92" s="11" t="s">
        <v>112</v>
      </c>
      <c r="E92" s="19" t="s">
        <v>194</v>
      </c>
      <c r="F92" s="10">
        <v>42036</v>
      </c>
      <c r="G92" s="10">
        <v>44228</v>
      </c>
      <c r="H92" s="11">
        <v>7</v>
      </c>
      <c r="I92" s="20" t="s">
        <v>111</v>
      </c>
      <c r="J92" s="11" t="s">
        <v>113</v>
      </c>
      <c r="K92" s="11" t="s">
        <v>225</v>
      </c>
      <c r="L92" s="11">
        <v>2</v>
      </c>
    </row>
    <row r="93" spans="1:12">
      <c r="A93" s="11" t="s">
        <v>81</v>
      </c>
      <c r="D93" s="11" t="s">
        <v>112</v>
      </c>
      <c r="E93" s="19" t="s">
        <v>195</v>
      </c>
      <c r="F93" s="10">
        <v>42036</v>
      </c>
      <c r="G93" s="10">
        <v>44228</v>
      </c>
      <c r="H93" s="11">
        <v>7</v>
      </c>
      <c r="I93" s="20" t="s">
        <v>111</v>
      </c>
      <c r="J93" s="11" t="s">
        <v>113</v>
      </c>
      <c r="K93" s="11" t="s">
        <v>225</v>
      </c>
      <c r="L93" s="11">
        <v>2</v>
      </c>
    </row>
    <row r="94" spans="1:12">
      <c r="A94" s="11" t="s">
        <v>82</v>
      </c>
      <c r="D94" s="11" t="s">
        <v>112</v>
      </c>
      <c r="E94" s="19" t="s">
        <v>196</v>
      </c>
      <c r="F94" s="10">
        <v>42036</v>
      </c>
      <c r="G94" s="10">
        <v>44228</v>
      </c>
      <c r="H94" s="11">
        <v>7</v>
      </c>
      <c r="I94" s="20" t="s">
        <v>111</v>
      </c>
      <c r="J94" s="11" t="s">
        <v>113</v>
      </c>
      <c r="K94" s="11" t="s">
        <v>225</v>
      </c>
      <c r="L94" s="11">
        <v>2</v>
      </c>
    </row>
    <row r="95" spans="1:12">
      <c r="A95" s="11" t="s">
        <v>83</v>
      </c>
      <c r="D95" s="11" t="s">
        <v>112</v>
      </c>
      <c r="E95" s="19" t="s">
        <v>197</v>
      </c>
      <c r="F95" s="10">
        <v>42036</v>
      </c>
      <c r="G95" s="10">
        <v>44228</v>
      </c>
      <c r="H95" s="11">
        <v>7</v>
      </c>
      <c r="I95" s="20" t="s">
        <v>111</v>
      </c>
      <c r="J95" s="11" t="s">
        <v>113</v>
      </c>
      <c r="K95" s="11" t="s">
        <v>225</v>
      </c>
      <c r="L95" s="11">
        <v>2</v>
      </c>
    </row>
    <row r="96" spans="1:12">
      <c r="A96" s="11" t="s">
        <v>84</v>
      </c>
      <c r="D96" s="11" t="s">
        <v>112</v>
      </c>
      <c r="E96" s="19" t="s">
        <v>198</v>
      </c>
      <c r="F96" s="10">
        <v>42036</v>
      </c>
      <c r="G96" s="10">
        <v>44228</v>
      </c>
      <c r="H96" s="11">
        <v>7</v>
      </c>
      <c r="I96" s="20" t="s">
        <v>111</v>
      </c>
      <c r="J96" s="11" t="s">
        <v>113</v>
      </c>
      <c r="K96" s="11" t="s">
        <v>225</v>
      </c>
      <c r="L96" s="11">
        <v>2</v>
      </c>
    </row>
    <row r="97" spans="1:12">
      <c r="A97" s="11" t="s">
        <v>85</v>
      </c>
      <c r="D97" s="11" t="s">
        <v>112</v>
      </c>
      <c r="E97" s="19" t="s">
        <v>199</v>
      </c>
      <c r="F97" s="10">
        <v>42036</v>
      </c>
      <c r="G97" s="10">
        <v>44228</v>
      </c>
      <c r="H97" s="11">
        <v>7</v>
      </c>
      <c r="I97" s="20" t="s">
        <v>111</v>
      </c>
      <c r="J97" s="11" t="s">
        <v>113</v>
      </c>
      <c r="K97" s="11" t="s">
        <v>225</v>
      </c>
      <c r="L97" s="11">
        <v>2</v>
      </c>
    </row>
    <row r="98" spans="1:12">
      <c r="A98" s="11" t="s">
        <v>86</v>
      </c>
      <c r="D98" s="11" t="s">
        <v>112</v>
      </c>
      <c r="E98" s="19" t="s">
        <v>200</v>
      </c>
      <c r="F98" s="10">
        <v>42036</v>
      </c>
      <c r="G98" s="10">
        <v>44228</v>
      </c>
      <c r="H98" s="11">
        <v>7</v>
      </c>
      <c r="I98" s="20" t="s">
        <v>111</v>
      </c>
      <c r="J98" s="11" t="s">
        <v>113</v>
      </c>
      <c r="K98" s="11" t="s">
        <v>225</v>
      </c>
      <c r="L98" s="11">
        <v>2</v>
      </c>
    </row>
    <row r="99" spans="1:12">
      <c r="A99" s="11" t="s">
        <v>87</v>
      </c>
      <c r="D99" s="11" t="s">
        <v>112</v>
      </c>
      <c r="E99" s="19" t="s">
        <v>201</v>
      </c>
      <c r="F99" s="10">
        <v>42036</v>
      </c>
      <c r="G99" s="10">
        <v>44228</v>
      </c>
      <c r="H99" s="11">
        <v>7</v>
      </c>
      <c r="I99" s="20" t="s">
        <v>111</v>
      </c>
      <c r="J99" s="11" t="s">
        <v>113</v>
      </c>
      <c r="K99" s="11" t="s">
        <v>225</v>
      </c>
      <c r="L99" s="11">
        <v>2</v>
      </c>
    </row>
    <row r="100" spans="1:12">
      <c r="A100" s="11" t="s">
        <v>88</v>
      </c>
      <c r="D100" s="11" t="s">
        <v>112</v>
      </c>
      <c r="E100" s="19" t="s">
        <v>202</v>
      </c>
      <c r="F100" s="10">
        <v>42036</v>
      </c>
      <c r="G100" s="10">
        <v>44228</v>
      </c>
      <c r="H100" s="11">
        <v>7</v>
      </c>
      <c r="I100" s="20" t="s">
        <v>111</v>
      </c>
      <c r="J100" s="11" t="s">
        <v>113</v>
      </c>
      <c r="K100" s="11" t="s">
        <v>225</v>
      </c>
      <c r="L100" s="11">
        <v>2</v>
      </c>
    </row>
    <row r="101" spans="1:12">
      <c r="A101" s="11" t="s">
        <v>89</v>
      </c>
      <c r="D101" s="11" t="s">
        <v>112</v>
      </c>
      <c r="E101" s="19" t="s">
        <v>203</v>
      </c>
      <c r="F101" s="10">
        <v>42036</v>
      </c>
      <c r="G101" s="10">
        <v>44228</v>
      </c>
      <c r="H101" s="11">
        <v>7</v>
      </c>
      <c r="I101" s="20" t="s">
        <v>111</v>
      </c>
      <c r="J101" s="11" t="s">
        <v>113</v>
      </c>
      <c r="K101" s="11" t="s">
        <v>225</v>
      </c>
      <c r="L101" s="11">
        <v>2</v>
      </c>
    </row>
    <row r="102" spans="1:12">
      <c r="A102" s="11" t="s">
        <v>90</v>
      </c>
      <c r="D102" s="11" t="s">
        <v>112</v>
      </c>
      <c r="E102" s="19" t="s">
        <v>204</v>
      </c>
      <c r="F102" s="10">
        <v>42036</v>
      </c>
      <c r="G102" s="10">
        <v>44228</v>
      </c>
      <c r="H102" s="11">
        <v>7</v>
      </c>
      <c r="I102" s="20" t="s">
        <v>111</v>
      </c>
      <c r="J102" s="11" t="s">
        <v>113</v>
      </c>
      <c r="K102" s="11" t="s">
        <v>225</v>
      </c>
      <c r="L102" s="11">
        <v>2</v>
      </c>
    </row>
    <row r="103" spans="1:12">
      <c r="A103" s="11" t="s">
        <v>91</v>
      </c>
      <c r="D103" s="11" t="s">
        <v>112</v>
      </c>
      <c r="E103" s="19" t="s">
        <v>205</v>
      </c>
      <c r="F103" s="10">
        <v>42036</v>
      </c>
      <c r="G103" s="10">
        <v>44228</v>
      </c>
      <c r="H103" s="11">
        <v>7</v>
      </c>
      <c r="I103" s="20" t="s">
        <v>111</v>
      </c>
      <c r="J103" s="11" t="s">
        <v>113</v>
      </c>
      <c r="K103" s="11" t="s">
        <v>225</v>
      </c>
      <c r="L103" s="11">
        <v>2</v>
      </c>
    </row>
    <row r="104" spans="1:12">
      <c r="A104" s="11" t="s">
        <v>92</v>
      </c>
      <c r="D104" s="11" t="s">
        <v>112</v>
      </c>
      <c r="E104" s="19" t="s">
        <v>206</v>
      </c>
      <c r="F104" s="10">
        <v>42036</v>
      </c>
      <c r="G104" s="10">
        <v>44228</v>
      </c>
      <c r="H104" s="11">
        <v>7</v>
      </c>
      <c r="I104" s="20" t="s">
        <v>111</v>
      </c>
      <c r="J104" s="11" t="s">
        <v>113</v>
      </c>
      <c r="K104" s="11" t="s">
        <v>225</v>
      </c>
      <c r="L104" s="11">
        <v>2</v>
      </c>
    </row>
    <row r="105" spans="1:12">
      <c r="A105" s="11" t="s">
        <v>93</v>
      </c>
      <c r="D105" s="11" t="s">
        <v>112</v>
      </c>
      <c r="E105" s="19" t="s">
        <v>207</v>
      </c>
      <c r="F105" s="10">
        <v>42036</v>
      </c>
      <c r="G105" s="10">
        <v>44228</v>
      </c>
      <c r="H105" s="11">
        <v>7</v>
      </c>
      <c r="I105" s="20" t="s">
        <v>111</v>
      </c>
      <c r="J105" s="11" t="s">
        <v>113</v>
      </c>
      <c r="K105" s="11" t="s">
        <v>225</v>
      </c>
      <c r="L105" s="11">
        <v>2</v>
      </c>
    </row>
    <row r="106" spans="1:12">
      <c r="A106" s="11" t="s">
        <v>94</v>
      </c>
      <c r="D106" s="11" t="s">
        <v>112</v>
      </c>
      <c r="E106" s="19" t="s">
        <v>208</v>
      </c>
      <c r="F106" s="10">
        <v>42036</v>
      </c>
      <c r="G106" s="10">
        <v>44228</v>
      </c>
      <c r="H106" s="11">
        <v>7</v>
      </c>
      <c r="I106" s="20" t="s">
        <v>111</v>
      </c>
      <c r="J106" s="11" t="s">
        <v>113</v>
      </c>
      <c r="K106" s="11" t="s">
        <v>225</v>
      </c>
      <c r="L106" s="11">
        <v>2</v>
      </c>
    </row>
    <row r="107" spans="1:12">
      <c r="A107" s="11" t="s">
        <v>95</v>
      </c>
      <c r="D107" s="11" t="s">
        <v>112</v>
      </c>
      <c r="E107" s="19" t="s">
        <v>209</v>
      </c>
      <c r="F107" s="10">
        <v>42036</v>
      </c>
      <c r="G107" s="10">
        <v>44228</v>
      </c>
      <c r="H107" s="11">
        <v>7</v>
      </c>
      <c r="I107" s="20" t="s">
        <v>111</v>
      </c>
      <c r="J107" s="11" t="s">
        <v>113</v>
      </c>
      <c r="K107" s="11" t="s">
        <v>225</v>
      </c>
      <c r="L107" s="11">
        <v>2</v>
      </c>
    </row>
    <row r="108" spans="1:12">
      <c r="A108" s="11" t="s">
        <v>96</v>
      </c>
      <c r="D108" s="11" t="s">
        <v>112</v>
      </c>
      <c r="E108" s="19" t="s">
        <v>210</v>
      </c>
      <c r="F108" s="10">
        <v>42036</v>
      </c>
      <c r="G108" s="10">
        <v>44228</v>
      </c>
      <c r="H108" s="11">
        <v>7</v>
      </c>
      <c r="I108" s="20" t="s">
        <v>111</v>
      </c>
      <c r="J108" s="11" t="s">
        <v>113</v>
      </c>
      <c r="K108" s="11" t="s">
        <v>225</v>
      </c>
      <c r="L108" s="11">
        <v>2</v>
      </c>
    </row>
    <row r="109" spans="1:12">
      <c r="A109" s="11" t="s">
        <v>97</v>
      </c>
      <c r="D109" s="11" t="s">
        <v>112</v>
      </c>
      <c r="E109" s="19" t="s">
        <v>211</v>
      </c>
      <c r="F109" s="10">
        <v>42036</v>
      </c>
      <c r="G109" s="10">
        <v>44228</v>
      </c>
      <c r="H109" s="11">
        <v>7</v>
      </c>
      <c r="I109" s="20" t="s">
        <v>111</v>
      </c>
      <c r="J109" s="11" t="s">
        <v>113</v>
      </c>
      <c r="K109" s="11" t="s">
        <v>225</v>
      </c>
      <c r="L109" s="11">
        <v>2</v>
      </c>
    </row>
    <row r="110" spans="1:12">
      <c r="A110" s="11" t="s">
        <v>98</v>
      </c>
      <c r="D110" s="11" t="s">
        <v>112</v>
      </c>
      <c r="E110" s="19" t="s">
        <v>212</v>
      </c>
      <c r="F110" s="10">
        <v>42036</v>
      </c>
      <c r="G110" s="10">
        <v>44228</v>
      </c>
      <c r="H110" s="11">
        <v>7</v>
      </c>
      <c r="I110" s="20" t="s">
        <v>111</v>
      </c>
      <c r="J110" s="11" t="s">
        <v>113</v>
      </c>
      <c r="K110" s="11" t="s">
        <v>225</v>
      </c>
      <c r="L110" s="11">
        <v>2</v>
      </c>
    </row>
    <row r="111" spans="1:12">
      <c r="A111" s="11" t="s">
        <v>99</v>
      </c>
      <c r="D111" s="11" t="s">
        <v>112</v>
      </c>
      <c r="E111" s="19" t="s">
        <v>213</v>
      </c>
      <c r="F111" s="10">
        <v>42036</v>
      </c>
      <c r="G111" s="10">
        <v>44228</v>
      </c>
      <c r="H111" s="11">
        <v>7</v>
      </c>
      <c r="I111" s="20" t="s">
        <v>111</v>
      </c>
      <c r="J111" s="11" t="s">
        <v>113</v>
      </c>
      <c r="K111" s="11" t="s">
        <v>225</v>
      </c>
      <c r="L111" s="11">
        <v>2</v>
      </c>
    </row>
    <row r="112" spans="1:12">
      <c r="A112" s="11" t="s">
        <v>100</v>
      </c>
      <c r="D112" s="11" t="s">
        <v>112</v>
      </c>
      <c r="E112" s="19" t="s">
        <v>214</v>
      </c>
      <c r="F112" s="10">
        <v>42036</v>
      </c>
      <c r="G112" s="10">
        <v>44228</v>
      </c>
      <c r="H112" s="11">
        <v>7</v>
      </c>
      <c r="I112" s="20" t="s">
        <v>111</v>
      </c>
      <c r="J112" s="11" t="s">
        <v>113</v>
      </c>
      <c r="K112" s="11" t="s">
        <v>225</v>
      </c>
      <c r="L112" s="11">
        <v>2</v>
      </c>
    </row>
    <row r="113" spans="1:12">
      <c r="A113" s="11" t="s">
        <v>101</v>
      </c>
      <c r="D113" s="11" t="s">
        <v>112</v>
      </c>
      <c r="E113" s="19" t="s">
        <v>215</v>
      </c>
      <c r="F113" s="10">
        <v>42036</v>
      </c>
      <c r="G113" s="10">
        <v>44228</v>
      </c>
      <c r="H113" s="11">
        <v>7</v>
      </c>
      <c r="I113" s="20" t="s">
        <v>111</v>
      </c>
      <c r="J113" s="11" t="s">
        <v>113</v>
      </c>
      <c r="K113" s="11" t="s">
        <v>225</v>
      </c>
      <c r="L113" s="11">
        <v>2</v>
      </c>
    </row>
    <row r="115" spans="1:12">
      <c r="A115" s="11" t="s">
        <v>224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06342L" display="A124806342L" xr:uid="{00000000-0004-0000-0000-000001000000}"/>
    <hyperlink ref="E13" location="A124806458R" display="A124806458R" xr:uid="{00000000-0004-0000-0000-000002000000}"/>
    <hyperlink ref="E14" location="A124806262L" display="A124806262L" xr:uid="{00000000-0004-0000-0000-000003000000}"/>
    <hyperlink ref="E15" location="A124806438F" display="A124806438F" xr:uid="{00000000-0004-0000-0000-000004000000}"/>
    <hyperlink ref="E16" location="A124806302V" display="A124806302V" xr:uid="{00000000-0004-0000-0000-000005000000}"/>
    <hyperlink ref="E17" location="A124806422L" display="A124806422L" xr:uid="{00000000-0004-0000-0000-000006000000}"/>
    <hyperlink ref="E18" location="A124806326L" display="A124806326L" xr:uid="{00000000-0004-0000-0000-000007000000}"/>
    <hyperlink ref="E19" location="A124806182L" display="A124806182L" xr:uid="{00000000-0004-0000-0000-000008000000}"/>
    <hyperlink ref="E20" location="A124806154C" display="A124806154C" xr:uid="{00000000-0004-0000-0000-000009000000}"/>
    <hyperlink ref="E21" location="A124806442W" display="A124806442W" xr:uid="{00000000-0004-0000-0000-00000A000000}"/>
    <hyperlink ref="E22" location="A124806358F" display="A124806358F" xr:uid="{00000000-0004-0000-0000-00000B000000}"/>
    <hyperlink ref="E23" location="A124806310V" display="A124806310V" xr:uid="{00000000-0004-0000-0000-00000C000000}"/>
    <hyperlink ref="E24" location="A124806446F" display="A124806446F" xr:uid="{00000000-0004-0000-0000-00000D000000}"/>
    <hyperlink ref="E25" location="A124806362W" display="A124806362W" xr:uid="{00000000-0004-0000-0000-00000E000000}"/>
    <hyperlink ref="E26" location="A124806246L" display="A124806246L" xr:uid="{00000000-0004-0000-0000-00000F000000}"/>
    <hyperlink ref="E27" location="A124806330C" display="A124806330C" xr:uid="{00000000-0004-0000-0000-000010000000}"/>
    <hyperlink ref="E28" location="A124806222V" display="A124806222V" xr:uid="{00000000-0004-0000-0000-000011000000}"/>
    <hyperlink ref="E29" location="A124806314C" display="A124806314C" xr:uid="{00000000-0004-0000-0000-000012000000}"/>
    <hyperlink ref="E30" location="A124806334L" display="A124806334L" xr:uid="{00000000-0004-0000-0000-000013000000}"/>
    <hyperlink ref="E31" location="A124806122K" display="A124806122K" xr:uid="{00000000-0004-0000-0000-000014000000}"/>
    <hyperlink ref="E32" location="A124806318L" display="A124806318L" xr:uid="{00000000-0004-0000-0000-000015000000}"/>
    <hyperlink ref="E33" location="A124806390F" display="A124806390F" xr:uid="{00000000-0004-0000-0000-000016000000}"/>
    <hyperlink ref="E34" location="A124806486X" display="A124806486X" xr:uid="{00000000-0004-0000-0000-000017000000}"/>
    <hyperlink ref="E35" location="A124806194W" display="A124806194W" xr:uid="{00000000-0004-0000-0000-000018000000}"/>
    <hyperlink ref="E36" location="A124806278F" display="A124806278F" xr:uid="{00000000-0004-0000-0000-000019000000}"/>
    <hyperlink ref="E37" location="A124806306C" display="A124806306C" xr:uid="{00000000-0004-0000-0000-00001A000000}"/>
    <hyperlink ref="E38" location="A124806462F" display="A124806462F" xr:uid="{00000000-0004-0000-0000-00001B000000}"/>
    <hyperlink ref="E39" location="A124806450W" display="A124806450W" xr:uid="{00000000-0004-0000-0000-00001C000000}"/>
    <hyperlink ref="E40" location="A124806410C" display="A124806410C" xr:uid="{00000000-0004-0000-0000-00001D000000}"/>
    <hyperlink ref="E41" location="A124806250C" display="A124806250C" xr:uid="{00000000-0004-0000-0000-00001E000000}"/>
    <hyperlink ref="E42" location="A124806394R" display="A124806394R" xr:uid="{00000000-0004-0000-0000-00001F000000}"/>
    <hyperlink ref="E43" location="A124806490R" display="A124806490R" xr:uid="{00000000-0004-0000-0000-000020000000}"/>
    <hyperlink ref="E44" location="A124806198F" display="A124806198F" xr:uid="{00000000-0004-0000-0000-000021000000}"/>
    <hyperlink ref="E45" location="A124806478X" display="A124806478X" xr:uid="{00000000-0004-0000-0000-000022000000}"/>
    <hyperlink ref="E46" location="A124806126V" display="A124806126V" xr:uid="{00000000-0004-0000-0000-000023000000}"/>
    <hyperlink ref="E47" location="A124806254L" display="A124806254L" xr:uid="{00000000-0004-0000-0000-000024000000}"/>
    <hyperlink ref="E48" location="A124806282W" display="A124806282W" xr:uid="{00000000-0004-0000-0000-000025000000}"/>
    <hyperlink ref="E49" location="A124806226C" display="A124806226C" xr:uid="{00000000-0004-0000-0000-000026000000}"/>
    <hyperlink ref="E50" location="A124806466R" display="A124806466R" xr:uid="{00000000-0004-0000-0000-000027000000}"/>
    <hyperlink ref="E51" location="A124806110A" display="A124806110A" xr:uid="{00000000-0004-0000-0000-000028000000}"/>
    <hyperlink ref="E52" location="A124806366F" display="A124806366F" xr:uid="{00000000-0004-0000-0000-000029000000}"/>
    <hyperlink ref="E53" location="A124806258W" display="A124806258W" xr:uid="{00000000-0004-0000-0000-00002A000000}"/>
    <hyperlink ref="E54" location="A124806170C" display="A124806170C" xr:uid="{00000000-0004-0000-0000-00002B000000}"/>
    <hyperlink ref="E55" location="A124806230V" display="A124806230V" xr:uid="{00000000-0004-0000-0000-00002C000000}"/>
    <hyperlink ref="E56" location="A124806502L" display="A124806502L" xr:uid="{00000000-0004-0000-0000-00002D000000}"/>
    <hyperlink ref="E57" location="A124806338W" display="A124806338W" xr:uid="{00000000-0004-0000-0000-00002E000000}"/>
    <hyperlink ref="E58" location="A124806454F" display="A124806454F" xr:uid="{00000000-0004-0000-0000-00002F000000}"/>
    <hyperlink ref="E59" location="A124806470F" display="A124806470F" xr:uid="{00000000-0004-0000-0000-000030000000}"/>
    <hyperlink ref="E60" location="A124806174L" display="A124806174L" xr:uid="{00000000-0004-0000-0000-000031000000}"/>
    <hyperlink ref="E61" location="A124806130K" display="A124806130K" xr:uid="{00000000-0004-0000-0000-000032000000}"/>
    <hyperlink ref="E62" location="A124806202K" display="A124806202K" xr:uid="{00000000-0004-0000-0000-000033000000}"/>
    <hyperlink ref="E63" location="A124806398X" display="A124806398X" xr:uid="{00000000-0004-0000-0000-000034000000}"/>
    <hyperlink ref="E64" location="A124806134V" display="A124806134V" xr:uid="{00000000-0004-0000-0000-000035000000}"/>
    <hyperlink ref="E65" location="A124806322C" display="A124806322C" xr:uid="{00000000-0004-0000-0000-000036000000}"/>
    <hyperlink ref="E66" location="A124806402C" display="A124806402C" xr:uid="{00000000-0004-0000-0000-000037000000}"/>
    <hyperlink ref="E67" location="A124806186W" display="A124806186W" xr:uid="{00000000-0004-0000-0000-000038000000}"/>
    <hyperlink ref="E68" location="A124806382F" display="A124806382F" xr:uid="{00000000-0004-0000-0000-000039000000}"/>
    <hyperlink ref="E69" location="A124806210K" display="A124806210K" xr:uid="{00000000-0004-0000-0000-00003A000000}"/>
    <hyperlink ref="E70" location="A124806234C" display="A124806234C" xr:uid="{00000000-0004-0000-0000-00003B000000}"/>
    <hyperlink ref="E71" location="A124806158L" display="A124806158L" xr:uid="{00000000-0004-0000-0000-00003C000000}"/>
    <hyperlink ref="E72" location="A124806114K" display="A124806114K" xr:uid="{00000000-0004-0000-0000-00003D000000}"/>
    <hyperlink ref="E73" location="A124806138C" display="A124806138C" xr:uid="{00000000-0004-0000-0000-00003E000000}"/>
    <hyperlink ref="E74" location="A124806266W" display="A124806266W" xr:uid="{00000000-0004-0000-0000-00003F000000}"/>
    <hyperlink ref="E75" location="A124806286F" display="A124806286F" xr:uid="{00000000-0004-0000-0000-000040000000}"/>
    <hyperlink ref="E76" location="A124806190L" display="A124806190L" xr:uid="{00000000-0004-0000-0000-000041000000}"/>
    <hyperlink ref="E77" location="A124806270L" display="A124806270L" xr:uid="{00000000-0004-0000-0000-000042000000}"/>
    <hyperlink ref="E78" location="A124806178W" display="A124806178W" xr:uid="{00000000-0004-0000-0000-000043000000}"/>
    <hyperlink ref="E79" location="A124806142V" display="A124806142V" xr:uid="{00000000-0004-0000-0000-000044000000}"/>
    <hyperlink ref="E80" location="A124806426W" display="A124806426W" xr:uid="{00000000-0004-0000-0000-000045000000}"/>
    <hyperlink ref="E81" location="A124806290W" display="A124806290W" xr:uid="{00000000-0004-0000-0000-000046000000}"/>
    <hyperlink ref="E82" location="A124806494X" display="A124806494X" xr:uid="{00000000-0004-0000-0000-000047000000}"/>
    <hyperlink ref="E83" location="A124806506W" display="A124806506W" xr:uid="{00000000-0004-0000-0000-000048000000}"/>
    <hyperlink ref="E84" location="A124806214V" display="A124806214V" xr:uid="{00000000-0004-0000-0000-000049000000}"/>
    <hyperlink ref="E85" location="A124806498J" display="A124806498J" xr:uid="{00000000-0004-0000-0000-00004A000000}"/>
    <hyperlink ref="E86" location="A124806430L" display="A124806430L" xr:uid="{00000000-0004-0000-0000-00004B000000}"/>
    <hyperlink ref="E87" location="A124806294F" display="A124806294F" xr:uid="{00000000-0004-0000-0000-00004C000000}"/>
    <hyperlink ref="E88" location="A124806370W" display="A124806370W" xr:uid="{00000000-0004-0000-0000-00004D000000}"/>
    <hyperlink ref="E89" location="A124806386R" display="A124806386R" xr:uid="{00000000-0004-0000-0000-00004E000000}"/>
    <hyperlink ref="E90" location="A124806346W" display="A124806346W" xr:uid="{00000000-0004-0000-0000-00004F000000}"/>
    <hyperlink ref="E91" location="A124806414L" display="A124806414L" xr:uid="{00000000-0004-0000-0000-000050000000}"/>
    <hyperlink ref="E92" location="A124806162C" display="A124806162C" xr:uid="{00000000-0004-0000-0000-000051000000}"/>
    <hyperlink ref="E93" location="A124806298R" display="A124806298R" xr:uid="{00000000-0004-0000-0000-000052000000}"/>
    <hyperlink ref="E94" location="A124806146C" display="A124806146C" xr:uid="{00000000-0004-0000-0000-000053000000}"/>
    <hyperlink ref="E95" location="A124806510L" display="A124806510L" xr:uid="{00000000-0004-0000-0000-000054000000}"/>
    <hyperlink ref="E96" location="A124806218C" display="A124806218C" xr:uid="{00000000-0004-0000-0000-000055000000}"/>
    <hyperlink ref="E97" location="A124806238L" display="A124806238L" xr:uid="{00000000-0004-0000-0000-000056000000}"/>
    <hyperlink ref="E98" location="A124806166L" display="A124806166L" xr:uid="{00000000-0004-0000-0000-000057000000}"/>
    <hyperlink ref="E99" location="A124806406L" display="A124806406L" xr:uid="{00000000-0004-0000-0000-000058000000}"/>
    <hyperlink ref="E100" location="A124806374F" display="A124806374F" xr:uid="{00000000-0004-0000-0000-000059000000}"/>
    <hyperlink ref="E101" location="A124806514W" display="A124806514W" xr:uid="{00000000-0004-0000-0000-00005A000000}"/>
    <hyperlink ref="E102" location="A124806350L" display="A124806350L" xr:uid="{00000000-0004-0000-0000-00005B000000}"/>
    <hyperlink ref="E103" location="A124806150V" display="A124806150V" xr:uid="{00000000-0004-0000-0000-00005C000000}"/>
    <hyperlink ref="E104" location="A124806206V" display="A124806206V" xr:uid="{00000000-0004-0000-0000-00005D000000}"/>
    <hyperlink ref="E105" location="A124806354W" display="A124806354W" xr:uid="{00000000-0004-0000-0000-00005E000000}"/>
    <hyperlink ref="E106" location="A124806242C" display="A124806242C" xr:uid="{00000000-0004-0000-0000-00005F000000}"/>
    <hyperlink ref="E107" location="A124806434W" display="A124806434W" xr:uid="{00000000-0004-0000-0000-000060000000}"/>
    <hyperlink ref="E108" location="A124806482R" display="A124806482R" xr:uid="{00000000-0004-0000-0000-000061000000}"/>
    <hyperlink ref="E109" location="A124806378R" display="A124806378R" xr:uid="{00000000-0004-0000-0000-000062000000}"/>
    <hyperlink ref="E110" location="A124806274W" display="A124806274W" xr:uid="{00000000-0004-0000-0000-000063000000}"/>
    <hyperlink ref="E111" location="A124806118V" display="A124806118V" xr:uid="{00000000-0004-0000-0000-000064000000}"/>
    <hyperlink ref="E112" location="A124806418W" display="A124806418W" xr:uid="{00000000-0004-0000-0000-000065000000}"/>
    <hyperlink ref="E113" location="A124806474R" display="A124806474R" xr:uid="{00000000-0004-0000-0000-000066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103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</row>
    <row r="2" spans="1:103">
      <c r="A2" s="4" t="s">
        <v>102</v>
      </c>
      <c r="B2" s="7" t="s">
        <v>111</v>
      </c>
      <c r="C2" s="7" t="s">
        <v>111</v>
      </c>
      <c r="D2" s="7" t="s">
        <v>111</v>
      </c>
      <c r="E2" s="7" t="s">
        <v>111</v>
      </c>
      <c r="F2" s="7" t="s">
        <v>111</v>
      </c>
      <c r="G2" s="7" t="s">
        <v>111</v>
      </c>
      <c r="H2" s="7" t="s">
        <v>111</v>
      </c>
      <c r="I2" s="7" t="s">
        <v>111</v>
      </c>
      <c r="J2" s="7" t="s">
        <v>111</v>
      </c>
      <c r="K2" s="7" t="s">
        <v>111</v>
      </c>
      <c r="L2" s="7" t="s">
        <v>111</v>
      </c>
      <c r="M2" s="7" t="s">
        <v>111</v>
      </c>
      <c r="N2" s="7" t="s">
        <v>111</v>
      </c>
      <c r="O2" s="7" t="s">
        <v>111</v>
      </c>
      <c r="P2" s="7" t="s">
        <v>111</v>
      </c>
      <c r="Q2" s="7" t="s">
        <v>111</v>
      </c>
      <c r="R2" s="7" t="s">
        <v>111</v>
      </c>
      <c r="S2" s="7" t="s">
        <v>111</v>
      </c>
      <c r="T2" s="7" t="s">
        <v>111</v>
      </c>
      <c r="U2" s="7" t="s">
        <v>111</v>
      </c>
      <c r="V2" s="7" t="s">
        <v>111</v>
      </c>
      <c r="W2" s="7" t="s">
        <v>111</v>
      </c>
      <c r="X2" s="7" t="s">
        <v>111</v>
      </c>
      <c r="Y2" s="7" t="s">
        <v>111</v>
      </c>
      <c r="Z2" s="7" t="s">
        <v>111</v>
      </c>
      <c r="AA2" s="7" t="s">
        <v>111</v>
      </c>
      <c r="AB2" s="7" t="s">
        <v>111</v>
      </c>
      <c r="AC2" s="7" t="s">
        <v>111</v>
      </c>
      <c r="AD2" s="7" t="s">
        <v>111</v>
      </c>
      <c r="AE2" s="7" t="s">
        <v>111</v>
      </c>
      <c r="AF2" s="7" t="s">
        <v>111</v>
      </c>
      <c r="AG2" s="7" t="s">
        <v>111</v>
      </c>
      <c r="AH2" s="7" t="s">
        <v>111</v>
      </c>
      <c r="AI2" s="7" t="s">
        <v>111</v>
      </c>
      <c r="AJ2" s="7" t="s">
        <v>111</v>
      </c>
      <c r="AK2" s="7" t="s">
        <v>111</v>
      </c>
      <c r="AL2" s="7" t="s">
        <v>111</v>
      </c>
      <c r="AM2" s="7" t="s">
        <v>111</v>
      </c>
      <c r="AN2" s="7" t="s">
        <v>111</v>
      </c>
      <c r="AO2" s="7" t="s">
        <v>111</v>
      </c>
      <c r="AP2" s="7" t="s">
        <v>111</v>
      </c>
      <c r="AQ2" s="7" t="s">
        <v>111</v>
      </c>
      <c r="AR2" s="7" t="s">
        <v>111</v>
      </c>
      <c r="AS2" s="7" t="s">
        <v>111</v>
      </c>
      <c r="AT2" s="7" t="s">
        <v>111</v>
      </c>
      <c r="AU2" s="7" t="s">
        <v>111</v>
      </c>
      <c r="AV2" s="7" t="s">
        <v>111</v>
      </c>
      <c r="AW2" s="7" t="s">
        <v>111</v>
      </c>
      <c r="AX2" s="7" t="s">
        <v>111</v>
      </c>
      <c r="AY2" s="7" t="s">
        <v>111</v>
      </c>
      <c r="AZ2" s="7" t="s">
        <v>111</v>
      </c>
      <c r="BA2" s="7" t="s">
        <v>111</v>
      </c>
      <c r="BB2" s="7" t="s">
        <v>111</v>
      </c>
      <c r="BC2" s="7" t="s">
        <v>111</v>
      </c>
      <c r="BD2" s="7" t="s">
        <v>111</v>
      </c>
      <c r="BE2" s="7" t="s">
        <v>111</v>
      </c>
      <c r="BF2" s="7" t="s">
        <v>111</v>
      </c>
      <c r="BG2" s="7" t="s">
        <v>111</v>
      </c>
      <c r="BH2" s="7" t="s">
        <v>111</v>
      </c>
      <c r="BI2" s="7" t="s">
        <v>111</v>
      </c>
      <c r="BJ2" s="7" t="s">
        <v>111</v>
      </c>
      <c r="BK2" s="7" t="s">
        <v>111</v>
      </c>
      <c r="BL2" s="7" t="s">
        <v>111</v>
      </c>
      <c r="BM2" s="7" t="s">
        <v>111</v>
      </c>
      <c r="BN2" s="7" t="s">
        <v>111</v>
      </c>
      <c r="BO2" s="7" t="s">
        <v>111</v>
      </c>
      <c r="BP2" s="7" t="s">
        <v>111</v>
      </c>
      <c r="BQ2" s="7" t="s">
        <v>111</v>
      </c>
      <c r="BR2" s="7" t="s">
        <v>111</v>
      </c>
      <c r="BS2" s="7" t="s">
        <v>111</v>
      </c>
      <c r="BT2" s="7" t="s">
        <v>111</v>
      </c>
      <c r="BU2" s="7" t="s">
        <v>111</v>
      </c>
      <c r="BV2" s="7" t="s">
        <v>111</v>
      </c>
      <c r="BW2" s="7" t="s">
        <v>111</v>
      </c>
      <c r="BX2" s="7" t="s">
        <v>111</v>
      </c>
      <c r="BY2" s="7" t="s">
        <v>111</v>
      </c>
      <c r="BZ2" s="7" t="s">
        <v>111</v>
      </c>
      <c r="CA2" s="7" t="s">
        <v>111</v>
      </c>
      <c r="CB2" s="7" t="s">
        <v>111</v>
      </c>
      <c r="CC2" s="7" t="s">
        <v>111</v>
      </c>
      <c r="CD2" s="7" t="s">
        <v>111</v>
      </c>
      <c r="CE2" s="7" t="s">
        <v>111</v>
      </c>
      <c r="CF2" s="7" t="s">
        <v>111</v>
      </c>
      <c r="CG2" s="7" t="s">
        <v>111</v>
      </c>
      <c r="CH2" s="7" t="s">
        <v>111</v>
      </c>
      <c r="CI2" s="7" t="s">
        <v>111</v>
      </c>
      <c r="CJ2" s="7" t="s">
        <v>111</v>
      </c>
      <c r="CK2" s="7" t="s">
        <v>111</v>
      </c>
      <c r="CL2" s="7" t="s">
        <v>111</v>
      </c>
      <c r="CM2" s="7" t="s">
        <v>111</v>
      </c>
      <c r="CN2" s="7" t="s">
        <v>111</v>
      </c>
      <c r="CO2" s="7" t="s">
        <v>111</v>
      </c>
      <c r="CP2" s="7" t="s">
        <v>111</v>
      </c>
      <c r="CQ2" s="7" t="s">
        <v>111</v>
      </c>
      <c r="CR2" s="7" t="s">
        <v>111</v>
      </c>
      <c r="CS2" s="7" t="s">
        <v>111</v>
      </c>
      <c r="CT2" s="7" t="s">
        <v>111</v>
      </c>
      <c r="CU2" s="7" t="s">
        <v>111</v>
      </c>
      <c r="CV2" s="7" t="s">
        <v>111</v>
      </c>
      <c r="CW2" s="7" t="s">
        <v>111</v>
      </c>
      <c r="CX2" s="7" t="s">
        <v>111</v>
      </c>
      <c r="CY2" s="7" t="s">
        <v>111</v>
      </c>
    </row>
    <row r="3" spans="1:103">
      <c r="A3" s="4" t="s">
        <v>103</v>
      </c>
      <c r="B3" s="8" t="s">
        <v>112</v>
      </c>
      <c r="C3" s="8" t="s">
        <v>112</v>
      </c>
      <c r="D3" s="8" t="s">
        <v>112</v>
      </c>
      <c r="E3" s="8" t="s">
        <v>112</v>
      </c>
      <c r="F3" s="8" t="s">
        <v>112</v>
      </c>
      <c r="G3" s="8" t="s">
        <v>112</v>
      </c>
      <c r="H3" s="8" t="s">
        <v>112</v>
      </c>
      <c r="I3" s="8" t="s">
        <v>112</v>
      </c>
      <c r="J3" s="8" t="s">
        <v>112</v>
      </c>
      <c r="K3" s="8" t="s">
        <v>112</v>
      </c>
      <c r="L3" s="8" t="s">
        <v>112</v>
      </c>
      <c r="M3" s="8" t="s">
        <v>112</v>
      </c>
      <c r="N3" s="8" t="s">
        <v>112</v>
      </c>
      <c r="O3" s="8" t="s">
        <v>112</v>
      </c>
      <c r="P3" s="8" t="s">
        <v>112</v>
      </c>
      <c r="Q3" s="8" t="s">
        <v>112</v>
      </c>
      <c r="R3" s="8" t="s">
        <v>112</v>
      </c>
      <c r="S3" s="8" t="s">
        <v>112</v>
      </c>
      <c r="T3" s="8" t="s">
        <v>112</v>
      </c>
      <c r="U3" s="8" t="s">
        <v>112</v>
      </c>
      <c r="V3" s="8" t="s">
        <v>112</v>
      </c>
      <c r="W3" s="8" t="s">
        <v>112</v>
      </c>
      <c r="X3" s="8" t="s">
        <v>112</v>
      </c>
      <c r="Y3" s="8" t="s">
        <v>112</v>
      </c>
      <c r="Z3" s="8" t="s">
        <v>112</v>
      </c>
      <c r="AA3" s="8" t="s">
        <v>112</v>
      </c>
      <c r="AB3" s="8" t="s">
        <v>112</v>
      </c>
      <c r="AC3" s="8" t="s">
        <v>112</v>
      </c>
      <c r="AD3" s="8" t="s">
        <v>112</v>
      </c>
      <c r="AE3" s="8" t="s">
        <v>112</v>
      </c>
      <c r="AF3" s="8" t="s">
        <v>112</v>
      </c>
      <c r="AG3" s="8" t="s">
        <v>112</v>
      </c>
      <c r="AH3" s="8" t="s">
        <v>112</v>
      </c>
      <c r="AI3" s="8" t="s">
        <v>112</v>
      </c>
      <c r="AJ3" s="8" t="s">
        <v>112</v>
      </c>
      <c r="AK3" s="8" t="s">
        <v>112</v>
      </c>
      <c r="AL3" s="8" t="s">
        <v>112</v>
      </c>
      <c r="AM3" s="8" t="s">
        <v>112</v>
      </c>
      <c r="AN3" s="8" t="s">
        <v>112</v>
      </c>
      <c r="AO3" s="8" t="s">
        <v>112</v>
      </c>
      <c r="AP3" s="8" t="s">
        <v>112</v>
      </c>
      <c r="AQ3" s="8" t="s">
        <v>112</v>
      </c>
      <c r="AR3" s="8" t="s">
        <v>112</v>
      </c>
      <c r="AS3" s="8" t="s">
        <v>112</v>
      </c>
      <c r="AT3" s="8" t="s">
        <v>112</v>
      </c>
      <c r="AU3" s="8" t="s">
        <v>112</v>
      </c>
      <c r="AV3" s="8" t="s">
        <v>112</v>
      </c>
      <c r="AW3" s="8" t="s">
        <v>112</v>
      </c>
      <c r="AX3" s="8" t="s">
        <v>112</v>
      </c>
      <c r="AY3" s="8" t="s">
        <v>112</v>
      </c>
      <c r="AZ3" s="8" t="s">
        <v>112</v>
      </c>
      <c r="BA3" s="8" t="s">
        <v>112</v>
      </c>
      <c r="BB3" s="8" t="s">
        <v>112</v>
      </c>
      <c r="BC3" s="8" t="s">
        <v>112</v>
      </c>
      <c r="BD3" s="8" t="s">
        <v>112</v>
      </c>
      <c r="BE3" s="8" t="s">
        <v>112</v>
      </c>
      <c r="BF3" s="8" t="s">
        <v>112</v>
      </c>
      <c r="BG3" s="8" t="s">
        <v>112</v>
      </c>
      <c r="BH3" s="8" t="s">
        <v>112</v>
      </c>
      <c r="BI3" s="8" t="s">
        <v>112</v>
      </c>
      <c r="BJ3" s="8" t="s">
        <v>112</v>
      </c>
      <c r="BK3" s="8" t="s">
        <v>112</v>
      </c>
      <c r="BL3" s="8" t="s">
        <v>112</v>
      </c>
      <c r="BM3" s="8" t="s">
        <v>112</v>
      </c>
      <c r="BN3" s="8" t="s">
        <v>112</v>
      </c>
      <c r="BO3" s="8" t="s">
        <v>112</v>
      </c>
      <c r="BP3" s="8" t="s">
        <v>112</v>
      </c>
      <c r="BQ3" s="8" t="s">
        <v>112</v>
      </c>
      <c r="BR3" s="8" t="s">
        <v>112</v>
      </c>
      <c r="BS3" s="8" t="s">
        <v>112</v>
      </c>
      <c r="BT3" s="8" t="s">
        <v>112</v>
      </c>
      <c r="BU3" s="8" t="s">
        <v>112</v>
      </c>
      <c r="BV3" s="8" t="s">
        <v>112</v>
      </c>
      <c r="BW3" s="8" t="s">
        <v>112</v>
      </c>
      <c r="BX3" s="8" t="s">
        <v>112</v>
      </c>
      <c r="BY3" s="8" t="s">
        <v>112</v>
      </c>
      <c r="BZ3" s="8" t="s">
        <v>112</v>
      </c>
      <c r="CA3" s="8" t="s">
        <v>112</v>
      </c>
      <c r="CB3" s="8" t="s">
        <v>112</v>
      </c>
      <c r="CC3" s="8" t="s">
        <v>112</v>
      </c>
      <c r="CD3" s="8" t="s">
        <v>112</v>
      </c>
      <c r="CE3" s="8" t="s">
        <v>112</v>
      </c>
      <c r="CF3" s="8" t="s">
        <v>112</v>
      </c>
      <c r="CG3" s="8" t="s">
        <v>112</v>
      </c>
      <c r="CH3" s="8" t="s">
        <v>112</v>
      </c>
      <c r="CI3" s="8" t="s">
        <v>112</v>
      </c>
      <c r="CJ3" s="8" t="s">
        <v>112</v>
      </c>
      <c r="CK3" s="8" t="s">
        <v>112</v>
      </c>
      <c r="CL3" s="8" t="s">
        <v>112</v>
      </c>
      <c r="CM3" s="8" t="s">
        <v>112</v>
      </c>
      <c r="CN3" s="8" t="s">
        <v>112</v>
      </c>
      <c r="CO3" s="8" t="s">
        <v>112</v>
      </c>
      <c r="CP3" s="8" t="s">
        <v>112</v>
      </c>
      <c r="CQ3" s="8" t="s">
        <v>112</v>
      </c>
      <c r="CR3" s="8" t="s">
        <v>112</v>
      </c>
      <c r="CS3" s="8" t="s">
        <v>112</v>
      </c>
      <c r="CT3" s="8" t="s">
        <v>112</v>
      </c>
      <c r="CU3" s="8" t="s">
        <v>112</v>
      </c>
      <c r="CV3" s="8" t="s">
        <v>112</v>
      </c>
      <c r="CW3" s="8" t="s">
        <v>112</v>
      </c>
      <c r="CX3" s="8" t="s">
        <v>112</v>
      </c>
      <c r="CY3" s="8" t="s">
        <v>112</v>
      </c>
    </row>
    <row r="4" spans="1:103">
      <c r="A4" s="4" t="s">
        <v>104</v>
      </c>
      <c r="B4" s="8" t="s">
        <v>113</v>
      </c>
      <c r="C4" s="8" t="s">
        <v>113</v>
      </c>
      <c r="D4" s="8" t="s">
        <v>113</v>
      </c>
      <c r="E4" s="8" t="s">
        <v>113</v>
      </c>
      <c r="F4" s="8" t="s">
        <v>113</v>
      </c>
      <c r="G4" s="8" t="s">
        <v>113</v>
      </c>
      <c r="H4" s="8" t="s">
        <v>113</v>
      </c>
      <c r="I4" s="8" t="s">
        <v>113</v>
      </c>
      <c r="J4" s="8" t="s">
        <v>113</v>
      </c>
      <c r="K4" s="8" t="s">
        <v>113</v>
      </c>
      <c r="L4" s="8" t="s">
        <v>113</v>
      </c>
      <c r="M4" s="8" t="s">
        <v>113</v>
      </c>
      <c r="N4" s="8" t="s">
        <v>113</v>
      </c>
      <c r="O4" s="8" t="s">
        <v>113</v>
      </c>
      <c r="P4" s="8" t="s">
        <v>113</v>
      </c>
      <c r="Q4" s="8" t="s">
        <v>113</v>
      </c>
      <c r="R4" s="8" t="s">
        <v>113</v>
      </c>
      <c r="S4" s="8" t="s">
        <v>113</v>
      </c>
      <c r="T4" s="8" t="s">
        <v>113</v>
      </c>
      <c r="U4" s="8" t="s">
        <v>113</v>
      </c>
      <c r="V4" s="8" t="s">
        <v>113</v>
      </c>
      <c r="W4" s="8" t="s">
        <v>113</v>
      </c>
      <c r="X4" s="8" t="s">
        <v>113</v>
      </c>
      <c r="Y4" s="8" t="s">
        <v>113</v>
      </c>
      <c r="Z4" s="8" t="s">
        <v>113</v>
      </c>
      <c r="AA4" s="8" t="s">
        <v>113</v>
      </c>
      <c r="AB4" s="8" t="s">
        <v>113</v>
      </c>
      <c r="AC4" s="8" t="s">
        <v>113</v>
      </c>
      <c r="AD4" s="8" t="s">
        <v>113</v>
      </c>
      <c r="AE4" s="8" t="s">
        <v>113</v>
      </c>
      <c r="AF4" s="8" t="s">
        <v>113</v>
      </c>
      <c r="AG4" s="8" t="s">
        <v>113</v>
      </c>
      <c r="AH4" s="8" t="s">
        <v>113</v>
      </c>
      <c r="AI4" s="8" t="s">
        <v>113</v>
      </c>
      <c r="AJ4" s="8" t="s">
        <v>113</v>
      </c>
      <c r="AK4" s="8" t="s">
        <v>113</v>
      </c>
      <c r="AL4" s="8" t="s">
        <v>113</v>
      </c>
      <c r="AM4" s="8" t="s">
        <v>113</v>
      </c>
      <c r="AN4" s="8" t="s">
        <v>113</v>
      </c>
      <c r="AO4" s="8" t="s">
        <v>113</v>
      </c>
      <c r="AP4" s="8" t="s">
        <v>113</v>
      </c>
      <c r="AQ4" s="8" t="s">
        <v>113</v>
      </c>
      <c r="AR4" s="8" t="s">
        <v>113</v>
      </c>
      <c r="AS4" s="8" t="s">
        <v>113</v>
      </c>
      <c r="AT4" s="8" t="s">
        <v>113</v>
      </c>
      <c r="AU4" s="8" t="s">
        <v>113</v>
      </c>
      <c r="AV4" s="8" t="s">
        <v>113</v>
      </c>
      <c r="AW4" s="8" t="s">
        <v>113</v>
      </c>
      <c r="AX4" s="8" t="s">
        <v>113</v>
      </c>
      <c r="AY4" s="8" t="s">
        <v>113</v>
      </c>
      <c r="AZ4" s="8" t="s">
        <v>113</v>
      </c>
      <c r="BA4" s="8" t="s">
        <v>113</v>
      </c>
      <c r="BB4" s="8" t="s">
        <v>113</v>
      </c>
      <c r="BC4" s="8" t="s">
        <v>113</v>
      </c>
      <c r="BD4" s="8" t="s">
        <v>113</v>
      </c>
      <c r="BE4" s="8" t="s">
        <v>113</v>
      </c>
      <c r="BF4" s="8" t="s">
        <v>113</v>
      </c>
      <c r="BG4" s="8" t="s">
        <v>113</v>
      </c>
      <c r="BH4" s="8" t="s">
        <v>113</v>
      </c>
      <c r="BI4" s="8" t="s">
        <v>113</v>
      </c>
      <c r="BJ4" s="8" t="s">
        <v>113</v>
      </c>
      <c r="BK4" s="8" t="s">
        <v>113</v>
      </c>
      <c r="BL4" s="8" t="s">
        <v>113</v>
      </c>
      <c r="BM4" s="8" t="s">
        <v>113</v>
      </c>
      <c r="BN4" s="8" t="s">
        <v>113</v>
      </c>
      <c r="BO4" s="8" t="s">
        <v>113</v>
      </c>
      <c r="BP4" s="8" t="s">
        <v>113</v>
      </c>
      <c r="BQ4" s="8" t="s">
        <v>113</v>
      </c>
      <c r="BR4" s="8" t="s">
        <v>113</v>
      </c>
      <c r="BS4" s="8" t="s">
        <v>113</v>
      </c>
      <c r="BT4" s="8" t="s">
        <v>113</v>
      </c>
      <c r="BU4" s="8" t="s">
        <v>113</v>
      </c>
      <c r="BV4" s="8" t="s">
        <v>113</v>
      </c>
      <c r="BW4" s="8" t="s">
        <v>113</v>
      </c>
      <c r="BX4" s="8" t="s">
        <v>113</v>
      </c>
      <c r="BY4" s="8" t="s">
        <v>113</v>
      </c>
      <c r="BZ4" s="8" t="s">
        <v>113</v>
      </c>
      <c r="CA4" s="8" t="s">
        <v>113</v>
      </c>
      <c r="CB4" s="8" t="s">
        <v>113</v>
      </c>
      <c r="CC4" s="8" t="s">
        <v>113</v>
      </c>
      <c r="CD4" s="8" t="s">
        <v>113</v>
      </c>
      <c r="CE4" s="8" t="s">
        <v>113</v>
      </c>
      <c r="CF4" s="8" t="s">
        <v>113</v>
      </c>
      <c r="CG4" s="8" t="s">
        <v>113</v>
      </c>
      <c r="CH4" s="8" t="s">
        <v>113</v>
      </c>
      <c r="CI4" s="8" t="s">
        <v>113</v>
      </c>
      <c r="CJ4" s="8" t="s">
        <v>113</v>
      </c>
      <c r="CK4" s="8" t="s">
        <v>113</v>
      </c>
      <c r="CL4" s="8" t="s">
        <v>113</v>
      </c>
      <c r="CM4" s="8" t="s">
        <v>113</v>
      </c>
      <c r="CN4" s="8" t="s">
        <v>113</v>
      </c>
      <c r="CO4" s="8" t="s">
        <v>113</v>
      </c>
      <c r="CP4" s="8" t="s">
        <v>113</v>
      </c>
      <c r="CQ4" s="8" t="s">
        <v>113</v>
      </c>
      <c r="CR4" s="8" t="s">
        <v>113</v>
      </c>
      <c r="CS4" s="8" t="s">
        <v>113</v>
      </c>
      <c r="CT4" s="8" t="s">
        <v>113</v>
      </c>
      <c r="CU4" s="8" t="s">
        <v>113</v>
      </c>
      <c r="CV4" s="8" t="s">
        <v>113</v>
      </c>
      <c r="CW4" s="8" t="s">
        <v>113</v>
      </c>
      <c r="CX4" s="8" t="s">
        <v>113</v>
      </c>
      <c r="CY4" s="8" t="s">
        <v>113</v>
      </c>
    </row>
    <row r="5" spans="1:103">
      <c r="A5" s="4" t="s">
        <v>105</v>
      </c>
      <c r="B5" s="8" t="s">
        <v>225</v>
      </c>
      <c r="C5" s="8" t="s">
        <v>225</v>
      </c>
      <c r="D5" s="8" t="s">
        <v>225</v>
      </c>
      <c r="E5" s="8" t="s">
        <v>225</v>
      </c>
      <c r="F5" s="8" t="s">
        <v>225</v>
      </c>
      <c r="G5" s="8" t="s">
        <v>225</v>
      </c>
      <c r="H5" s="8" t="s">
        <v>225</v>
      </c>
      <c r="I5" s="8" t="s">
        <v>225</v>
      </c>
      <c r="J5" s="8" t="s">
        <v>225</v>
      </c>
      <c r="K5" s="8" t="s">
        <v>225</v>
      </c>
      <c r="L5" s="8" t="s">
        <v>225</v>
      </c>
      <c r="M5" s="8" t="s">
        <v>225</v>
      </c>
      <c r="N5" s="8" t="s">
        <v>225</v>
      </c>
      <c r="O5" s="8" t="s">
        <v>225</v>
      </c>
      <c r="P5" s="8" t="s">
        <v>225</v>
      </c>
      <c r="Q5" s="8" t="s">
        <v>225</v>
      </c>
      <c r="R5" s="8" t="s">
        <v>225</v>
      </c>
      <c r="S5" s="8" t="s">
        <v>225</v>
      </c>
      <c r="T5" s="8" t="s">
        <v>225</v>
      </c>
      <c r="U5" s="8" t="s">
        <v>225</v>
      </c>
      <c r="V5" s="8" t="s">
        <v>225</v>
      </c>
      <c r="W5" s="8" t="s">
        <v>225</v>
      </c>
      <c r="X5" s="8" t="s">
        <v>225</v>
      </c>
      <c r="Y5" s="8" t="s">
        <v>225</v>
      </c>
      <c r="Z5" s="8" t="s">
        <v>225</v>
      </c>
      <c r="AA5" s="8" t="s">
        <v>225</v>
      </c>
      <c r="AB5" s="8" t="s">
        <v>225</v>
      </c>
      <c r="AC5" s="8" t="s">
        <v>225</v>
      </c>
      <c r="AD5" s="8" t="s">
        <v>225</v>
      </c>
      <c r="AE5" s="8" t="s">
        <v>225</v>
      </c>
      <c r="AF5" s="8" t="s">
        <v>225</v>
      </c>
      <c r="AG5" s="8" t="s">
        <v>225</v>
      </c>
      <c r="AH5" s="8" t="s">
        <v>225</v>
      </c>
      <c r="AI5" s="8" t="s">
        <v>225</v>
      </c>
      <c r="AJ5" s="8" t="s">
        <v>225</v>
      </c>
      <c r="AK5" s="8" t="s">
        <v>225</v>
      </c>
      <c r="AL5" s="8" t="s">
        <v>225</v>
      </c>
      <c r="AM5" s="8" t="s">
        <v>225</v>
      </c>
      <c r="AN5" s="8" t="s">
        <v>225</v>
      </c>
      <c r="AO5" s="8" t="s">
        <v>225</v>
      </c>
      <c r="AP5" s="8" t="s">
        <v>225</v>
      </c>
      <c r="AQ5" s="8" t="s">
        <v>225</v>
      </c>
      <c r="AR5" s="8" t="s">
        <v>225</v>
      </c>
      <c r="AS5" s="8" t="s">
        <v>225</v>
      </c>
      <c r="AT5" s="8" t="s">
        <v>225</v>
      </c>
      <c r="AU5" s="8" t="s">
        <v>225</v>
      </c>
      <c r="AV5" s="8" t="s">
        <v>225</v>
      </c>
      <c r="AW5" s="8" t="s">
        <v>225</v>
      </c>
      <c r="AX5" s="8" t="s">
        <v>225</v>
      </c>
      <c r="AY5" s="8" t="s">
        <v>225</v>
      </c>
      <c r="AZ5" s="8" t="s">
        <v>225</v>
      </c>
      <c r="BA5" s="8" t="s">
        <v>225</v>
      </c>
      <c r="BB5" s="8" t="s">
        <v>225</v>
      </c>
      <c r="BC5" s="8" t="s">
        <v>225</v>
      </c>
      <c r="BD5" s="8" t="s">
        <v>225</v>
      </c>
      <c r="BE5" s="8" t="s">
        <v>225</v>
      </c>
      <c r="BF5" s="8" t="s">
        <v>225</v>
      </c>
      <c r="BG5" s="8" t="s">
        <v>225</v>
      </c>
      <c r="BH5" s="8" t="s">
        <v>225</v>
      </c>
      <c r="BI5" s="8" t="s">
        <v>225</v>
      </c>
      <c r="BJ5" s="8" t="s">
        <v>225</v>
      </c>
      <c r="BK5" s="8" t="s">
        <v>225</v>
      </c>
      <c r="BL5" s="8" t="s">
        <v>225</v>
      </c>
      <c r="BM5" s="8" t="s">
        <v>225</v>
      </c>
      <c r="BN5" s="8" t="s">
        <v>225</v>
      </c>
      <c r="BO5" s="8" t="s">
        <v>225</v>
      </c>
      <c r="BP5" s="8" t="s">
        <v>225</v>
      </c>
      <c r="BQ5" s="8" t="s">
        <v>225</v>
      </c>
      <c r="BR5" s="8" t="s">
        <v>225</v>
      </c>
      <c r="BS5" s="8" t="s">
        <v>225</v>
      </c>
      <c r="BT5" s="8" t="s">
        <v>225</v>
      </c>
      <c r="BU5" s="8" t="s">
        <v>225</v>
      </c>
      <c r="BV5" s="8" t="s">
        <v>225</v>
      </c>
      <c r="BW5" s="8" t="s">
        <v>225</v>
      </c>
      <c r="BX5" s="8" t="s">
        <v>225</v>
      </c>
      <c r="BY5" s="8" t="s">
        <v>225</v>
      </c>
      <c r="BZ5" s="8" t="s">
        <v>225</v>
      </c>
      <c r="CA5" s="8" t="s">
        <v>225</v>
      </c>
      <c r="CB5" s="8" t="s">
        <v>225</v>
      </c>
      <c r="CC5" s="8" t="s">
        <v>225</v>
      </c>
      <c r="CD5" s="8" t="s">
        <v>225</v>
      </c>
      <c r="CE5" s="8" t="s">
        <v>225</v>
      </c>
      <c r="CF5" s="8" t="s">
        <v>225</v>
      </c>
      <c r="CG5" s="8" t="s">
        <v>225</v>
      </c>
      <c r="CH5" s="8" t="s">
        <v>225</v>
      </c>
      <c r="CI5" s="8" t="s">
        <v>225</v>
      </c>
      <c r="CJ5" s="8" t="s">
        <v>225</v>
      </c>
      <c r="CK5" s="8" t="s">
        <v>225</v>
      </c>
      <c r="CL5" s="8" t="s">
        <v>225</v>
      </c>
      <c r="CM5" s="8" t="s">
        <v>225</v>
      </c>
      <c r="CN5" s="8" t="s">
        <v>225</v>
      </c>
      <c r="CO5" s="8" t="s">
        <v>225</v>
      </c>
      <c r="CP5" s="8" t="s">
        <v>225</v>
      </c>
      <c r="CQ5" s="8" t="s">
        <v>225</v>
      </c>
      <c r="CR5" s="8" t="s">
        <v>225</v>
      </c>
      <c r="CS5" s="8" t="s">
        <v>225</v>
      </c>
      <c r="CT5" s="8" t="s">
        <v>225</v>
      </c>
      <c r="CU5" s="8" t="s">
        <v>225</v>
      </c>
      <c r="CV5" s="8" t="s">
        <v>225</v>
      </c>
      <c r="CW5" s="8" t="s">
        <v>225</v>
      </c>
      <c r="CX5" s="8" t="s">
        <v>225</v>
      </c>
      <c r="CY5" s="8" t="s">
        <v>225</v>
      </c>
    </row>
    <row r="6" spans="1:103">
      <c r="A6" s="4" t="s">
        <v>106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</row>
    <row r="7" spans="1:103" s="6" customFormat="1">
      <c r="A7" s="5" t="s">
        <v>107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</row>
    <row r="8" spans="1:103" s="6" customFormat="1">
      <c r="A8" s="5" t="s">
        <v>108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</row>
    <row r="9" spans="1:103">
      <c r="A9" s="4" t="s">
        <v>109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</row>
    <row r="10" spans="1:103">
      <c r="A10" s="4" t="s">
        <v>110</v>
      </c>
      <c r="B10" s="8" t="s">
        <v>114</v>
      </c>
      <c r="C10" s="8" t="s">
        <v>115</v>
      </c>
      <c r="D10" s="8" t="s">
        <v>116</v>
      </c>
      <c r="E10" s="8" t="s">
        <v>117</v>
      </c>
      <c r="F10" s="8" t="s">
        <v>118</v>
      </c>
      <c r="G10" s="8" t="s">
        <v>119</v>
      </c>
      <c r="H10" s="8" t="s">
        <v>120</v>
      </c>
      <c r="I10" s="8" t="s">
        <v>121</v>
      </c>
      <c r="J10" s="8" t="s">
        <v>122</v>
      </c>
      <c r="K10" s="8" t="s">
        <v>123</v>
      </c>
      <c r="L10" s="8" t="s">
        <v>124</v>
      </c>
      <c r="M10" s="8" t="s">
        <v>125</v>
      </c>
      <c r="N10" s="8" t="s">
        <v>126</v>
      </c>
      <c r="O10" s="8" t="s">
        <v>127</v>
      </c>
      <c r="P10" s="8" t="s">
        <v>128</v>
      </c>
      <c r="Q10" s="8" t="s">
        <v>129</v>
      </c>
      <c r="R10" s="8" t="s">
        <v>130</v>
      </c>
      <c r="S10" s="8" t="s">
        <v>131</v>
      </c>
      <c r="T10" s="8" t="s">
        <v>132</v>
      </c>
      <c r="U10" s="8" t="s">
        <v>133</v>
      </c>
      <c r="V10" s="8" t="s">
        <v>134</v>
      </c>
      <c r="W10" s="8" t="s">
        <v>135</v>
      </c>
      <c r="X10" s="8" t="s">
        <v>136</v>
      </c>
      <c r="Y10" s="8" t="s">
        <v>137</v>
      </c>
      <c r="Z10" s="8" t="s">
        <v>138</v>
      </c>
      <c r="AA10" s="8" t="s">
        <v>139</v>
      </c>
      <c r="AB10" s="8" t="s">
        <v>140</v>
      </c>
      <c r="AC10" s="8" t="s">
        <v>141</v>
      </c>
      <c r="AD10" s="8" t="s">
        <v>142</v>
      </c>
      <c r="AE10" s="8" t="s">
        <v>143</v>
      </c>
      <c r="AF10" s="8" t="s">
        <v>144</v>
      </c>
      <c r="AG10" s="8" t="s">
        <v>145</v>
      </c>
      <c r="AH10" s="8" t="s">
        <v>146</v>
      </c>
      <c r="AI10" s="8" t="s">
        <v>147</v>
      </c>
      <c r="AJ10" s="8" t="s">
        <v>148</v>
      </c>
      <c r="AK10" s="8" t="s">
        <v>149</v>
      </c>
      <c r="AL10" s="8" t="s">
        <v>150</v>
      </c>
      <c r="AM10" s="8" t="s">
        <v>151</v>
      </c>
      <c r="AN10" s="8" t="s">
        <v>152</v>
      </c>
      <c r="AO10" s="8" t="s">
        <v>153</v>
      </c>
      <c r="AP10" s="8" t="s">
        <v>154</v>
      </c>
      <c r="AQ10" s="8" t="s">
        <v>155</v>
      </c>
      <c r="AR10" s="8" t="s">
        <v>156</v>
      </c>
      <c r="AS10" s="8" t="s">
        <v>157</v>
      </c>
      <c r="AT10" s="8" t="s">
        <v>158</v>
      </c>
      <c r="AU10" s="8" t="s">
        <v>159</v>
      </c>
      <c r="AV10" s="8" t="s">
        <v>160</v>
      </c>
      <c r="AW10" s="8" t="s">
        <v>161</v>
      </c>
      <c r="AX10" s="8" t="s">
        <v>162</v>
      </c>
      <c r="AY10" s="8" t="s">
        <v>163</v>
      </c>
      <c r="AZ10" s="8" t="s">
        <v>164</v>
      </c>
      <c r="BA10" s="8" t="s">
        <v>165</v>
      </c>
      <c r="BB10" s="8" t="s">
        <v>166</v>
      </c>
      <c r="BC10" s="8" t="s">
        <v>167</v>
      </c>
      <c r="BD10" s="8" t="s">
        <v>168</v>
      </c>
      <c r="BE10" s="8" t="s">
        <v>169</v>
      </c>
      <c r="BF10" s="8" t="s">
        <v>170</v>
      </c>
      <c r="BG10" s="8" t="s">
        <v>171</v>
      </c>
      <c r="BH10" s="8" t="s">
        <v>172</v>
      </c>
      <c r="BI10" s="8" t="s">
        <v>173</v>
      </c>
      <c r="BJ10" s="8" t="s">
        <v>174</v>
      </c>
      <c r="BK10" s="8" t="s">
        <v>175</v>
      </c>
      <c r="BL10" s="8" t="s">
        <v>176</v>
      </c>
      <c r="BM10" s="8" t="s">
        <v>177</v>
      </c>
      <c r="BN10" s="8" t="s">
        <v>178</v>
      </c>
      <c r="BO10" s="8" t="s">
        <v>179</v>
      </c>
      <c r="BP10" s="8" t="s">
        <v>180</v>
      </c>
      <c r="BQ10" s="8" t="s">
        <v>181</v>
      </c>
      <c r="BR10" s="8" t="s">
        <v>182</v>
      </c>
      <c r="BS10" s="8" t="s">
        <v>183</v>
      </c>
      <c r="BT10" s="8" t="s">
        <v>184</v>
      </c>
      <c r="BU10" s="8" t="s">
        <v>185</v>
      </c>
      <c r="BV10" s="8" t="s">
        <v>186</v>
      </c>
      <c r="BW10" s="8" t="s">
        <v>187</v>
      </c>
      <c r="BX10" s="8" t="s">
        <v>188</v>
      </c>
      <c r="BY10" s="8" t="s">
        <v>189</v>
      </c>
      <c r="BZ10" s="8" t="s">
        <v>190</v>
      </c>
      <c r="CA10" s="8" t="s">
        <v>191</v>
      </c>
      <c r="CB10" s="8" t="s">
        <v>192</v>
      </c>
      <c r="CC10" s="8" t="s">
        <v>193</v>
      </c>
      <c r="CD10" s="8" t="s">
        <v>194</v>
      </c>
      <c r="CE10" s="8" t="s">
        <v>195</v>
      </c>
      <c r="CF10" s="8" t="s">
        <v>196</v>
      </c>
      <c r="CG10" s="8" t="s">
        <v>197</v>
      </c>
      <c r="CH10" s="8" t="s">
        <v>198</v>
      </c>
      <c r="CI10" s="8" t="s">
        <v>199</v>
      </c>
      <c r="CJ10" s="8" t="s">
        <v>200</v>
      </c>
      <c r="CK10" s="8" t="s">
        <v>201</v>
      </c>
      <c r="CL10" s="8" t="s">
        <v>202</v>
      </c>
      <c r="CM10" s="8" t="s">
        <v>203</v>
      </c>
      <c r="CN10" s="8" t="s">
        <v>204</v>
      </c>
      <c r="CO10" s="8" t="s">
        <v>205</v>
      </c>
      <c r="CP10" s="8" t="s">
        <v>206</v>
      </c>
      <c r="CQ10" s="8" t="s">
        <v>207</v>
      </c>
      <c r="CR10" s="8" t="s">
        <v>208</v>
      </c>
      <c r="CS10" s="8" t="s">
        <v>209</v>
      </c>
      <c r="CT10" s="8" t="s">
        <v>210</v>
      </c>
      <c r="CU10" s="8" t="s">
        <v>211</v>
      </c>
      <c r="CV10" s="8" t="s">
        <v>212</v>
      </c>
      <c r="CW10" s="8" t="s">
        <v>213</v>
      </c>
      <c r="CX10" s="8" t="s">
        <v>214</v>
      </c>
      <c r="CY10" s="8" t="s">
        <v>215</v>
      </c>
    </row>
    <row r="11" spans="1:103">
      <c r="A11" s="10">
        <v>42036</v>
      </c>
      <c r="B11" s="9">
        <v>11661.694</v>
      </c>
      <c r="C11" s="9">
        <v>6292.223</v>
      </c>
      <c r="D11" s="9">
        <v>5369.4709999999995</v>
      </c>
      <c r="E11" s="9">
        <v>2147.44</v>
      </c>
      <c r="F11" s="9">
        <v>1140.307</v>
      </c>
      <c r="G11" s="9">
        <v>1007.133</v>
      </c>
      <c r="H11" s="9">
        <v>606.35500000000002</v>
      </c>
      <c r="I11" s="9">
        <v>330.096</v>
      </c>
      <c r="J11" s="9">
        <v>276.25799999999998</v>
      </c>
      <c r="K11" s="9">
        <v>645.846</v>
      </c>
      <c r="L11" s="9">
        <v>339.55700000000002</v>
      </c>
      <c r="M11" s="9">
        <v>306.28899999999999</v>
      </c>
      <c r="N11" s="9">
        <v>895.23900000000003</v>
      </c>
      <c r="O11" s="9">
        <v>470.65300000000002</v>
      </c>
      <c r="P11" s="9">
        <v>424.58600000000001</v>
      </c>
      <c r="Q11" s="9">
        <v>9514.2540000000008</v>
      </c>
      <c r="R11" s="9">
        <v>5151.9160000000002</v>
      </c>
      <c r="S11" s="9">
        <v>4362.3370000000004</v>
      </c>
      <c r="T11" s="9">
        <v>4151.9160000000002</v>
      </c>
      <c r="U11" s="9">
        <v>2173.319</v>
      </c>
      <c r="V11" s="9">
        <v>1978.597</v>
      </c>
      <c r="W11" s="9">
        <v>1140.646</v>
      </c>
      <c r="X11" s="9">
        <v>594.31200000000001</v>
      </c>
      <c r="Y11" s="9">
        <v>546.33500000000004</v>
      </c>
      <c r="Z11" s="9">
        <v>1205.394</v>
      </c>
      <c r="AA11" s="9">
        <v>613.72400000000005</v>
      </c>
      <c r="AB11" s="9">
        <v>591.66999999999996</v>
      </c>
      <c r="AC11" s="9">
        <v>1805.876</v>
      </c>
      <c r="AD11" s="9">
        <v>965.28300000000002</v>
      </c>
      <c r="AE11" s="9">
        <v>840.59299999999996</v>
      </c>
      <c r="AF11" s="9">
        <v>5362.3379999999997</v>
      </c>
      <c r="AG11" s="9">
        <v>2978.5970000000002</v>
      </c>
      <c r="AH11" s="9">
        <v>2383.7399999999998</v>
      </c>
      <c r="AI11" s="9">
        <v>2331.2020000000002</v>
      </c>
      <c r="AJ11" s="9">
        <v>1222.2650000000001</v>
      </c>
      <c r="AK11" s="9">
        <v>1108.9380000000001</v>
      </c>
      <c r="AL11" s="9">
        <v>3031.1350000000002</v>
      </c>
      <c r="AM11" s="9">
        <v>1756.3330000000001</v>
      </c>
      <c r="AN11" s="9">
        <v>1274.8030000000001</v>
      </c>
      <c r="AO11" s="9">
        <v>1791.3409999999999</v>
      </c>
      <c r="AP11" s="9">
        <v>991.36099999999999</v>
      </c>
      <c r="AQ11" s="9">
        <v>799.98</v>
      </c>
      <c r="AR11" s="9">
        <v>1239.7950000000001</v>
      </c>
      <c r="AS11" s="9">
        <v>764.97199999999998</v>
      </c>
      <c r="AT11" s="9">
        <v>474.82299999999998</v>
      </c>
      <c r="AU11" s="9">
        <v>925.375</v>
      </c>
      <c r="AV11" s="9">
        <v>528.86</v>
      </c>
      <c r="AW11" s="9">
        <v>396.51499999999999</v>
      </c>
      <c r="AX11" s="9">
        <v>10736.319</v>
      </c>
      <c r="AY11" s="9">
        <v>5763.3630000000003</v>
      </c>
      <c r="AZ11" s="9">
        <v>4972.9560000000001</v>
      </c>
      <c r="BA11" s="9">
        <v>2984.3939999999998</v>
      </c>
      <c r="BB11" s="9">
        <v>1515.2280000000001</v>
      </c>
      <c r="BC11" s="9">
        <v>1469.1659999999999</v>
      </c>
      <c r="BD11" s="9">
        <v>2074.8710000000001</v>
      </c>
      <c r="BE11" s="9">
        <v>1081.876</v>
      </c>
      <c r="BF11" s="9">
        <v>992.995</v>
      </c>
      <c r="BG11" s="9">
        <v>1409.846</v>
      </c>
      <c r="BH11" s="9">
        <v>781.77700000000004</v>
      </c>
      <c r="BI11" s="9">
        <v>628.06899999999996</v>
      </c>
      <c r="BJ11" s="9">
        <v>665.024</v>
      </c>
      <c r="BK11" s="9">
        <v>300.09899999999999</v>
      </c>
      <c r="BL11" s="9">
        <v>364.92599999999999</v>
      </c>
      <c r="BM11" s="9">
        <v>291.55099999999999</v>
      </c>
      <c r="BN11" s="9">
        <v>120.93899999999999</v>
      </c>
      <c r="BO11" s="9">
        <v>170.61099999999999</v>
      </c>
      <c r="BP11" s="9">
        <v>328.05099999999999</v>
      </c>
      <c r="BQ11" s="9">
        <v>195.08699999999999</v>
      </c>
      <c r="BR11" s="9">
        <v>132.964</v>
      </c>
      <c r="BS11" s="9">
        <v>581.47299999999996</v>
      </c>
      <c r="BT11" s="9">
        <v>238.26499999999999</v>
      </c>
      <c r="BU11" s="9">
        <v>343.20699999999999</v>
      </c>
      <c r="BV11" s="9">
        <v>1124.857</v>
      </c>
      <c r="BW11" s="9">
        <v>546.649</v>
      </c>
      <c r="BX11" s="9">
        <v>578.20899999999995</v>
      </c>
      <c r="BY11" s="9">
        <v>647.6</v>
      </c>
      <c r="BZ11" s="9">
        <v>351.43299999999999</v>
      </c>
      <c r="CA11" s="9">
        <v>296.16699999999997</v>
      </c>
      <c r="CB11" s="9">
        <v>63.999000000000002</v>
      </c>
      <c r="CC11" s="9">
        <v>20.765000000000001</v>
      </c>
      <c r="CD11" s="9">
        <v>43.234000000000002</v>
      </c>
      <c r="CE11" s="9">
        <v>477.25700000000001</v>
      </c>
      <c r="CF11" s="9">
        <v>195.21600000000001</v>
      </c>
      <c r="CG11" s="9">
        <v>282.041</v>
      </c>
      <c r="CH11" s="9">
        <v>710.04100000000005</v>
      </c>
      <c r="CI11" s="9">
        <v>415.56299999999999</v>
      </c>
      <c r="CJ11" s="9">
        <v>294.47800000000001</v>
      </c>
      <c r="CK11" s="9">
        <v>334.202</v>
      </c>
      <c r="CL11" s="9">
        <v>215.34</v>
      </c>
      <c r="CM11" s="9">
        <v>118.861</v>
      </c>
      <c r="CN11" s="9">
        <v>277.774</v>
      </c>
      <c r="CO11" s="9">
        <v>177.42699999999999</v>
      </c>
      <c r="CP11" s="9">
        <v>100.348</v>
      </c>
      <c r="CQ11" s="9">
        <v>52.356999999999999</v>
      </c>
      <c r="CR11" s="9">
        <v>24.532</v>
      </c>
      <c r="CS11" s="9">
        <v>27.826000000000001</v>
      </c>
      <c r="CT11" s="9">
        <v>432.26600000000002</v>
      </c>
      <c r="CU11" s="9">
        <v>238.136</v>
      </c>
      <c r="CV11" s="9">
        <v>194.13</v>
      </c>
      <c r="CW11" s="9">
        <v>18840.314999999999</v>
      </c>
      <c r="CX11" s="9">
        <v>9318.1939999999995</v>
      </c>
      <c r="CY11" s="9">
        <v>9522.1209999999992</v>
      </c>
    </row>
    <row r="12" spans="1:103">
      <c r="A12" s="10">
        <v>42401</v>
      </c>
      <c r="B12" s="9">
        <v>11909.587</v>
      </c>
      <c r="C12" s="9">
        <v>6373.7330000000002</v>
      </c>
      <c r="D12" s="9">
        <v>5535.8530000000001</v>
      </c>
      <c r="E12" s="9">
        <v>2183.2600000000002</v>
      </c>
      <c r="F12" s="9">
        <v>1163.7850000000001</v>
      </c>
      <c r="G12" s="9">
        <v>1019.475</v>
      </c>
      <c r="H12" s="9">
        <v>601.89300000000003</v>
      </c>
      <c r="I12" s="9">
        <v>331.69900000000001</v>
      </c>
      <c r="J12" s="9">
        <v>270.19400000000002</v>
      </c>
      <c r="K12" s="9">
        <v>619.36</v>
      </c>
      <c r="L12" s="9">
        <v>326.29000000000002</v>
      </c>
      <c r="M12" s="9">
        <v>293.07</v>
      </c>
      <c r="N12" s="9">
        <v>962.00699999999995</v>
      </c>
      <c r="O12" s="9">
        <v>505.79599999999999</v>
      </c>
      <c r="P12" s="9">
        <v>456.21100000000001</v>
      </c>
      <c r="Q12" s="9">
        <v>9726.3259999999991</v>
      </c>
      <c r="R12" s="9">
        <v>5209.9480000000003</v>
      </c>
      <c r="S12" s="9">
        <v>4516.3789999999999</v>
      </c>
      <c r="T12" s="9">
        <v>4140.7879999999996</v>
      </c>
      <c r="U12" s="9">
        <v>2176.105</v>
      </c>
      <c r="V12" s="9">
        <v>1964.683</v>
      </c>
      <c r="W12" s="9">
        <v>1232.3889999999999</v>
      </c>
      <c r="X12" s="9">
        <v>638.62900000000002</v>
      </c>
      <c r="Y12" s="9">
        <v>593.76</v>
      </c>
      <c r="Z12" s="9">
        <v>1186.5999999999999</v>
      </c>
      <c r="AA12" s="9">
        <v>611.37900000000002</v>
      </c>
      <c r="AB12" s="9">
        <v>575.221</v>
      </c>
      <c r="AC12" s="9">
        <v>1721.799</v>
      </c>
      <c r="AD12" s="9">
        <v>926.09699999999998</v>
      </c>
      <c r="AE12" s="9">
        <v>795.70100000000002</v>
      </c>
      <c r="AF12" s="9">
        <v>5585.5379999999996</v>
      </c>
      <c r="AG12" s="9">
        <v>3033.8429999999998</v>
      </c>
      <c r="AH12" s="9">
        <v>2551.6950000000002</v>
      </c>
      <c r="AI12" s="9">
        <v>2450.136</v>
      </c>
      <c r="AJ12" s="9">
        <v>1279.7349999999999</v>
      </c>
      <c r="AK12" s="9">
        <v>1170.4010000000001</v>
      </c>
      <c r="AL12" s="9">
        <v>3135.402</v>
      </c>
      <c r="AM12" s="9">
        <v>1754.1079999999999</v>
      </c>
      <c r="AN12" s="9">
        <v>1381.2940000000001</v>
      </c>
      <c r="AO12" s="9">
        <v>1878.752</v>
      </c>
      <c r="AP12" s="9">
        <v>993.01900000000001</v>
      </c>
      <c r="AQ12" s="9">
        <v>885.73299999999995</v>
      </c>
      <c r="AR12" s="9">
        <v>1256.6500000000001</v>
      </c>
      <c r="AS12" s="9">
        <v>761.08900000000006</v>
      </c>
      <c r="AT12" s="9">
        <v>495.56099999999998</v>
      </c>
      <c r="AU12" s="9">
        <v>951.20699999999999</v>
      </c>
      <c r="AV12" s="9">
        <v>529.96500000000003</v>
      </c>
      <c r="AW12" s="9">
        <v>421.24200000000002</v>
      </c>
      <c r="AX12" s="9">
        <v>10958.38</v>
      </c>
      <c r="AY12" s="9">
        <v>5843.768</v>
      </c>
      <c r="AZ12" s="9">
        <v>5114.6120000000001</v>
      </c>
      <c r="BA12" s="9">
        <v>2974.5120000000002</v>
      </c>
      <c r="BB12" s="9">
        <v>1498.0550000000001</v>
      </c>
      <c r="BC12" s="9">
        <v>1476.4570000000001</v>
      </c>
      <c r="BD12" s="9">
        <v>2064.5309999999999</v>
      </c>
      <c r="BE12" s="9">
        <v>1065.3389999999999</v>
      </c>
      <c r="BF12" s="9">
        <v>999.19200000000001</v>
      </c>
      <c r="BG12" s="9">
        <v>1360.3710000000001</v>
      </c>
      <c r="BH12" s="9">
        <v>741.99300000000005</v>
      </c>
      <c r="BI12" s="9">
        <v>618.37800000000004</v>
      </c>
      <c r="BJ12" s="9">
        <v>704.16</v>
      </c>
      <c r="BK12" s="9">
        <v>323.346</v>
      </c>
      <c r="BL12" s="9">
        <v>380.81400000000002</v>
      </c>
      <c r="BM12" s="9">
        <v>257.78800000000001</v>
      </c>
      <c r="BN12" s="9">
        <v>110.248</v>
      </c>
      <c r="BO12" s="9">
        <v>147.54</v>
      </c>
      <c r="BP12" s="9">
        <v>300.85700000000003</v>
      </c>
      <c r="BQ12" s="9">
        <v>165.12200000000001</v>
      </c>
      <c r="BR12" s="9">
        <v>135.73500000000001</v>
      </c>
      <c r="BS12" s="9">
        <v>609.125</v>
      </c>
      <c r="BT12" s="9">
        <v>267.59399999999999</v>
      </c>
      <c r="BU12" s="9">
        <v>341.53100000000001</v>
      </c>
      <c r="BV12" s="9">
        <v>1180.9179999999999</v>
      </c>
      <c r="BW12" s="9">
        <v>548.322</v>
      </c>
      <c r="BX12" s="9">
        <v>632.596</v>
      </c>
      <c r="BY12" s="9">
        <v>694.14300000000003</v>
      </c>
      <c r="BZ12" s="9">
        <v>366.64600000000002</v>
      </c>
      <c r="CA12" s="9">
        <v>327.49700000000001</v>
      </c>
      <c r="CB12" s="9">
        <v>79.234999999999999</v>
      </c>
      <c r="CC12" s="9">
        <v>30.37</v>
      </c>
      <c r="CD12" s="9">
        <v>48.865000000000002</v>
      </c>
      <c r="CE12" s="9">
        <v>486.77499999999998</v>
      </c>
      <c r="CF12" s="9">
        <v>181.67599999999999</v>
      </c>
      <c r="CG12" s="9">
        <v>305.09899999999999</v>
      </c>
      <c r="CH12" s="9">
        <v>680.08</v>
      </c>
      <c r="CI12" s="9">
        <v>414.36</v>
      </c>
      <c r="CJ12" s="9">
        <v>265.72000000000003</v>
      </c>
      <c r="CK12" s="9">
        <v>320.38400000000001</v>
      </c>
      <c r="CL12" s="9">
        <v>197.524</v>
      </c>
      <c r="CM12" s="9">
        <v>122.861</v>
      </c>
      <c r="CN12" s="9">
        <v>257.06400000000002</v>
      </c>
      <c r="CO12" s="9">
        <v>163.31899999999999</v>
      </c>
      <c r="CP12" s="9">
        <v>93.745000000000005</v>
      </c>
      <c r="CQ12" s="9">
        <v>34.000999999999998</v>
      </c>
      <c r="CR12" s="9">
        <v>20.126000000000001</v>
      </c>
      <c r="CS12" s="9">
        <v>13.875</v>
      </c>
      <c r="CT12" s="9">
        <v>423.01600000000002</v>
      </c>
      <c r="CU12" s="9">
        <v>251.041</v>
      </c>
      <c r="CV12" s="9">
        <v>171.97499999999999</v>
      </c>
      <c r="CW12" s="9">
        <v>19106.581999999999</v>
      </c>
      <c r="CX12" s="9">
        <v>9424.0660000000007</v>
      </c>
      <c r="CY12" s="9">
        <v>9682.5159999999996</v>
      </c>
    </row>
    <row r="13" spans="1:103">
      <c r="A13" s="10">
        <v>42767</v>
      </c>
      <c r="B13" s="9">
        <v>12037.361000000001</v>
      </c>
      <c r="C13" s="9">
        <v>6436.5039999999999</v>
      </c>
      <c r="D13" s="9">
        <v>5600.8580000000002</v>
      </c>
      <c r="E13" s="9">
        <v>2195.25</v>
      </c>
      <c r="F13" s="9">
        <v>1175.02</v>
      </c>
      <c r="G13" s="9">
        <v>1020.23</v>
      </c>
      <c r="H13" s="9">
        <v>591.851</v>
      </c>
      <c r="I13" s="9">
        <v>329.19900000000001</v>
      </c>
      <c r="J13" s="9">
        <v>262.65199999999999</v>
      </c>
      <c r="K13" s="9">
        <v>662.69799999999998</v>
      </c>
      <c r="L13" s="9">
        <v>345.36700000000002</v>
      </c>
      <c r="M13" s="9">
        <v>317.33199999999999</v>
      </c>
      <c r="N13" s="9">
        <v>940.7</v>
      </c>
      <c r="O13" s="9">
        <v>500.45400000000001</v>
      </c>
      <c r="P13" s="9">
        <v>440.24599999999998</v>
      </c>
      <c r="Q13" s="9">
        <v>9842.1119999999992</v>
      </c>
      <c r="R13" s="9">
        <v>5261.4840000000004</v>
      </c>
      <c r="S13" s="9">
        <v>4580.6279999999997</v>
      </c>
      <c r="T13" s="9">
        <v>4275.1790000000001</v>
      </c>
      <c r="U13" s="9">
        <v>2223.2449999999999</v>
      </c>
      <c r="V13" s="9">
        <v>2051.9340000000002</v>
      </c>
      <c r="W13" s="9">
        <v>1309.114</v>
      </c>
      <c r="X13" s="9">
        <v>666.04899999999998</v>
      </c>
      <c r="Y13" s="9">
        <v>643.06500000000005</v>
      </c>
      <c r="Z13" s="9">
        <v>1244.152</v>
      </c>
      <c r="AA13" s="9">
        <v>655.072</v>
      </c>
      <c r="AB13" s="9">
        <v>589.07899999999995</v>
      </c>
      <c r="AC13" s="9">
        <v>1721.914</v>
      </c>
      <c r="AD13" s="9">
        <v>902.12400000000002</v>
      </c>
      <c r="AE13" s="9">
        <v>819.79</v>
      </c>
      <c r="AF13" s="9">
        <v>5566.9319999999998</v>
      </c>
      <c r="AG13" s="9">
        <v>3038.2379999999998</v>
      </c>
      <c r="AH13" s="9">
        <v>2528.694</v>
      </c>
      <c r="AI13" s="9">
        <v>2317.4940000000001</v>
      </c>
      <c r="AJ13" s="9">
        <v>1229.2750000000001</v>
      </c>
      <c r="AK13" s="9">
        <v>1088.2190000000001</v>
      </c>
      <c r="AL13" s="9">
        <v>3249.4380000000001</v>
      </c>
      <c r="AM13" s="9">
        <v>1808.963</v>
      </c>
      <c r="AN13" s="9">
        <v>1440.4749999999999</v>
      </c>
      <c r="AO13" s="9">
        <v>1997.761</v>
      </c>
      <c r="AP13" s="9">
        <v>1054.606</v>
      </c>
      <c r="AQ13" s="9">
        <v>943.154</v>
      </c>
      <c r="AR13" s="9">
        <v>1251.6780000000001</v>
      </c>
      <c r="AS13" s="9">
        <v>754.35699999999997</v>
      </c>
      <c r="AT13" s="9">
        <v>497.32100000000003</v>
      </c>
      <c r="AU13" s="9">
        <v>926.86199999999997</v>
      </c>
      <c r="AV13" s="9">
        <v>533.03700000000003</v>
      </c>
      <c r="AW13" s="9">
        <v>393.82499999999999</v>
      </c>
      <c r="AX13" s="9">
        <v>11110.5</v>
      </c>
      <c r="AY13" s="9">
        <v>5903.4669999999996</v>
      </c>
      <c r="AZ13" s="9">
        <v>5207.0330000000004</v>
      </c>
      <c r="BA13" s="9">
        <v>2937.2570000000001</v>
      </c>
      <c r="BB13" s="9">
        <v>1453.8579999999999</v>
      </c>
      <c r="BC13" s="9">
        <v>1483.3989999999999</v>
      </c>
      <c r="BD13" s="9">
        <v>1943.4</v>
      </c>
      <c r="BE13" s="9">
        <v>1004.3630000000001</v>
      </c>
      <c r="BF13" s="9">
        <v>939.03700000000003</v>
      </c>
      <c r="BG13" s="9">
        <v>1295.1590000000001</v>
      </c>
      <c r="BH13" s="9">
        <v>720.99900000000002</v>
      </c>
      <c r="BI13" s="9">
        <v>574.16</v>
      </c>
      <c r="BJ13" s="9">
        <v>648.24099999999999</v>
      </c>
      <c r="BK13" s="9">
        <v>283.36399999999998</v>
      </c>
      <c r="BL13" s="9">
        <v>364.87700000000001</v>
      </c>
      <c r="BM13" s="9">
        <v>273.06900000000002</v>
      </c>
      <c r="BN13" s="9">
        <v>114.741</v>
      </c>
      <c r="BO13" s="9">
        <v>158.328</v>
      </c>
      <c r="BP13" s="9">
        <v>332.30399999999997</v>
      </c>
      <c r="BQ13" s="9">
        <v>180.559</v>
      </c>
      <c r="BR13" s="9">
        <v>151.745</v>
      </c>
      <c r="BS13" s="9">
        <v>661.553</v>
      </c>
      <c r="BT13" s="9">
        <v>268.935</v>
      </c>
      <c r="BU13" s="9">
        <v>392.61799999999999</v>
      </c>
      <c r="BV13" s="9">
        <v>1199.319</v>
      </c>
      <c r="BW13" s="9">
        <v>578.03099999999995</v>
      </c>
      <c r="BX13" s="9">
        <v>621.28700000000003</v>
      </c>
      <c r="BY13" s="9">
        <v>668.18899999999996</v>
      </c>
      <c r="BZ13" s="9">
        <v>375.07499999999999</v>
      </c>
      <c r="CA13" s="9">
        <v>293.11399999999998</v>
      </c>
      <c r="CB13" s="9">
        <v>76.450999999999993</v>
      </c>
      <c r="CC13" s="9">
        <v>36.555999999999997</v>
      </c>
      <c r="CD13" s="9">
        <v>39.895000000000003</v>
      </c>
      <c r="CE13" s="9">
        <v>531.12900000000002</v>
      </c>
      <c r="CF13" s="9">
        <v>202.95599999999999</v>
      </c>
      <c r="CG13" s="9">
        <v>328.173</v>
      </c>
      <c r="CH13" s="9">
        <v>721.4</v>
      </c>
      <c r="CI13" s="9">
        <v>404.5</v>
      </c>
      <c r="CJ13" s="9">
        <v>316.89999999999998</v>
      </c>
      <c r="CK13" s="9">
        <v>306.91300000000001</v>
      </c>
      <c r="CL13" s="9">
        <v>182.79499999999999</v>
      </c>
      <c r="CM13" s="9">
        <v>124.11799999999999</v>
      </c>
      <c r="CN13" s="9">
        <v>258.673</v>
      </c>
      <c r="CO13" s="9">
        <v>157.96199999999999</v>
      </c>
      <c r="CP13" s="9">
        <v>100.711</v>
      </c>
      <c r="CQ13" s="9">
        <v>43.482999999999997</v>
      </c>
      <c r="CR13" s="9">
        <v>19.908999999999999</v>
      </c>
      <c r="CS13" s="9">
        <v>23.574000000000002</v>
      </c>
      <c r="CT13" s="9">
        <v>462.72699999999998</v>
      </c>
      <c r="CU13" s="9">
        <v>246.53800000000001</v>
      </c>
      <c r="CV13" s="9">
        <v>216.18899999999999</v>
      </c>
      <c r="CW13" s="9">
        <v>19507.530999999999</v>
      </c>
      <c r="CX13" s="9">
        <v>9599.4629999999997</v>
      </c>
      <c r="CY13" s="9">
        <v>9908.0669999999991</v>
      </c>
    </row>
    <row r="14" spans="1:103">
      <c r="A14" s="10">
        <v>43132</v>
      </c>
      <c r="B14" s="9">
        <v>12457.397999999999</v>
      </c>
      <c r="C14" s="9">
        <v>6612.6490000000003</v>
      </c>
      <c r="D14" s="9">
        <v>5844.7489999999998</v>
      </c>
      <c r="E14" s="9">
        <v>2399.5819999999999</v>
      </c>
      <c r="F14" s="9">
        <v>1260.595</v>
      </c>
      <c r="G14" s="9">
        <v>1138.9870000000001</v>
      </c>
      <c r="H14" s="9">
        <v>661.18299999999999</v>
      </c>
      <c r="I14" s="9">
        <v>348.15499999999997</v>
      </c>
      <c r="J14" s="9">
        <v>313.02800000000002</v>
      </c>
      <c r="K14" s="9">
        <v>689.76300000000003</v>
      </c>
      <c r="L14" s="9">
        <v>365.13499999999999</v>
      </c>
      <c r="M14" s="9">
        <v>324.62900000000002</v>
      </c>
      <c r="N14" s="9">
        <v>1048.636</v>
      </c>
      <c r="O14" s="9">
        <v>547.30499999999995</v>
      </c>
      <c r="P14" s="9">
        <v>501.33</v>
      </c>
      <c r="Q14" s="9">
        <v>10057.816000000001</v>
      </c>
      <c r="R14" s="9">
        <v>5352.0540000000001</v>
      </c>
      <c r="S14" s="9">
        <v>4705.7619999999997</v>
      </c>
      <c r="T14" s="9">
        <v>4451.6210000000001</v>
      </c>
      <c r="U14" s="9">
        <v>2336.2640000000001</v>
      </c>
      <c r="V14" s="9">
        <v>2115.357</v>
      </c>
      <c r="W14" s="9">
        <v>1295.885</v>
      </c>
      <c r="X14" s="9">
        <v>685.49199999999996</v>
      </c>
      <c r="Y14" s="9">
        <v>610.39300000000003</v>
      </c>
      <c r="Z14" s="9">
        <v>1367.393</v>
      </c>
      <c r="AA14" s="9">
        <v>703.029</v>
      </c>
      <c r="AB14" s="9">
        <v>664.36400000000003</v>
      </c>
      <c r="AC14" s="9">
        <v>1788.3420000000001</v>
      </c>
      <c r="AD14" s="9">
        <v>947.74300000000005</v>
      </c>
      <c r="AE14" s="9">
        <v>840.59900000000005</v>
      </c>
      <c r="AF14" s="9">
        <v>5606.1949999999997</v>
      </c>
      <c r="AG14" s="9">
        <v>3015.79</v>
      </c>
      <c r="AH14" s="9">
        <v>2590.4050000000002</v>
      </c>
      <c r="AI14" s="9">
        <v>2249.2040000000002</v>
      </c>
      <c r="AJ14" s="9">
        <v>1171.5029999999999</v>
      </c>
      <c r="AK14" s="9">
        <v>1077.7</v>
      </c>
      <c r="AL14" s="9">
        <v>3356.991</v>
      </c>
      <c r="AM14" s="9">
        <v>1844.287</v>
      </c>
      <c r="AN14" s="9">
        <v>1512.7049999999999</v>
      </c>
      <c r="AO14" s="9">
        <v>2082.1790000000001</v>
      </c>
      <c r="AP14" s="9">
        <v>1070.009</v>
      </c>
      <c r="AQ14" s="9">
        <v>1012.17</v>
      </c>
      <c r="AR14" s="9">
        <v>1274.8119999999999</v>
      </c>
      <c r="AS14" s="9">
        <v>774.27700000000004</v>
      </c>
      <c r="AT14" s="9">
        <v>500.53500000000003</v>
      </c>
      <c r="AU14" s="9">
        <v>1007.579</v>
      </c>
      <c r="AV14" s="9">
        <v>570.35500000000002</v>
      </c>
      <c r="AW14" s="9">
        <v>437.22399999999999</v>
      </c>
      <c r="AX14" s="9">
        <v>11449.819</v>
      </c>
      <c r="AY14" s="9">
        <v>6042.2939999999999</v>
      </c>
      <c r="AZ14" s="9">
        <v>5407.5249999999996</v>
      </c>
      <c r="BA14" s="9">
        <v>2997.127</v>
      </c>
      <c r="BB14" s="9">
        <v>1495.9179999999999</v>
      </c>
      <c r="BC14" s="9">
        <v>1501.2090000000001</v>
      </c>
      <c r="BD14" s="9">
        <v>2118.3510000000001</v>
      </c>
      <c r="BE14" s="9">
        <v>1093.0050000000001</v>
      </c>
      <c r="BF14" s="9">
        <v>1025.346</v>
      </c>
      <c r="BG14" s="9">
        <v>1414.5550000000001</v>
      </c>
      <c r="BH14" s="9">
        <v>775.51300000000003</v>
      </c>
      <c r="BI14" s="9">
        <v>639.04200000000003</v>
      </c>
      <c r="BJ14" s="9">
        <v>703.79600000000005</v>
      </c>
      <c r="BK14" s="9">
        <v>317.49200000000002</v>
      </c>
      <c r="BL14" s="9">
        <v>386.303</v>
      </c>
      <c r="BM14" s="9">
        <v>266.339</v>
      </c>
      <c r="BN14" s="9">
        <v>107.619</v>
      </c>
      <c r="BO14" s="9">
        <v>158.72</v>
      </c>
      <c r="BP14" s="9">
        <v>303.77499999999998</v>
      </c>
      <c r="BQ14" s="9">
        <v>159.78700000000001</v>
      </c>
      <c r="BR14" s="9">
        <v>143.988</v>
      </c>
      <c r="BS14" s="9">
        <v>575.00099999999998</v>
      </c>
      <c r="BT14" s="9">
        <v>243.126</v>
      </c>
      <c r="BU14" s="9">
        <v>331.875</v>
      </c>
      <c r="BV14" s="9">
        <v>1242.6130000000001</v>
      </c>
      <c r="BW14" s="9">
        <v>613.75</v>
      </c>
      <c r="BX14" s="9">
        <v>628.86300000000006</v>
      </c>
      <c r="BY14" s="9">
        <v>768.37400000000002</v>
      </c>
      <c r="BZ14" s="9">
        <v>420.197</v>
      </c>
      <c r="CA14" s="9">
        <v>348.17700000000002</v>
      </c>
      <c r="CB14" s="9">
        <v>73.905000000000001</v>
      </c>
      <c r="CC14" s="9">
        <v>27.420999999999999</v>
      </c>
      <c r="CD14" s="9">
        <v>46.484000000000002</v>
      </c>
      <c r="CE14" s="9">
        <v>474.23899999999998</v>
      </c>
      <c r="CF14" s="9">
        <v>193.553</v>
      </c>
      <c r="CG14" s="9">
        <v>280.68599999999998</v>
      </c>
      <c r="CH14" s="9">
        <v>643.74199999999996</v>
      </c>
      <c r="CI14" s="9">
        <v>359.51799999999997</v>
      </c>
      <c r="CJ14" s="9">
        <v>284.22399999999999</v>
      </c>
      <c r="CK14" s="9">
        <v>270.32</v>
      </c>
      <c r="CL14" s="9">
        <v>152.37299999999999</v>
      </c>
      <c r="CM14" s="9">
        <v>117.94799999999999</v>
      </c>
      <c r="CN14" s="9">
        <v>239.20400000000001</v>
      </c>
      <c r="CO14" s="9">
        <v>150.15799999999999</v>
      </c>
      <c r="CP14" s="9">
        <v>89.046999999999997</v>
      </c>
      <c r="CQ14" s="9">
        <v>39.470999999999997</v>
      </c>
      <c r="CR14" s="9">
        <v>23.308</v>
      </c>
      <c r="CS14" s="9">
        <v>16.163</v>
      </c>
      <c r="CT14" s="9">
        <v>404.53699999999998</v>
      </c>
      <c r="CU14" s="9">
        <v>209.36</v>
      </c>
      <c r="CV14" s="9">
        <v>195.17699999999999</v>
      </c>
      <c r="CW14" s="9">
        <v>19854.566999999999</v>
      </c>
      <c r="CX14" s="9">
        <v>9761.2119999999995</v>
      </c>
      <c r="CY14" s="9">
        <v>10093.355</v>
      </c>
    </row>
    <row r="15" spans="1:103">
      <c r="A15" s="10">
        <v>43497</v>
      </c>
      <c r="B15" s="9">
        <v>12729.348</v>
      </c>
      <c r="C15" s="9">
        <v>6741.9849999999997</v>
      </c>
      <c r="D15" s="9">
        <v>5987.3630000000003</v>
      </c>
      <c r="E15" s="9">
        <v>2423.3029999999999</v>
      </c>
      <c r="F15" s="9">
        <v>1248.375</v>
      </c>
      <c r="G15" s="9">
        <v>1174.9280000000001</v>
      </c>
      <c r="H15" s="9">
        <v>648.09799999999996</v>
      </c>
      <c r="I15" s="9">
        <v>325.39</v>
      </c>
      <c r="J15" s="9">
        <v>322.70800000000003</v>
      </c>
      <c r="K15" s="9">
        <v>680.16700000000003</v>
      </c>
      <c r="L15" s="9">
        <v>356.20699999999999</v>
      </c>
      <c r="M15" s="9">
        <v>323.95999999999998</v>
      </c>
      <c r="N15" s="9">
        <v>1095.038</v>
      </c>
      <c r="O15" s="9">
        <v>566.77800000000002</v>
      </c>
      <c r="P15" s="9">
        <v>528.25900000000001</v>
      </c>
      <c r="Q15" s="9">
        <v>10306.045</v>
      </c>
      <c r="R15" s="9">
        <v>5493.6090000000004</v>
      </c>
      <c r="S15" s="9">
        <v>4812.4359999999997</v>
      </c>
      <c r="T15" s="9">
        <v>4627.7690000000002</v>
      </c>
      <c r="U15" s="9">
        <v>2391.9870000000001</v>
      </c>
      <c r="V15" s="9">
        <v>2235.7820000000002</v>
      </c>
      <c r="W15" s="9">
        <v>1348.8119999999999</v>
      </c>
      <c r="X15" s="9">
        <v>680.31600000000003</v>
      </c>
      <c r="Y15" s="9">
        <v>668.495</v>
      </c>
      <c r="Z15" s="9">
        <v>1385.6410000000001</v>
      </c>
      <c r="AA15" s="9">
        <v>727.303</v>
      </c>
      <c r="AB15" s="9">
        <v>658.33799999999997</v>
      </c>
      <c r="AC15" s="9">
        <v>1893.316</v>
      </c>
      <c r="AD15" s="9">
        <v>984.36800000000005</v>
      </c>
      <c r="AE15" s="9">
        <v>908.94799999999998</v>
      </c>
      <c r="AF15" s="9">
        <v>5678.2759999999998</v>
      </c>
      <c r="AG15" s="9">
        <v>3101.6219999999998</v>
      </c>
      <c r="AH15" s="9">
        <v>2576.654</v>
      </c>
      <c r="AI15" s="9">
        <v>2297.4389999999999</v>
      </c>
      <c r="AJ15" s="9">
        <v>1229.759</v>
      </c>
      <c r="AK15" s="9">
        <v>1067.6790000000001</v>
      </c>
      <c r="AL15" s="9">
        <v>3380.837</v>
      </c>
      <c r="AM15" s="9">
        <v>1871.8630000000001</v>
      </c>
      <c r="AN15" s="9">
        <v>1508.9749999999999</v>
      </c>
      <c r="AO15" s="9">
        <v>2086.9160000000002</v>
      </c>
      <c r="AP15" s="9">
        <v>1102.1300000000001</v>
      </c>
      <c r="AQ15" s="9">
        <v>984.78499999999997</v>
      </c>
      <c r="AR15" s="9">
        <v>1293.922</v>
      </c>
      <c r="AS15" s="9">
        <v>769.73299999999995</v>
      </c>
      <c r="AT15" s="9">
        <v>524.18899999999996</v>
      </c>
      <c r="AU15" s="9">
        <v>1075.9880000000001</v>
      </c>
      <c r="AV15" s="9">
        <v>588.81600000000003</v>
      </c>
      <c r="AW15" s="9">
        <v>487.17200000000003</v>
      </c>
      <c r="AX15" s="9">
        <v>11653.36</v>
      </c>
      <c r="AY15" s="9">
        <v>6153.1689999999999</v>
      </c>
      <c r="AZ15" s="9">
        <v>5500.192</v>
      </c>
      <c r="BA15" s="9">
        <v>3139.6770000000001</v>
      </c>
      <c r="BB15" s="9">
        <v>1548.2929999999999</v>
      </c>
      <c r="BC15" s="9">
        <v>1591.384</v>
      </c>
      <c r="BD15" s="9">
        <v>2243.6579999999999</v>
      </c>
      <c r="BE15" s="9">
        <v>1138.5260000000001</v>
      </c>
      <c r="BF15" s="9">
        <v>1105.1320000000001</v>
      </c>
      <c r="BG15" s="9">
        <v>1469.8869999999999</v>
      </c>
      <c r="BH15" s="9">
        <v>801.81600000000003</v>
      </c>
      <c r="BI15" s="9">
        <v>668.07100000000003</v>
      </c>
      <c r="BJ15" s="9">
        <v>773.77200000000005</v>
      </c>
      <c r="BK15" s="9">
        <v>336.71</v>
      </c>
      <c r="BL15" s="9">
        <v>437.06200000000001</v>
      </c>
      <c r="BM15" s="9">
        <v>285.27100000000002</v>
      </c>
      <c r="BN15" s="9">
        <v>117.251</v>
      </c>
      <c r="BO15" s="9">
        <v>168.02099999999999</v>
      </c>
      <c r="BP15" s="9">
        <v>283.89699999999999</v>
      </c>
      <c r="BQ15" s="9">
        <v>161.73699999999999</v>
      </c>
      <c r="BR15" s="9">
        <v>122.16</v>
      </c>
      <c r="BS15" s="9">
        <v>612.12199999999996</v>
      </c>
      <c r="BT15" s="9">
        <v>248.03</v>
      </c>
      <c r="BU15" s="9">
        <v>364.09199999999998</v>
      </c>
      <c r="BV15" s="9">
        <v>1340.4259999999999</v>
      </c>
      <c r="BW15" s="9">
        <v>626.71900000000005</v>
      </c>
      <c r="BX15" s="9">
        <v>713.70799999999997</v>
      </c>
      <c r="BY15" s="9">
        <v>828.44</v>
      </c>
      <c r="BZ15" s="9">
        <v>435.661</v>
      </c>
      <c r="CA15" s="9">
        <v>392.779</v>
      </c>
      <c r="CB15" s="9">
        <v>88.484999999999999</v>
      </c>
      <c r="CC15" s="9">
        <v>32.015999999999998</v>
      </c>
      <c r="CD15" s="9">
        <v>56.469000000000001</v>
      </c>
      <c r="CE15" s="9">
        <v>511.98599999999999</v>
      </c>
      <c r="CF15" s="9">
        <v>191.05799999999999</v>
      </c>
      <c r="CG15" s="9">
        <v>320.928</v>
      </c>
      <c r="CH15" s="9">
        <v>622.024</v>
      </c>
      <c r="CI15" s="9">
        <v>366.28</v>
      </c>
      <c r="CJ15" s="9">
        <v>255.745</v>
      </c>
      <c r="CK15" s="9">
        <v>270.48</v>
      </c>
      <c r="CL15" s="9">
        <v>176.47800000000001</v>
      </c>
      <c r="CM15" s="9">
        <v>94.001000000000005</v>
      </c>
      <c r="CN15" s="9">
        <v>237.99199999999999</v>
      </c>
      <c r="CO15" s="9">
        <v>147.57</v>
      </c>
      <c r="CP15" s="9">
        <v>90.421000000000006</v>
      </c>
      <c r="CQ15" s="9">
        <v>36.926000000000002</v>
      </c>
      <c r="CR15" s="9">
        <v>21.853999999999999</v>
      </c>
      <c r="CS15" s="9">
        <v>15.073</v>
      </c>
      <c r="CT15" s="9">
        <v>384.03300000000002</v>
      </c>
      <c r="CU15" s="9">
        <v>218.709</v>
      </c>
      <c r="CV15" s="9">
        <v>165.32300000000001</v>
      </c>
      <c r="CW15" s="9">
        <v>20101.898000000001</v>
      </c>
      <c r="CX15" s="9">
        <v>9867.4989999999998</v>
      </c>
      <c r="CY15" s="9">
        <v>10234.398999999999</v>
      </c>
    </row>
    <row r="16" spans="1:103">
      <c r="A16" s="10">
        <v>43862</v>
      </c>
      <c r="B16" s="9">
        <v>12979.869000000001</v>
      </c>
      <c r="C16" s="9">
        <v>6826.8249999999998</v>
      </c>
      <c r="D16" s="9">
        <v>6153.0429999999997</v>
      </c>
      <c r="E16" s="9">
        <v>2398.3490000000002</v>
      </c>
      <c r="F16" s="9">
        <v>1224.652</v>
      </c>
      <c r="G16" s="9">
        <v>1173.6969999999999</v>
      </c>
      <c r="H16" s="9">
        <v>608.92600000000004</v>
      </c>
      <c r="I16" s="9">
        <v>304.34199999999998</v>
      </c>
      <c r="J16" s="9">
        <v>304.58300000000003</v>
      </c>
      <c r="K16" s="9">
        <v>707.94100000000003</v>
      </c>
      <c r="L16" s="9">
        <v>359.548</v>
      </c>
      <c r="M16" s="9">
        <v>348.39299999999997</v>
      </c>
      <c r="N16" s="9">
        <v>1081.482</v>
      </c>
      <c r="O16" s="9">
        <v>560.76199999999994</v>
      </c>
      <c r="P16" s="9">
        <v>520.72</v>
      </c>
      <c r="Q16" s="9">
        <v>10581.52</v>
      </c>
      <c r="R16" s="9">
        <v>5602.1729999999998</v>
      </c>
      <c r="S16" s="9">
        <v>4979.3469999999998</v>
      </c>
      <c r="T16" s="9">
        <v>4828.549</v>
      </c>
      <c r="U16" s="9">
        <v>2492.58</v>
      </c>
      <c r="V16" s="9">
        <v>2335.9679999999998</v>
      </c>
      <c r="W16" s="9">
        <v>1330.7139999999999</v>
      </c>
      <c r="X16" s="9">
        <v>656.28499999999997</v>
      </c>
      <c r="Y16" s="9">
        <v>674.42899999999997</v>
      </c>
      <c r="Z16" s="9">
        <v>1547.587</v>
      </c>
      <c r="AA16" s="9">
        <v>821.50099999999998</v>
      </c>
      <c r="AB16" s="9">
        <v>726.08500000000004</v>
      </c>
      <c r="AC16" s="9">
        <v>1950.248</v>
      </c>
      <c r="AD16" s="9">
        <v>1014.794</v>
      </c>
      <c r="AE16" s="9">
        <v>935.45399999999995</v>
      </c>
      <c r="AF16" s="9">
        <v>5752.9709999999995</v>
      </c>
      <c r="AG16" s="9">
        <v>3109.5929999999998</v>
      </c>
      <c r="AH16" s="9">
        <v>2643.3780000000002</v>
      </c>
      <c r="AI16" s="9">
        <v>2240.3110000000001</v>
      </c>
      <c r="AJ16" s="9">
        <v>1190.7260000000001</v>
      </c>
      <c r="AK16" s="9">
        <v>1049.586</v>
      </c>
      <c r="AL16" s="9">
        <v>3512.66</v>
      </c>
      <c r="AM16" s="9">
        <v>1918.867</v>
      </c>
      <c r="AN16" s="9">
        <v>1593.7929999999999</v>
      </c>
      <c r="AO16" s="9">
        <v>2169.1979999999999</v>
      </c>
      <c r="AP16" s="9">
        <v>1118.039</v>
      </c>
      <c r="AQ16" s="9">
        <v>1051.1590000000001</v>
      </c>
      <c r="AR16" s="9">
        <v>1343.462</v>
      </c>
      <c r="AS16" s="9">
        <v>800.82799999999997</v>
      </c>
      <c r="AT16" s="9">
        <v>542.63400000000001</v>
      </c>
      <c r="AU16" s="9">
        <v>1056.539</v>
      </c>
      <c r="AV16" s="9">
        <v>575.86599999999999</v>
      </c>
      <c r="AW16" s="9">
        <v>480.673</v>
      </c>
      <c r="AX16" s="9">
        <v>11923.33</v>
      </c>
      <c r="AY16" s="9">
        <v>6250.9589999999998</v>
      </c>
      <c r="AZ16" s="9">
        <v>5672.3710000000001</v>
      </c>
      <c r="BA16" s="9">
        <v>3256.1320000000001</v>
      </c>
      <c r="BB16" s="9">
        <v>1632.8779999999999</v>
      </c>
      <c r="BC16" s="9">
        <v>1623.2539999999999</v>
      </c>
      <c r="BD16" s="9">
        <v>2337.2759999999998</v>
      </c>
      <c r="BE16" s="9">
        <v>1203.01</v>
      </c>
      <c r="BF16" s="9">
        <v>1134.2660000000001</v>
      </c>
      <c r="BG16" s="9">
        <v>1557.818</v>
      </c>
      <c r="BH16" s="9">
        <v>841.86599999999999</v>
      </c>
      <c r="BI16" s="9">
        <v>715.952</v>
      </c>
      <c r="BJ16" s="9">
        <v>779.45799999999997</v>
      </c>
      <c r="BK16" s="9">
        <v>361.14499999999998</v>
      </c>
      <c r="BL16" s="9">
        <v>418.31299999999999</v>
      </c>
      <c r="BM16" s="9">
        <v>308.755</v>
      </c>
      <c r="BN16" s="9">
        <v>122.03100000000001</v>
      </c>
      <c r="BO16" s="9">
        <v>186.72399999999999</v>
      </c>
      <c r="BP16" s="9">
        <v>286.05900000000003</v>
      </c>
      <c r="BQ16" s="9">
        <v>170.035</v>
      </c>
      <c r="BR16" s="9">
        <v>116.024</v>
      </c>
      <c r="BS16" s="9">
        <v>632.798</v>
      </c>
      <c r="BT16" s="9">
        <v>259.83199999999999</v>
      </c>
      <c r="BU16" s="9">
        <v>372.96499999999997</v>
      </c>
      <c r="BV16" s="9">
        <v>1304.9190000000001</v>
      </c>
      <c r="BW16" s="9">
        <v>620.75400000000002</v>
      </c>
      <c r="BX16" s="9">
        <v>684.16600000000005</v>
      </c>
      <c r="BY16" s="9">
        <v>795.99199999999996</v>
      </c>
      <c r="BZ16" s="9">
        <v>420.858</v>
      </c>
      <c r="CA16" s="9">
        <v>375.13400000000001</v>
      </c>
      <c r="CB16" s="9">
        <v>85.802999999999997</v>
      </c>
      <c r="CC16" s="9">
        <v>30.253</v>
      </c>
      <c r="CD16" s="9">
        <v>55.55</v>
      </c>
      <c r="CE16" s="9">
        <v>508.928</v>
      </c>
      <c r="CF16" s="9">
        <v>199.89599999999999</v>
      </c>
      <c r="CG16" s="9">
        <v>309.03199999999998</v>
      </c>
      <c r="CH16" s="9">
        <v>670.476</v>
      </c>
      <c r="CI16" s="9">
        <v>384.98</v>
      </c>
      <c r="CJ16" s="9">
        <v>285.49599999999998</v>
      </c>
      <c r="CK16" s="9">
        <v>268.154</v>
      </c>
      <c r="CL16" s="9">
        <v>174.29499999999999</v>
      </c>
      <c r="CM16" s="9">
        <v>93.858000000000004</v>
      </c>
      <c r="CN16" s="9">
        <v>260.548</v>
      </c>
      <c r="CO16" s="9">
        <v>155.00800000000001</v>
      </c>
      <c r="CP16" s="9">
        <v>105.539</v>
      </c>
      <c r="CQ16" s="9">
        <v>44.965000000000003</v>
      </c>
      <c r="CR16" s="9">
        <v>21.154</v>
      </c>
      <c r="CS16" s="9">
        <v>23.811</v>
      </c>
      <c r="CT16" s="9">
        <v>409.92899999999997</v>
      </c>
      <c r="CU16" s="9">
        <v>229.97200000000001</v>
      </c>
      <c r="CV16" s="9">
        <v>179.95699999999999</v>
      </c>
      <c r="CW16" s="9">
        <v>20504.441999999999</v>
      </c>
      <c r="CX16" s="9">
        <v>10097.280000000001</v>
      </c>
      <c r="CY16" s="9">
        <v>10407.162</v>
      </c>
    </row>
    <row r="17" spans="1:103">
      <c r="A17" s="10">
        <v>44228</v>
      </c>
      <c r="B17" s="9">
        <v>12964.626</v>
      </c>
      <c r="C17" s="9">
        <v>6806.9579999999996</v>
      </c>
      <c r="D17" s="9">
        <v>6157.6670000000004</v>
      </c>
      <c r="E17" s="9">
        <v>2280.9</v>
      </c>
      <c r="F17" s="9">
        <v>1147.461</v>
      </c>
      <c r="G17" s="9">
        <v>1133.4390000000001</v>
      </c>
      <c r="H17" s="9">
        <v>676.97799999999995</v>
      </c>
      <c r="I17" s="9">
        <v>335.89299999999997</v>
      </c>
      <c r="J17" s="9">
        <v>341.08499999999998</v>
      </c>
      <c r="K17" s="9">
        <v>739.351</v>
      </c>
      <c r="L17" s="9">
        <v>351.577</v>
      </c>
      <c r="M17" s="9">
        <v>387.774</v>
      </c>
      <c r="N17" s="9">
        <v>864.57100000000003</v>
      </c>
      <c r="O17" s="9">
        <v>459.99099999999999</v>
      </c>
      <c r="P17" s="9">
        <v>404.58</v>
      </c>
      <c r="Q17" s="9">
        <v>10683.726000000001</v>
      </c>
      <c r="R17" s="9">
        <v>5659.4970000000003</v>
      </c>
      <c r="S17" s="9">
        <v>5024.2290000000003</v>
      </c>
      <c r="T17" s="9">
        <v>4670.5290000000005</v>
      </c>
      <c r="U17" s="9">
        <v>2400.9740000000002</v>
      </c>
      <c r="V17" s="9">
        <v>2269.5549999999998</v>
      </c>
      <c r="W17" s="9">
        <v>1227.43</v>
      </c>
      <c r="X17" s="9">
        <v>606.91399999999999</v>
      </c>
      <c r="Y17" s="9">
        <v>620.51599999999996</v>
      </c>
      <c r="Z17" s="9">
        <v>1416.5450000000001</v>
      </c>
      <c r="AA17" s="9">
        <v>722.40300000000002</v>
      </c>
      <c r="AB17" s="9">
        <v>694.14200000000005</v>
      </c>
      <c r="AC17" s="9">
        <v>2026.5550000000001</v>
      </c>
      <c r="AD17" s="9">
        <v>1071.6559999999999</v>
      </c>
      <c r="AE17" s="9">
        <v>954.89800000000002</v>
      </c>
      <c r="AF17" s="9">
        <v>6013.1970000000001</v>
      </c>
      <c r="AG17" s="9">
        <v>3258.5239999999999</v>
      </c>
      <c r="AH17" s="9">
        <v>2754.6729999999998</v>
      </c>
      <c r="AI17" s="9">
        <v>2449.9349999999999</v>
      </c>
      <c r="AJ17" s="9">
        <v>1302.0360000000001</v>
      </c>
      <c r="AK17" s="9">
        <v>1147.8989999999999</v>
      </c>
      <c r="AL17" s="9">
        <v>3563.2620000000002</v>
      </c>
      <c r="AM17" s="9">
        <v>1956.4880000000001</v>
      </c>
      <c r="AN17" s="9">
        <v>1606.7739999999999</v>
      </c>
      <c r="AO17" s="9">
        <v>2174.4229999999998</v>
      </c>
      <c r="AP17" s="9">
        <v>1146.271</v>
      </c>
      <c r="AQ17" s="9">
        <v>1028.152</v>
      </c>
      <c r="AR17" s="9">
        <v>1388.8389999999999</v>
      </c>
      <c r="AS17" s="9">
        <v>810.21699999999998</v>
      </c>
      <c r="AT17" s="9">
        <v>578.62199999999996</v>
      </c>
      <c r="AU17" s="9">
        <v>974.66899999999998</v>
      </c>
      <c r="AV17" s="9">
        <v>509.10399999999998</v>
      </c>
      <c r="AW17" s="9">
        <v>465.565</v>
      </c>
      <c r="AX17" s="9">
        <v>11989.957</v>
      </c>
      <c r="AY17" s="9">
        <v>6297.8549999999996</v>
      </c>
      <c r="AZ17" s="9">
        <v>5692.1019999999999</v>
      </c>
      <c r="BA17" s="9">
        <v>3093.1060000000002</v>
      </c>
      <c r="BB17" s="9">
        <v>1478.5609999999999</v>
      </c>
      <c r="BC17" s="9">
        <v>1614.5450000000001</v>
      </c>
      <c r="BD17" s="9">
        <v>2255.6469999999999</v>
      </c>
      <c r="BE17" s="9">
        <v>1101.817</v>
      </c>
      <c r="BF17" s="9">
        <v>1153.83</v>
      </c>
      <c r="BG17" s="9">
        <v>1459.546</v>
      </c>
      <c r="BH17" s="9">
        <v>752.06399999999996</v>
      </c>
      <c r="BI17" s="9">
        <v>707.48199999999997</v>
      </c>
      <c r="BJ17" s="9">
        <v>796.101</v>
      </c>
      <c r="BK17" s="9">
        <v>349.75299999999999</v>
      </c>
      <c r="BL17" s="9">
        <v>446.34800000000001</v>
      </c>
      <c r="BM17" s="9">
        <v>298.93700000000001</v>
      </c>
      <c r="BN17" s="9">
        <v>137.136</v>
      </c>
      <c r="BO17" s="9">
        <v>161.80099999999999</v>
      </c>
      <c r="BP17" s="9">
        <v>294.5</v>
      </c>
      <c r="BQ17" s="9">
        <v>165.251</v>
      </c>
      <c r="BR17" s="9">
        <v>129.25</v>
      </c>
      <c r="BS17" s="9">
        <v>542.95899999999995</v>
      </c>
      <c r="BT17" s="9">
        <v>211.494</v>
      </c>
      <c r="BU17" s="9">
        <v>331.46499999999997</v>
      </c>
      <c r="BV17" s="9">
        <v>1092.7070000000001</v>
      </c>
      <c r="BW17" s="9">
        <v>498.71699999999998</v>
      </c>
      <c r="BX17" s="9">
        <v>593.98900000000003</v>
      </c>
      <c r="BY17" s="9">
        <v>646.14200000000005</v>
      </c>
      <c r="BZ17" s="9">
        <v>330.10199999999998</v>
      </c>
      <c r="CA17" s="9">
        <v>316.03899999999999</v>
      </c>
      <c r="CB17" s="9">
        <v>73.316999999999993</v>
      </c>
      <c r="CC17" s="9">
        <v>34.301000000000002</v>
      </c>
      <c r="CD17" s="9">
        <v>39.015999999999998</v>
      </c>
      <c r="CE17" s="9">
        <v>446.565</v>
      </c>
      <c r="CF17" s="9">
        <v>168.61500000000001</v>
      </c>
      <c r="CG17" s="9">
        <v>277.95</v>
      </c>
      <c r="CH17" s="9">
        <v>719.42200000000003</v>
      </c>
      <c r="CI17" s="9">
        <v>387.13099999999997</v>
      </c>
      <c r="CJ17" s="9">
        <v>332.291</v>
      </c>
      <c r="CK17" s="9">
        <v>393.12700000000001</v>
      </c>
      <c r="CL17" s="9">
        <v>217.69900000000001</v>
      </c>
      <c r="CM17" s="9">
        <v>175.428</v>
      </c>
      <c r="CN17" s="9">
        <v>328.52699999999999</v>
      </c>
      <c r="CO17" s="9">
        <v>179.00200000000001</v>
      </c>
      <c r="CP17" s="9">
        <v>149.52600000000001</v>
      </c>
      <c r="CQ17" s="9">
        <v>59.414000000000001</v>
      </c>
      <c r="CR17" s="9">
        <v>32.597999999999999</v>
      </c>
      <c r="CS17" s="9">
        <v>26.815000000000001</v>
      </c>
      <c r="CT17" s="9">
        <v>390.89499999999998</v>
      </c>
      <c r="CU17" s="9">
        <v>208.12899999999999</v>
      </c>
      <c r="CV17" s="9">
        <v>182.76499999999999</v>
      </c>
      <c r="CW17" s="9">
        <v>20660.544999999998</v>
      </c>
      <c r="CX17" s="9">
        <v>10137.379000000001</v>
      </c>
      <c r="CY17" s="9">
        <v>10523.166999999999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308</vt:i4>
      </vt:variant>
    </vt:vector>
  </HeadingPairs>
  <TitlesOfParts>
    <vt:vector size="313" baseType="lpstr">
      <vt:lpstr>Contents</vt:lpstr>
      <vt:lpstr>Table 17.1</vt:lpstr>
      <vt:lpstr>Table 17.2</vt:lpstr>
      <vt:lpstr>Index</vt:lpstr>
      <vt:lpstr>Data1</vt:lpstr>
      <vt:lpstr>A124806110A</vt:lpstr>
      <vt:lpstr>A124806110A_Data</vt:lpstr>
      <vt:lpstr>A124806110A_Latest</vt:lpstr>
      <vt:lpstr>A124806114K</vt:lpstr>
      <vt:lpstr>A124806114K_Data</vt:lpstr>
      <vt:lpstr>A124806114K_Latest</vt:lpstr>
      <vt:lpstr>A124806118V</vt:lpstr>
      <vt:lpstr>A124806118V_Data</vt:lpstr>
      <vt:lpstr>A124806118V_Latest</vt:lpstr>
      <vt:lpstr>A124806122K</vt:lpstr>
      <vt:lpstr>A124806122K_Data</vt:lpstr>
      <vt:lpstr>A124806122K_Latest</vt:lpstr>
      <vt:lpstr>A124806126V</vt:lpstr>
      <vt:lpstr>A124806126V_Data</vt:lpstr>
      <vt:lpstr>A124806126V_Latest</vt:lpstr>
      <vt:lpstr>A124806130K</vt:lpstr>
      <vt:lpstr>A124806130K_Data</vt:lpstr>
      <vt:lpstr>A124806130K_Latest</vt:lpstr>
      <vt:lpstr>A124806134V</vt:lpstr>
      <vt:lpstr>A124806134V_Data</vt:lpstr>
      <vt:lpstr>A124806134V_Latest</vt:lpstr>
      <vt:lpstr>A124806138C</vt:lpstr>
      <vt:lpstr>A124806138C_Data</vt:lpstr>
      <vt:lpstr>A124806138C_Latest</vt:lpstr>
      <vt:lpstr>A124806142V</vt:lpstr>
      <vt:lpstr>A124806142V_Data</vt:lpstr>
      <vt:lpstr>A124806142V_Latest</vt:lpstr>
      <vt:lpstr>A124806146C</vt:lpstr>
      <vt:lpstr>A124806146C_Data</vt:lpstr>
      <vt:lpstr>A124806146C_Latest</vt:lpstr>
      <vt:lpstr>A124806150V</vt:lpstr>
      <vt:lpstr>A124806150V_Data</vt:lpstr>
      <vt:lpstr>A124806150V_Latest</vt:lpstr>
      <vt:lpstr>A124806154C</vt:lpstr>
      <vt:lpstr>A124806154C_Data</vt:lpstr>
      <vt:lpstr>A124806154C_Latest</vt:lpstr>
      <vt:lpstr>A124806158L</vt:lpstr>
      <vt:lpstr>A124806158L_Data</vt:lpstr>
      <vt:lpstr>A124806158L_Latest</vt:lpstr>
      <vt:lpstr>A124806162C</vt:lpstr>
      <vt:lpstr>A124806162C_Data</vt:lpstr>
      <vt:lpstr>A124806162C_Latest</vt:lpstr>
      <vt:lpstr>A124806166L</vt:lpstr>
      <vt:lpstr>A124806166L_Data</vt:lpstr>
      <vt:lpstr>A124806166L_Latest</vt:lpstr>
      <vt:lpstr>A124806170C</vt:lpstr>
      <vt:lpstr>A124806170C_Data</vt:lpstr>
      <vt:lpstr>A124806170C_Latest</vt:lpstr>
      <vt:lpstr>A124806174L</vt:lpstr>
      <vt:lpstr>A124806174L_Data</vt:lpstr>
      <vt:lpstr>A124806174L_Latest</vt:lpstr>
      <vt:lpstr>A124806178W</vt:lpstr>
      <vt:lpstr>A124806178W_Data</vt:lpstr>
      <vt:lpstr>A124806178W_Latest</vt:lpstr>
      <vt:lpstr>A124806182L</vt:lpstr>
      <vt:lpstr>A124806182L_Data</vt:lpstr>
      <vt:lpstr>A124806182L_Latest</vt:lpstr>
      <vt:lpstr>A124806186W</vt:lpstr>
      <vt:lpstr>A124806186W_Data</vt:lpstr>
      <vt:lpstr>A124806186W_Latest</vt:lpstr>
      <vt:lpstr>A124806190L</vt:lpstr>
      <vt:lpstr>A124806190L_Data</vt:lpstr>
      <vt:lpstr>A124806190L_Latest</vt:lpstr>
      <vt:lpstr>A124806194W</vt:lpstr>
      <vt:lpstr>A124806194W_Data</vt:lpstr>
      <vt:lpstr>A124806194W_Latest</vt:lpstr>
      <vt:lpstr>A124806198F</vt:lpstr>
      <vt:lpstr>A124806198F_Data</vt:lpstr>
      <vt:lpstr>A124806198F_Latest</vt:lpstr>
      <vt:lpstr>A124806202K</vt:lpstr>
      <vt:lpstr>A124806202K_Data</vt:lpstr>
      <vt:lpstr>A124806202K_Latest</vt:lpstr>
      <vt:lpstr>A124806206V</vt:lpstr>
      <vt:lpstr>A124806206V_Data</vt:lpstr>
      <vt:lpstr>A124806206V_Latest</vt:lpstr>
      <vt:lpstr>A124806210K</vt:lpstr>
      <vt:lpstr>A124806210K_Data</vt:lpstr>
      <vt:lpstr>A124806210K_Latest</vt:lpstr>
      <vt:lpstr>A124806214V</vt:lpstr>
      <vt:lpstr>A124806214V_Data</vt:lpstr>
      <vt:lpstr>A124806214V_Latest</vt:lpstr>
      <vt:lpstr>A124806218C</vt:lpstr>
      <vt:lpstr>A124806218C_Data</vt:lpstr>
      <vt:lpstr>A124806218C_Latest</vt:lpstr>
      <vt:lpstr>A124806222V</vt:lpstr>
      <vt:lpstr>A124806222V_Data</vt:lpstr>
      <vt:lpstr>A124806222V_Latest</vt:lpstr>
      <vt:lpstr>A124806226C</vt:lpstr>
      <vt:lpstr>A124806226C_Data</vt:lpstr>
      <vt:lpstr>A124806226C_Latest</vt:lpstr>
      <vt:lpstr>A124806230V</vt:lpstr>
      <vt:lpstr>A124806230V_Data</vt:lpstr>
      <vt:lpstr>A124806230V_Latest</vt:lpstr>
      <vt:lpstr>A124806234C</vt:lpstr>
      <vt:lpstr>A124806234C_Data</vt:lpstr>
      <vt:lpstr>A124806234C_Latest</vt:lpstr>
      <vt:lpstr>A124806238L</vt:lpstr>
      <vt:lpstr>A124806238L_Data</vt:lpstr>
      <vt:lpstr>A124806238L_Latest</vt:lpstr>
      <vt:lpstr>A124806242C</vt:lpstr>
      <vt:lpstr>A124806242C_Data</vt:lpstr>
      <vt:lpstr>A124806242C_Latest</vt:lpstr>
      <vt:lpstr>A124806246L</vt:lpstr>
      <vt:lpstr>A124806246L_Data</vt:lpstr>
      <vt:lpstr>A124806246L_Latest</vt:lpstr>
      <vt:lpstr>A124806250C</vt:lpstr>
      <vt:lpstr>A124806250C_Data</vt:lpstr>
      <vt:lpstr>A124806250C_Latest</vt:lpstr>
      <vt:lpstr>A124806254L</vt:lpstr>
      <vt:lpstr>A124806254L_Data</vt:lpstr>
      <vt:lpstr>A124806254L_Latest</vt:lpstr>
      <vt:lpstr>A124806258W</vt:lpstr>
      <vt:lpstr>A124806258W_Data</vt:lpstr>
      <vt:lpstr>A124806258W_Latest</vt:lpstr>
      <vt:lpstr>A124806262L</vt:lpstr>
      <vt:lpstr>A124806262L_Data</vt:lpstr>
      <vt:lpstr>A124806262L_Latest</vt:lpstr>
      <vt:lpstr>A124806266W</vt:lpstr>
      <vt:lpstr>A124806266W_Data</vt:lpstr>
      <vt:lpstr>A124806266W_Latest</vt:lpstr>
      <vt:lpstr>A124806270L</vt:lpstr>
      <vt:lpstr>A124806270L_Data</vt:lpstr>
      <vt:lpstr>A124806270L_Latest</vt:lpstr>
      <vt:lpstr>A124806274W</vt:lpstr>
      <vt:lpstr>A124806274W_Data</vt:lpstr>
      <vt:lpstr>A124806274W_Latest</vt:lpstr>
      <vt:lpstr>A124806278F</vt:lpstr>
      <vt:lpstr>A124806278F_Data</vt:lpstr>
      <vt:lpstr>A124806278F_Latest</vt:lpstr>
      <vt:lpstr>A124806282W</vt:lpstr>
      <vt:lpstr>A124806282W_Data</vt:lpstr>
      <vt:lpstr>A124806282W_Latest</vt:lpstr>
      <vt:lpstr>A124806286F</vt:lpstr>
      <vt:lpstr>A124806286F_Data</vt:lpstr>
      <vt:lpstr>A124806286F_Latest</vt:lpstr>
      <vt:lpstr>A124806290W</vt:lpstr>
      <vt:lpstr>A124806290W_Data</vt:lpstr>
      <vt:lpstr>A124806290W_Latest</vt:lpstr>
      <vt:lpstr>A124806294F</vt:lpstr>
      <vt:lpstr>A124806294F_Data</vt:lpstr>
      <vt:lpstr>A124806294F_Latest</vt:lpstr>
      <vt:lpstr>A124806298R</vt:lpstr>
      <vt:lpstr>A124806298R_Data</vt:lpstr>
      <vt:lpstr>A124806298R_Latest</vt:lpstr>
      <vt:lpstr>A124806302V</vt:lpstr>
      <vt:lpstr>A124806302V_Data</vt:lpstr>
      <vt:lpstr>A124806302V_Latest</vt:lpstr>
      <vt:lpstr>A124806306C</vt:lpstr>
      <vt:lpstr>A124806306C_Data</vt:lpstr>
      <vt:lpstr>A124806306C_Latest</vt:lpstr>
      <vt:lpstr>A124806310V</vt:lpstr>
      <vt:lpstr>A124806310V_Data</vt:lpstr>
      <vt:lpstr>A124806310V_Latest</vt:lpstr>
      <vt:lpstr>A124806314C</vt:lpstr>
      <vt:lpstr>A124806314C_Data</vt:lpstr>
      <vt:lpstr>A124806314C_Latest</vt:lpstr>
      <vt:lpstr>A124806318L</vt:lpstr>
      <vt:lpstr>A124806318L_Data</vt:lpstr>
      <vt:lpstr>A124806318L_Latest</vt:lpstr>
      <vt:lpstr>A124806322C</vt:lpstr>
      <vt:lpstr>A124806322C_Data</vt:lpstr>
      <vt:lpstr>A124806322C_Latest</vt:lpstr>
      <vt:lpstr>A124806326L</vt:lpstr>
      <vt:lpstr>A124806326L_Data</vt:lpstr>
      <vt:lpstr>A124806326L_Latest</vt:lpstr>
      <vt:lpstr>A124806330C</vt:lpstr>
      <vt:lpstr>A124806330C_Data</vt:lpstr>
      <vt:lpstr>A124806330C_Latest</vt:lpstr>
      <vt:lpstr>A124806334L</vt:lpstr>
      <vt:lpstr>A124806334L_Data</vt:lpstr>
      <vt:lpstr>A124806334L_Latest</vt:lpstr>
      <vt:lpstr>A124806338W</vt:lpstr>
      <vt:lpstr>A124806338W_Data</vt:lpstr>
      <vt:lpstr>A124806338W_Latest</vt:lpstr>
      <vt:lpstr>A124806342L</vt:lpstr>
      <vt:lpstr>A124806342L_Data</vt:lpstr>
      <vt:lpstr>A124806342L_Latest</vt:lpstr>
      <vt:lpstr>A124806346W</vt:lpstr>
      <vt:lpstr>A124806346W_Data</vt:lpstr>
      <vt:lpstr>A124806346W_Latest</vt:lpstr>
      <vt:lpstr>A124806350L</vt:lpstr>
      <vt:lpstr>A124806350L_Data</vt:lpstr>
      <vt:lpstr>A124806350L_Latest</vt:lpstr>
      <vt:lpstr>A124806354W</vt:lpstr>
      <vt:lpstr>A124806354W_Data</vt:lpstr>
      <vt:lpstr>A124806354W_Latest</vt:lpstr>
      <vt:lpstr>A124806358F</vt:lpstr>
      <vt:lpstr>A124806358F_Data</vt:lpstr>
      <vt:lpstr>A124806358F_Latest</vt:lpstr>
      <vt:lpstr>A124806362W</vt:lpstr>
      <vt:lpstr>A124806362W_Data</vt:lpstr>
      <vt:lpstr>A124806362W_Latest</vt:lpstr>
      <vt:lpstr>A124806366F</vt:lpstr>
      <vt:lpstr>A124806366F_Data</vt:lpstr>
      <vt:lpstr>A124806366F_Latest</vt:lpstr>
      <vt:lpstr>A124806370W</vt:lpstr>
      <vt:lpstr>A124806370W_Data</vt:lpstr>
      <vt:lpstr>A124806370W_Latest</vt:lpstr>
      <vt:lpstr>A124806374F</vt:lpstr>
      <vt:lpstr>A124806374F_Data</vt:lpstr>
      <vt:lpstr>A124806374F_Latest</vt:lpstr>
      <vt:lpstr>A124806378R</vt:lpstr>
      <vt:lpstr>A124806378R_Data</vt:lpstr>
      <vt:lpstr>A124806378R_Latest</vt:lpstr>
      <vt:lpstr>A124806382F</vt:lpstr>
      <vt:lpstr>A124806382F_Data</vt:lpstr>
      <vt:lpstr>A124806382F_Latest</vt:lpstr>
      <vt:lpstr>A124806386R</vt:lpstr>
      <vt:lpstr>A124806386R_Data</vt:lpstr>
      <vt:lpstr>A124806386R_Latest</vt:lpstr>
      <vt:lpstr>A124806390F</vt:lpstr>
      <vt:lpstr>A124806390F_Data</vt:lpstr>
      <vt:lpstr>A124806390F_Latest</vt:lpstr>
      <vt:lpstr>A124806394R</vt:lpstr>
      <vt:lpstr>A124806394R_Data</vt:lpstr>
      <vt:lpstr>A124806394R_Latest</vt:lpstr>
      <vt:lpstr>A124806398X</vt:lpstr>
      <vt:lpstr>A124806398X_Data</vt:lpstr>
      <vt:lpstr>A124806398X_Latest</vt:lpstr>
      <vt:lpstr>A124806402C</vt:lpstr>
      <vt:lpstr>A124806402C_Data</vt:lpstr>
      <vt:lpstr>A124806402C_Latest</vt:lpstr>
      <vt:lpstr>A124806406L</vt:lpstr>
      <vt:lpstr>A124806406L_Data</vt:lpstr>
      <vt:lpstr>A124806406L_Latest</vt:lpstr>
      <vt:lpstr>A124806410C</vt:lpstr>
      <vt:lpstr>A124806410C_Data</vt:lpstr>
      <vt:lpstr>A124806410C_Latest</vt:lpstr>
      <vt:lpstr>A124806414L</vt:lpstr>
      <vt:lpstr>A124806414L_Data</vt:lpstr>
      <vt:lpstr>A124806414L_Latest</vt:lpstr>
      <vt:lpstr>A124806418W</vt:lpstr>
      <vt:lpstr>A124806418W_Data</vt:lpstr>
      <vt:lpstr>A124806418W_Latest</vt:lpstr>
      <vt:lpstr>A124806422L</vt:lpstr>
      <vt:lpstr>A124806422L_Data</vt:lpstr>
      <vt:lpstr>A124806422L_Latest</vt:lpstr>
      <vt:lpstr>A124806426W</vt:lpstr>
      <vt:lpstr>A124806426W_Data</vt:lpstr>
      <vt:lpstr>A124806426W_Latest</vt:lpstr>
      <vt:lpstr>A124806430L</vt:lpstr>
      <vt:lpstr>A124806430L_Data</vt:lpstr>
      <vt:lpstr>A124806430L_Latest</vt:lpstr>
      <vt:lpstr>A124806434W</vt:lpstr>
      <vt:lpstr>A124806434W_Data</vt:lpstr>
      <vt:lpstr>A124806434W_Latest</vt:lpstr>
      <vt:lpstr>A124806438F</vt:lpstr>
      <vt:lpstr>A124806438F_Data</vt:lpstr>
      <vt:lpstr>A124806438F_Latest</vt:lpstr>
      <vt:lpstr>A124806442W</vt:lpstr>
      <vt:lpstr>A124806442W_Data</vt:lpstr>
      <vt:lpstr>A124806442W_Latest</vt:lpstr>
      <vt:lpstr>A124806446F</vt:lpstr>
      <vt:lpstr>A124806446F_Data</vt:lpstr>
      <vt:lpstr>A124806446F_Latest</vt:lpstr>
      <vt:lpstr>A124806450W</vt:lpstr>
      <vt:lpstr>A124806450W_Data</vt:lpstr>
      <vt:lpstr>A124806450W_Latest</vt:lpstr>
      <vt:lpstr>A124806454F</vt:lpstr>
      <vt:lpstr>A124806454F_Data</vt:lpstr>
      <vt:lpstr>A124806454F_Latest</vt:lpstr>
      <vt:lpstr>A124806458R</vt:lpstr>
      <vt:lpstr>A124806458R_Data</vt:lpstr>
      <vt:lpstr>A124806458R_Latest</vt:lpstr>
      <vt:lpstr>A124806462F</vt:lpstr>
      <vt:lpstr>A124806462F_Data</vt:lpstr>
      <vt:lpstr>A124806462F_Latest</vt:lpstr>
      <vt:lpstr>A124806466R</vt:lpstr>
      <vt:lpstr>A124806466R_Data</vt:lpstr>
      <vt:lpstr>A124806466R_Latest</vt:lpstr>
      <vt:lpstr>A124806470F</vt:lpstr>
      <vt:lpstr>A124806470F_Data</vt:lpstr>
      <vt:lpstr>A124806470F_Latest</vt:lpstr>
      <vt:lpstr>A124806474R</vt:lpstr>
      <vt:lpstr>A124806474R_Data</vt:lpstr>
      <vt:lpstr>A124806474R_Latest</vt:lpstr>
      <vt:lpstr>A124806478X</vt:lpstr>
      <vt:lpstr>A124806478X_Data</vt:lpstr>
      <vt:lpstr>A124806478X_Latest</vt:lpstr>
      <vt:lpstr>A124806482R</vt:lpstr>
      <vt:lpstr>A124806482R_Data</vt:lpstr>
      <vt:lpstr>A124806482R_Latest</vt:lpstr>
      <vt:lpstr>A124806486X</vt:lpstr>
      <vt:lpstr>A124806486X_Data</vt:lpstr>
      <vt:lpstr>A124806486X_Latest</vt:lpstr>
      <vt:lpstr>A124806490R</vt:lpstr>
      <vt:lpstr>A124806490R_Data</vt:lpstr>
      <vt:lpstr>A124806490R_Latest</vt:lpstr>
      <vt:lpstr>A124806494X</vt:lpstr>
      <vt:lpstr>A124806494X_Data</vt:lpstr>
      <vt:lpstr>A124806494X_Latest</vt:lpstr>
      <vt:lpstr>A124806498J</vt:lpstr>
      <vt:lpstr>A124806498J_Data</vt:lpstr>
      <vt:lpstr>A124806498J_Latest</vt:lpstr>
      <vt:lpstr>A124806502L</vt:lpstr>
      <vt:lpstr>A124806502L_Data</vt:lpstr>
      <vt:lpstr>A124806502L_Latest</vt:lpstr>
      <vt:lpstr>A124806506W</vt:lpstr>
      <vt:lpstr>A124806506W_Data</vt:lpstr>
      <vt:lpstr>A124806506W_Latest</vt:lpstr>
      <vt:lpstr>A124806510L</vt:lpstr>
      <vt:lpstr>A124806510L_Data</vt:lpstr>
      <vt:lpstr>A124806510L_Latest</vt:lpstr>
      <vt:lpstr>A124806514W</vt:lpstr>
      <vt:lpstr>A124806514W_Data</vt:lpstr>
      <vt:lpstr>A124806514W_Latest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2021-06-02T07:26:43Z</dcterms:created>
  <dcterms:modified xsi:type="dcterms:W3CDTF">2021-07-01T10:05:59Z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2021-07-01T09:58:58Z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eac4415e-a558-4ee7-a2ea-f5a5a2b24ac2</vt:lpwstr>
  </property>
  <property fmtid="{D5CDD505-2E9C-101B-9397-08002B2CF9AE}" pid="8" name="MSIP_Label_c8e5a7ee-c283-40b0-98eb-fa437df4c031_ContentBits">
    <vt:lpwstr>0</vt:lpwstr>
  </property>
</Properties>
</file>