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240BCCE7-A624-487F-A5C5-A5A37C9B49C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ntents" sheetId="4" r:id="rId1"/>
    <sheet name="Table 18.1" sheetId="5" r:id="rId2"/>
    <sheet name="Table 18.2" sheetId="6" r:id="rId3"/>
    <sheet name="Index" sheetId="3" r:id="rId4"/>
    <sheet name="Data1" sheetId="1" r:id="rId5"/>
  </sheets>
  <definedNames>
    <definedName name="A124830798K">Data1!$AQ$1:$AQ$10,Data1!$AQ$11:$AQ$17</definedName>
    <definedName name="A124830798K_Data">Data1!$AQ$11:$AQ$17</definedName>
    <definedName name="A124830798K_Latest">Data1!$AQ$17</definedName>
    <definedName name="A124830802R">Data1!$BL$1:$BL$10,Data1!$BL$11:$BL$17</definedName>
    <definedName name="A124830802R_Data">Data1!$BL$11:$BL$17</definedName>
    <definedName name="A124830802R_Latest">Data1!$BL$17</definedName>
    <definedName name="A124830806X">Data1!$BU$1:$BU$10,Data1!$BU$11:$BU$17</definedName>
    <definedName name="A124830806X_Data">Data1!$BU$11:$BU$17</definedName>
    <definedName name="A124830806X_Latest">Data1!$BU$17</definedName>
    <definedName name="A124830810R">Data1!$CG$1:$CG$10,Data1!$CG$11:$CG$17</definedName>
    <definedName name="A124830810R_Data">Data1!$CG$11:$CG$17</definedName>
    <definedName name="A124830810R_Latest">Data1!$CG$17</definedName>
    <definedName name="A124830814X">Data1!$CS$1:$CS$10,Data1!$CS$11:$CS$17</definedName>
    <definedName name="A124830814X_Data">Data1!$CS$11:$CS$17</definedName>
    <definedName name="A124830814X_Latest">Data1!$CS$17</definedName>
    <definedName name="A124830818J">Data1!$EF$1:$EF$10,Data1!$EF$11:$EF$17</definedName>
    <definedName name="A124830818J_Data">Data1!$EF$11:$EF$17</definedName>
    <definedName name="A124830818J_Latest">Data1!$EF$17</definedName>
    <definedName name="A124830822X">Data1!$EX$1:$EX$10,Data1!$EX$11:$EX$17</definedName>
    <definedName name="A124830822X_Data">Data1!$EX$11:$EX$17</definedName>
    <definedName name="A124830822X_Latest">Data1!$EX$17</definedName>
    <definedName name="A124830826J">Data1!$AT$1:$AT$10,Data1!$AT$11:$AT$17</definedName>
    <definedName name="A124830826J_Data">Data1!$AT$11:$AT$17</definedName>
    <definedName name="A124830826J_Latest">Data1!$AT$17</definedName>
    <definedName name="A124830830X">Data1!$AZ$1:$AZ$10,Data1!$AZ$11:$AZ$17</definedName>
    <definedName name="A124830830X_Data">Data1!$AZ$11:$AZ$17</definedName>
    <definedName name="A124830830X_Latest">Data1!$AZ$17</definedName>
    <definedName name="A124830834J">Data1!$CY$1:$CY$10,Data1!$CY$11:$CY$17</definedName>
    <definedName name="A124830834J_Data">Data1!$CY$11:$CY$17</definedName>
    <definedName name="A124830834J_Latest">Data1!$CY$17</definedName>
    <definedName name="A124830838T">Data1!$EL$1:$EL$10,Data1!$EL$11:$EL$17</definedName>
    <definedName name="A124830838T_Data">Data1!$EL$11:$EL$17</definedName>
    <definedName name="A124830838T_Latest">Data1!$EL$17</definedName>
    <definedName name="A124830842J">Data1!$CP$1:$CP$10,Data1!$CP$11:$CP$17</definedName>
    <definedName name="A124830842J_Data">Data1!$CP$11:$CP$17</definedName>
    <definedName name="A124830842J_Latest">Data1!$CP$17</definedName>
    <definedName name="A124830846T">Data1!$DE$1:$DE$10,Data1!$DE$11:$DE$17</definedName>
    <definedName name="A124830846T_Data">Data1!$DE$11:$DE$17</definedName>
    <definedName name="A124830846T_Latest">Data1!$DE$17</definedName>
    <definedName name="A124830850J">Data1!$DQ$1:$DQ$10,Data1!$DQ$11:$DQ$17</definedName>
    <definedName name="A124830850J_Data">Data1!$DQ$11:$DQ$17</definedName>
    <definedName name="A124830850J_Latest">Data1!$DQ$17</definedName>
    <definedName name="A124830854T">Data1!$EU$1:$EU$10,Data1!$EU$11:$EU$17</definedName>
    <definedName name="A124830854T_Data">Data1!$EU$11:$EU$17</definedName>
    <definedName name="A124830854T_Latest">Data1!$EU$17</definedName>
    <definedName name="A124830858A">Data1!$AB$1:$AB$10,Data1!$AB$11:$AB$17</definedName>
    <definedName name="A124830858A_Data">Data1!$AB$11:$AB$17</definedName>
    <definedName name="A124830858A_Latest">Data1!$AB$17</definedName>
    <definedName name="A124830862T">Data1!$AN$1:$AN$10,Data1!$AN$11:$AN$17</definedName>
    <definedName name="A124830862T_Data">Data1!$AN$11:$AN$17</definedName>
    <definedName name="A124830862T_Latest">Data1!$AN$17</definedName>
    <definedName name="A124830866A">Data1!$BX$1:$BX$10,Data1!$BX$11:$BX$17</definedName>
    <definedName name="A124830866A_Data">Data1!$BX$11:$BX$17</definedName>
    <definedName name="A124830866A_Latest">Data1!$BX$17</definedName>
    <definedName name="A124830870T">Data1!$CV$1:$CV$10,Data1!$CV$11:$CV$17</definedName>
    <definedName name="A124830870T_Data">Data1!$CV$11:$CV$17</definedName>
    <definedName name="A124830870T_Latest">Data1!$CV$17</definedName>
    <definedName name="A124830874A">Data1!$DB$1:$DB$10,Data1!$DB$11:$DB$17</definedName>
    <definedName name="A124830874A_Data">Data1!$DB$11:$DB$17</definedName>
    <definedName name="A124830874A_Latest">Data1!$DB$17</definedName>
    <definedName name="A124830878K">Data1!$DH$1:$DH$10,Data1!$DH$11:$DH$17</definedName>
    <definedName name="A124830878K_Data">Data1!$DH$11:$DH$17</definedName>
    <definedName name="A124830878K_Latest">Data1!$DH$17</definedName>
    <definedName name="A124830882A">Data1!$DN$1:$DN$10,Data1!$DN$11:$DN$17</definedName>
    <definedName name="A124830882A_Data">Data1!$DN$11:$DN$17</definedName>
    <definedName name="A124830882A_Latest">Data1!$DN$17</definedName>
    <definedName name="A124830886K">Data1!$EI$1:$EI$10,Data1!$EI$11:$EI$17</definedName>
    <definedName name="A124830886K_Data">Data1!$EI$11:$EI$17</definedName>
    <definedName name="A124830886K_Latest">Data1!$EI$17</definedName>
    <definedName name="A124830890A">Data1!$FD$1:$FD$10,Data1!$FD$11:$FD$17</definedName>
    <definedName name="A124830890A_Data">Data1!$FD$11:$FD$17</definedName>
    <definedName name="A124830890A_Latest">Data1!$FD$17</definedName>
    <definedName name="A124830894K">Data1!$J$1:$J$10,Data1!$J$11:$J$17</definedName>
    <definedName name="A124830894K_Data">Data1!$J$11:$J$17</definedName>
    <definedName name="A124830894K_Latest">Data1!$J$17</definedName>
    <definedName name="A124830898V">Data1!$S$1:$S$10,Data1!$S$11:$S$17</definedName>
    <definedName name="A124830898V_Data">Data1!$S$11:$S$17</definedName>
    <definedName name="A124830898V_Latest">Data1!$S$17</definedName>
    <definedName name="A124830902X">Data1!$V$1:$V$10,Data1!$V$11:$V$17</definedName>
    <definedName name="A124830902X_Data">Data1!$V$11:$V$17</definedName>
    <definedName name="A124830902X_Latest">Data1!$V$17</definedName>
    <definedName name="A124830906J">Data1!$AW$1:$AW$10,Data1!$AW$11:$AW$17</definedName>
    <definedName name="A124830906J_Data">Data1!$AW$11:$AW$17</definedName>
    <definedName name="A124830906J_Latest">Data1!$AW$17</definedName>
    <definedName name="A124830910X">Data1!$BC$1:$BC$10,Data1!$BC$11:$BC$17</definedName>
    <definedName name="A124830910X_Data">Data1!$BC$11:$BC$17</definedName>
    <definedName name="A124830910X_Latest">Data1!$BC$17</definedName>
    <definedName name="A124830914J">Data1!$BF$1:$BF$10,Data1!$BF$11:$BF$17</definedName>
    <definedName name="A124830914J_Data">Data1!$BF$11:$BF$17</definedName>
    <definedName name="A124830914J_Latest">Data1!$BF$17</definedName>
    <definedName name="A124830918T">Data1!$CA$1:$CA$10,Data1!$CA$11:$CA$17</definedName>
    <definedName name="A124830918T_Data">Data1!$CA$11:$CA$17</definedName>
    <definedName name="A124830918T_Latest">Data1!$CA$17</definedName>
    <definedName name="A124830922J">Data1!$DK$1:$DK$10,Data1!$DK$11:$DK$17</definedName>
    <definedName name="A124830922J_Data">Data1!$DK$11:$DK$17</definedName>
    <definedName name="A124830922J_Latest">Data1!$DK$17</definedName>
    <definedName name="A124830926T">Data1!$DW$1:$DW$10,Data1!$DW$11:$DW$17</definedName>
    <definedName name="A124830926T_Data">Data1!$DW$11:$DW$17</definedName>
    <definedName name="A124830926T_Latest">Data1!$DW$17</definedName>
    <definedName name="A124830930J">Data1!$DZ$1:$DZ$10,Data1!$DZ$11:$DZ$17</definedName>
    <definedName name="A124830930J_Data">Data1!$DZ$11:$DZ$17</definedName>
    <definedName name="A124830930J_Latest">Data1!$DZ$17</definedName>
    <definedName name="A124830934T">Data1!$EO$1:$EO$10,Data1!$EO$11:$EO$17</definedName>
    <definedName name="A124830934T_Data">Data1!$EO$11:$EO$17</definedName>
    <definedName name="A124830934T_Latest">Data1!$EO$17</definedName>
    <definedName name="A124830938A">Data1!$ER$1:$ER$10,Data1!$ER$11:$ER$17</definedName>
    <definedName name="A124830938A_Data">Data1!$ER$11:$ER$17</definedName>
    <definedName name="A124830938A_Latest">Data1!$ER$17</definedName>
    <definedName name="A124830942T">Data1!$Y$1:$Y$10,Data1!$Y$11:$Y$17</definedName>
    <definedName name="A124830942T_Data">Data1!$Y$11:$Y$17</definedName>
    <definedName name="A124830942T_Latest">Data1!$Y$17</definedName>
    <definedName name="A124830946A">Data1!$AH$1:$AH$10,Data1!$AH$11:$AH$17</definedName>
    <definedName name="A124830946A_Data">Data1!$AH$11:$AH$17</definedName>
    <definedName name="A124830946A_Latest">Data1!$AH$17</definedName>
    <definedName name="A124830950T">Data1!$CJ$1:$CJ$10,Data1!$CJ$11:$CJ$17</definedName>
    <definedName name="A124830950T_Data">Data1!$CJ$11:$CJ$17</definedName>
    <definedName name="A124830950T_Latest">Data1!$CJ$17</definedName>
    <definedName name="A124830954A">Data1!$CM$1:$CM$10,Data1!$CM$11:$CM$17</definedName>
    <definedName name="A124830954A_Data">Data1!$CM$11:$CM$17</definedName>
    <definedName name="A124830954A_Latest">Data1!$CM$17</definedName>
    <definedName name="A124830958K">Data1!$DT$1:$DT$10,Data1!$DT$11:$DT$17</definedName>
    <definedName name="A124830958K_Data">Data1!$DT$11:$DT$17</definedName>
    <definedName name="A124830958K_Latest">Data1!$DT$17</definedName>
    <definedName name="A124830962A">Data1!$FG$1:$FG$10,Data1!$FG$11:$FG$17</definedName>
    <definedName name="A124830962A_Data">Data1!$FG$11:$FG$17</definedName>
    <definedName name="A124830962A_Latest">Data1!$FG$17</definedName>
    <definedName name="A124830966K">Data1!$G$1:$G$10,Data1!$G$11:$G$17</definedName>
    <definedName name="A124830966K_Data">Data1!$G$11:$G$17</definedName>
    <definedName name="A124830966K_Latest">Data1!$G$17</definedName>
    <definedName name="A124830970A">Data1!$M$1:$M$10,Data1!$M$11:$M$17</definedName>
    <definedName name="A124830970A_Data">Data1!$M$11:$M$17</definedName>
    <definedName name="A124830970A_Latest">Data1!$M$17</definedName>
    <definedName name="A124830974K">Data1!$P$1:$P$10,Data1!$P$11:$P$17</definedName>
    <definedName name="A124830974K_Data">Data1!$P$11:$P$17</definedName>
    <definedName name="A124830974K_Latest">Data1!$P$17</definedName>
    <definedName name="A124830978V">Data1!$AE$1:$AE$10,Data1!$AE$11:$AE$17</definedName>
    <definedName name="A124830978V_Data">Data1!$AE$11:$AE$17</definedName>
    <definedName name="A124830978V_Latest">Data1!$AE$17</definedName>
    <definedName name="A124830982K">Data1!$BO$1:$BO$10,Data1!$BO$11:$BO$17</definedName>
    <definedName name="A124830982K_Data">Data1!$BO$11:$BO$17</definedName>
    <definedName name="A124830982K_Latest">Data1!$BO$17</definedName>
    <definedName name="A124830986V">Data1!$BR$1:$BR$10,Data1!$BR$11:$BR$17</definedName>
    <definedName name="A124830986V_Data">Data1!$BR$11:$BR$17</definedName>
    <definedName name="A124830986V_Latest">Data1!$BR$17</definedName>
    <definedName name="A124830990K">Data1!$AK$1:$AK$10,Data1!$AK$11:$AK$17</definedName>
    <definedName name="A124830990K_Data">Data1!$AK$11:$AK$17</definedName>
    <definedName name="A124830990K_Latest">Data1!$AK$17</definedName>
    <definedName name="A124830994V">Data1!$BI$1:$BI$10,Data1!$BI$11:$BI$17</definedName>
    <definedName name="A124830994V_Data">Data1!$BI$11:$BI$17</definedName>
    <definedName name="A124830994V_Latest">Data1!$BI$17</definedName>
    <definedName name="A124830998C">Data1!$CD$1:$CD$10,Data1!$CD$11:$CD$17</definedName>
    <definedName name="A124830998C_Data">Data1!$CD$11:$CD$17</definedName>
    <definedName name="A124830998C_Latest">Data1!$CD$17</definedName>
    <definedName name="A124831002K">Data1!$EC$1:$EC$10,Data1!$EC$11:$EC$17</definedName>
    <definedName name="A124831002K_Data">Data1!$EC$11:$EC$17</definedName>
    <definedName name="A124831002K_Latest">Data1!$EC$17</definedName>
    <definedName name="A124831006V">Data1!$FA$1:$FA$10,Data1!$FA$11:$FA$17</definedName>
    <definedName name="A124831006V_Data">Data1!$FA$11:$FA$17</definedName>
    <definedName name="A124831006V_Latest">Data1!$FA$17</definedName>
    <definedName name="A124831010K">Data1!$D$1:$D$10,Data1!$D$11:$D$17</definedName>
    <definedName name="A124831010K_Data">Data1!$D$11:$D$17</definedName>
    <definedName name="A124831010K_Latest">Data1!$D$17</definedName>
    <definedName name="A124831014V">Data1!$AP$1:$AP$10,Data1!$AP$11:$AP$17</definedName>
    <definedName name="A124831014V_Data">Data1!$AP$11:$AP$17</definedName>
    <definedName name="A124831014V_Latest">Data1!$AP$17</definedName>
    <definedName name="A124831018C">Data1!$BK$1:$BK$10,Data1!$BK$11:$BK$17</definedName>
    <definedName name="A124831018C_Data">Data1!$BK$11:$BK$17</definedName>
    <definedName name="A124831018C_Latest">Data1!$BK$17</definedName>
    <definedName name="A124831022V">Data1!$BT$1:$BT$10,Data1!$BT$11:$BT$17</definedName>
    <definedName name="A124831022V_Data">Data1!$BT$11:$BT$17</definedName>
    <definedName name="A124831022V_Latest">Data1!$BT$17</definedName>
    <definedName name="A124831026C">Data1!$CF$1:$CF$10,Data1!$CF$11:$CF$17</definedName>
    <definedName name="A124831026C_Data">Data1!$CF$11:$CF$17</definedName>
    <definedName name="A124831026C_Latest">Data1!$CF$17</definedName>
    <definedName name="A124831030V">Data1!$CR$1:$CR$10,Data1!$CR$11:$CR$17</definedName>
    <definedName name="A124831030V_Data">Data1!$CR$11:$CR$17</definedName>
    <definedName name="A124831030V_Latest">Data1!$CR$17</definedName>
    <definedName name="A124831034C">Data1!$EE$1:$EE$10,Data1!$EE$11:$EE$17</definedName>
    <definedName name="A124831034C_Data">Data1!$EE$11:$EE$17</definedName>
    <definedName name="A124831034C_Latest">Data1!$EE$17</definedName>
    <definedName name="A124831038L">Data1!$EW$1:$EW$10,Data1!$EW$11:$EW$17</definedName>
    <definedName name="A124831038L_Data">Data1!$EW$11:$EW$17</definedName>
    <definedName name="A124831038L_Latest">Data1!$EW$17</definedName>
    <definedName name="A124831042C">Data1!$AS$1:$AS$10,Data1!$AS$11:$AS$17</definedName>
    <definedName name="A124831042C_Data">Data1!$AS$11:$AS$17</definedName>
    <definedName name="A124831042C_Latest">Data1!$AS$17</definedName>
    <definedName name="A124831046L">Data1!$AY$1:$AY$10,Data1!$AY$11:$AY$17</definedName>
    <definedName name="A124831046L_Data">Data1!$AY$11:$AY$17</definedName>
    <definedName name="A124831046L_Latest">Data1!$AY$17</definedName>
    <definedName name="A124831050C">Data1!$CX$1:$CX$10,Data1!$CX$11:$CX$17</definedName>
    <definedName name="A124831050C_Data">Data1!$CX$11:$CX$17</definedName>
    <definedName name="A124831050C_Latest">Data1!$CX$17</definedName>
    <definedName name="A124831054L">Data1!$EK$1:$EK$10,Data1!$EK$11:$EK$17</definedName>
    <definedName name="A124831054L_Data">Data1!$EK$11:$EK$17</definedName>
    <definedName name="A124831054L_Latest">Data1!$EK$17</definedName>
    <definedName name="A124831058W">Data1!$CO$1:$CO$10,Data1!$CO$11:$CO$17</definedName>
    <definedName name="A124831058W_Data">Data1!$CO$11:$CO$17</definedName>
    <definedName name="A124831058W_Latest">Data1!$CO$17</definedName>
    <definedName name="A124831062L">Data1!$DD$1:$DD$10,Data1!$DD$11:$DD$17</definedName>
    <definedName name="A124831062L_Data">Data1!$DD$11:$DD$17</definedName>
    <definedName name="A124831062L_Latest">Data1!$DD$17</definedName>
    <definedName name="A124831066W">Data1!$DP$1:$DP$10,Data1!$DP$11:$DP$17</definedName>
    <definedName name="A124831066W_Data">Data1!$DP$11:$DP$17</definedName>
    <definedName name="A124831066W_Latest">Data1!$DP$17</definedName>
    <definedName name="A124831070L">Data1!$ET$1:$ET$10,Data1!$ET$11:$ET$17</definedName>
    <definedName name="A124831070L_Data">Data1!$ET$11:$ET$17</definedName>
    <definedName name="A124831070L_Latest">Data1!$ET$17</definedName>
    <definedName name="A124831074W">Data1!$AA$1:$AA$10,Data1!$AA$11:$AA$17</definedName>
    <definedName name="A124831074W_Data">Data1!$AA$11:$AA$17</definedName>
    <definedName name="A124831074W_Latest">Data1!$AA$17</definedName>
    <definedName name="A124831078F">Data1!$AM$1:$AM$10,Data1!$AM$11:$AM$17</definedName>
    <definedName name="A124831078F_Data">Data1!$AM$11:$AM$17</definedName>
    <definedName name="A124831078F_Latest">Data1!$AM$17</definedName>
    <definedName name="A124831082W">Data1!$BW$1:$BW$10,Data1!$BW$11:$BW$17</definedName>
    <definedName name="A124831082W_Data">Data1!$BW$11:$BW$17</definedName>
    <definedName name="A124831082W_Latest">Data1!$BW$17</definedName>
    <definedName name="A124831086F">Data1!$CU$1:$CU$10,Data1!$CU$11:$CU$17</definedName>
    <definedName name="A124831086F_Data">Data1!$CU$11:$CU$17</definedName>
    <definedName name="A124831086F_Latest">Data1!$CU$17</definedName>
    <definedName name="A124831090W">Data1!$DA$1:$DA$10,Data1!$DA$11:$DA$17</definedName>
    <definedName name="A124831090W_Data">Data1!$DA$11:$DA$17</definedName>
    <definedName name="A124831090W_Latest">Data1!$DA$17</definedName>
    <definedName name="A124831094F">Data1!$DG$1:$DG$10,Data1!$DG$11:$DG$17</definedName>
    <definedName name="A124831094F_Data">Data1!$DG$11:$DG$17</definedName>
    <definedName name="A124831094F_Latest">Data1!$DG$17</definedName>
    <definedName name="A124831098R">Data1!$DM$1:$DM$10,Data1!$DM$11:$DM$17</definedName>
    <definedName name="A124831098R_Data">Data1!$DM$11:$DM$17</definedName>
    <definedName name="A124831098R_Latest">Data1!$DM$17</definedName>
    <definedName name="A124831102V">Data1!$EH$1:$EH$10,Data1!$EH$11:$EH$17</definedName>
    <definedName name="A124831102V_Data">Data1!$EH$11:$EH$17</definedName>
    <definedName name="A124831102V_Latest">Data1!$EH$17</definedName>
    <definedName name="A124831106C">Data1!$FC$1:$FC$10,Data1!$FC$11:$FC$17</definedName>
    <definedName name="A124831106C_Data">Data1!$FC$11:$FC$17</definedName>
    <definedName name="A124831106C_Latest">Data1!$FC$17</definedName>
    <definedName name="A124831110V">Data1!$I$1:$I$10,Data1!$I$11:$I$17</definedName>
    <definedName name="A124831110V_Data">Data1!$I$11:$I$17</definedName>
    <definedName name="A124831110V_Latest">Data1!$I$17</definedName>
    <definedName name="A124831114C">Data1!$R$1:$R$10,Data1!$R$11:$R$17</definedName>
    <definedName name="A124831114C_Data">Data1!$R$11:$R$17</definedName>
    <definedName name="A124831114C_Latest">Data1!$R$17</definedName>
    <definedName name="A124831118L">Data1!$U$1:$U$10,Data1!$U$11:$U$17</definedName>
    <definedName name="A124831118L_Data">Data1!$U$11:$U$17</definedName>
    <definedName name="A124831118L_Latest">Data1!$U$17</definedName>
    <definedName name="A124831122C">Data1!$AV$1:$AV$10,Data1!$AV$11:$AV$17</definedName>
    <definedName name="A124831122C_Data">Data1!$AV$11:$AV$17</definedName>
    <definedName name="A124831122C_Latest">Data1!$AV$17</definedName>
    <definedName name="A124831126L">Data1!$BB$1:$BB$10,Data1!$BB$11:$BB$17</definedName>
    <definedName name="A124831126L_Data">Data1!$BB$11:$BB$17</definedName>
    <definedName name="A124831126L_Latest">Data1!$BB$17</definedName>
    <definedName name="A124831130C">Data1!$BE$1:$BE$10,Data1!$BE$11:$BE$17</definedName>
    <definedName name="A124831130C_Data">Data1!$BE$11:$BE$17</definedName>
    <definedName name="A124831130C_Latest">Data1!$BE$17</definedName>
    <definedName name="A124831134L">Data1!$BZ$1:$BZ$10,Data1!$BZ$11:$BZ$17</definedName>
    <definedName name="A124831134L_Data">Data1!$BZ$11:$BZ$17</definedName>
    <definedName name="A124831134L_Latest">Data1!$BZ$17</definedName>
    <definedName name="A124831138W">Data1!$DJ$1:$DJ$10,Data1!$DJ$11:$DJ$17</definedName>
    <definedName name="A124831138W_Data">Data1!$DJ$11:$DJ$17</definedName>
    <definedName name="A124831138W_Latest">Data1!$DJ$17</definedName>
    <definedName name="A124831142L">Data1!$DV$1:$DV$10,Data1!$DV$11:$DV$17</definedName>
    <definedName name="A124831142L_Data">Data1!$DV$11:$DV$17</definedName>
    <definedName name="A124831142L_Latest">Data1!$DV$17</definedName>
    <definedName name="A124831146W">Data1!$DY$1:$DY$10,Data1!$DY$11:$DY$17</definedName>
    <definedName name="A124831146W_Data">Data1!$DY$11:$DY$17</definedName>
    <definedName name="A124831146W_Latest">Data1!$DY$17</definedName>
    <definedName name="A124831150L">Data1!$EN$1:$EN$10,Data1!$EN$11:$EN$17</definedName>
    <definedName name="A124831150L_Data">Data1!$EN$11:$EN$17</definedName>
    <definedName name="A124831150L_Latest">Data1!$EN$17</definedName>
    <definedName name="A124831154W">Data1!$EQ$1:$EQ$10,Data1!$EQ$11:$EQ$17</definedName>
    <definedName name="A124831154W_Data">Data1!$EQ$11:$EQ$17</definedName>
    <definedName name="A124831154W_Latest">Data1!$EQ$17</definedName>
    <definedName name="A124831158F">Data1!$X$1:$X$10,Data1!$X$11:$X$17</definedName>
    <definedName name="A124831158F_Data">Data1!$X$11:$X$17</definedName>
    <definedName name="A124831158F_Latest">Data1!$X$17</definedName>
    <definedName name="A124831162W">Data1!$AG$1:$AG$10,Data1!$AG$11:$AG$17</definedName>
    <definedName name="A124831162W_Data">Data1!$AG$11:$AG$17</definedName>
    <definedName name="A124831162W_Latest">Data1!$AG$17</definedName>
    <definedName name="A124831166F">Data1!$CI$1:$CI$10,Data1!$CI$11:$CI$17</definedName>
    <definedName name="A124831166F_Data">Data1!$CI$11:$CI$17</definedName>
    <definedName name="A124831166F_Latest">Data1!$CI$17</definedName>
    <definedName name="A124831170W">Data1!$CL$1:$CL$10,Data1!$CL$11:$CL$17</definedName>
    <definedName name="A124831170W_Data">Data1!$CL$11:$CL$17</definedName>
    <definedName name="A124831170W_Latest">Data1!$CL$17</definedName>
    <definedName name="A124831174F">Data1!$DS$1:$DS$10,Data1!$DS$11:$DS$17</definedName>
    <definedName name="A124831174F_Data">Data1!$DS$11:$DS$17</definedName>
    <definedName name="A124831174F_Latest">Data1!$DS$17</definedName>
    <definedName name="A124831178R">Data1!$FF$1:$FF$10,Data1!$FF$11:$FF$17</definedName>
    <definedName name="A124831178R_Data">Data1!$FF$11:$FF$17</definedName>
    <definedName name="A124831178R_Latest">Data1!$FF$17</definedName>
    <definedName name="A124831182F">Data1!$F$1:$F$10,Data1!$F$11:$F$17</definedName>
    <definedName name="A124831182F_Data">Data1!$F$11:$F$17</definedName>
    <definedName name="A124831182F_Latest">Data1!$F$17</definedName>
    <definedName name="A124831186R">Data1!$L$1:$L$10,Data1!$L$11:$L$17</definedName>
    <definedName name="A124831186R_Data">Data1!$L$11:$L$17</definedName>
    <definedName name="A124831186R_Latest">Data1!$L$17</definedName>
    <definedName name="A124831190F">Data1!$O$1:$O$10,Data1!$O$11:$O$17</definedName>
    <definedName name="A124831190F_Data">Data1!$O$11:$O$17</definedName>
    <definedName name="A124831190F_Latest">Data1!$O$17</definedName>
    <definedName name="A124831194R">Data1!$AD$1:$AD$10,Data1!$AD$11:$AD$17</definedName>
    <definedName name="A124831194R_Data">Data1!$AD$11:$AD$17</definedName>
    <definedName name="A124831194R_Latest">Data1!$AD$17</definedName>
    <definedName name="A124831198X">Data1!$BN$1:$BN$10,Data1!$BN$11:$BN$17</definedName>
    <definedName name="A124831198X_Data">Data1!$BN$11:$BN$17</definedName>
    <definedName name="A124831198X_Latest">Data1!$BN$17</definedName>
    <definedName name="A124831202C">Data1!$BQ$1:$BQ$10,Data1!$BQ$11:$BQ$17</definedName>
    <definedName name="A124831202C_Data">Data1!$BQ$11:$BQ$17</definedName>
    <definedName name="A124831202C_Latest">Data1!$BQ$17</definedName>
    <definedName name="A124831206L">Data1!$AJ$1:$AJ$10,Data1!$AJ$11:$AJ$17</definedName>
    <definedName name="A124831206L_Data">Data1!$AJ$11:$AJ$17</definedName>
    <definedName name="A124831206L_Latest">Data1!$AJ$17</definedName>
    <definedName name="A124831210C">Data1!$BH$1:$BH$10,Data1!$BH$11:$BH$17</definedName>
    <definedName name="A124831210C_Data">Data1!$BH$11:$BH$17</definedName>
    <definedName name="A124831210C_Latest">Data1!$BH$17</definedName>
    <definedName name="A124831214L">Data1!$CC$1:$CC$10,Data1!$CC$11:$CC$17</definedName>
    <definedName name="A124831214L_Data">Data1!$CC$11:$CC$17</definedName>
    <definedName name="A124831214L_Latest">Data1!$CC$17</definedName>
    <definedName name="A124831218W">Data1!$EB$1:$EB$10,Data1!$EB$11:$EB$17</definedName>
    <definedName name="A124831218W_Data">Data1!$EB$11:$EB$17</definedName>
    <definedName name="A124831218W_Latest">Data1!$EB$17</definedName>
    <definedName name="A124831222L">Data1!$EZ$1:$EZ$10,Data1!$EZ$11:$EZ$17</definedName>
    <definedName name="A124831222L_Data">Data1!$EZ$11:$EZ$17</definedName>
    <definedName name="A124831222L_Latest">Data1!$EZ$17</definedName>
    <definedName name="A124831226W">Data1!$C$1:$C$10,Data1!$C$11:$C$17</definedName>
    <definedName name="A124831226W_Data">Data1!$C$11:$C$17</definedName>
    <definedName name="A124831226W_Latest">Data1!$C$17</definedName>
    <definedName name="A124831230L">Data1!$AO$1:$AO$10,Data1!$AO$11:$AO$17</definedName>
    <definedName name="A124831230L_Data">Data1!$AO$11:$AO$17</definedName>
    <definedName name="A124831230L_Latest">Data1!$AO$17</definedName>
    <definedName name="A124831234W">Data1!$BJ$1:$BJ$10,Data1!$BJ$11:$BJ$17</definedName>
    <definedName name="A124831234W_Data">Data1!$BJ$11:$BJ$17</definedName>
    <definedName name="A124831234W_Latest">Data1!$BJ$17</definedName>
    <definedName name="A124831238F">Data1!$BS$1:$BS$10,Data1!$BS$11:$BS$17</definedName>
    <definedName name="A124831238F_Data">Data1!$BS$11:$BS$17</definedName>
    <definedName name="A124831238F_Latest">Data1!$BS$17</definedName>
    <definedName name="A124831242W">Data1!$CE$1:$CE$10,Data1!$CE$11:$CE$17</definedName>
    <definedName name="A124831242W_Data">Data1!$CE$11:$CE$17</definedName>
    <definedName name="A124831242W_Latest">Data1!$CE$17</definedName>
    <definedName name="A124831246F">Data1!$CQ$1:$CQ$10,Data1!$CQ$11:$CQ$17</definedName>
    <definedName name="A124831246F_Data">Data1!$CQ$11:$CQ$17</definedName>
    <definedName name="A124831246F_Latest">Data1!$CQ$17</definedName>
    <definedName name="A124831250W">Data1!$ED$1:$ED$10,Data1!$ED$11:$ED$17</definedName>
    <definedName name="A124831250W_Data">Data1!$ED$11:$ED$17</definedName>
    <definedName name="A124831250W_Latest">Data1!$ED$17</definedName>
    <definedName name="A124831254F">Data1!$EV$1:$EV$10,Data1!$EV$11:$EV$17</definedName>
    <definedName name="A124831254F_Data">Data1!$EV$11:$EV$17</definedName>
    <definedName name="A124831254F_Latest">Data1!$EV$17</definedName>
    <definedName name="A124831258R">Data1!$AR$1:$AR$10,Data1!$AR$11:$AR$17</definedName>
    <definedName name="A124831258R_Data">Data1!$AR$11:$AR$17</definedName>
    <definedName name="A124831258R_Latest">Data1!$AR$17</definedName>
    <definedName name="A124831262F">Data1!$AX$1:$AX$10,Data1!$AX$11:$AX$17</definedName>
    <definedName name="A124831262F_Data">Data1!$AX$11:$AX$17</definedName>
    <definedName name="A124831262F_Latest">Data1!$AX$17</definedName>
    <definedName name="A124831266R">Data1!$CW$1:$CW$10,Data1!$CW$11:$CW$17</definedName>
    <definedName name="A124831266R_Data">Data1!$CW$11:$CW$17</definedName>
    <definedName name="A124831266R_Latest">Data1!$CW$17</definedName>
    <definedName name="A124831270F">Data1!$EJ$1:$EJ$10,Data1!$EJ$11:$EJ$17</definedName>
    <definedName name="A124831270F_Data">Data1!$EJ$11:$EJ$17</definedName>
    <definedName name="A124831270F_Latest">Data1!$EJ$17</definedName>
    <definedName name="A124831274R">Data1!$CN$1:$CN$10,Data1!$CN$11:$CN$17</definedName>
    <definedName name="A124831274R_Data">Data1!$CN$11:$CN$17</definedName>
    <definedName name="A124831274R_Latest">Data1!$CN$17</definedName>
    <definedName name="A124831278X">Data1!$DC$1:$DC$10,Data1!$DC$11:$DC$17</definedName>
    <definedName name="A124831278X_Data">Data1!$DC$11:$DC$17</definedName>
    <definedName name="A124831278X_Latest">Data1!$DC$17</definedName>
    <definedName name="A124831282R">Data1!$DO$1:$DO$10,Data1!$DO$11:$DO$17</definedName>
    <definedName name="A124831282R_Data">Data1!$DO$11:$DO$17</definedName>
    <definedName name="A124831282R_Latest">Data1!$DO$17</definedName>
    <definedName name="A124831286X">Data1!$ES$1:$ES$10,Data1!$ES$11:$ES$17</definedName>
    <definedName name="A124831286X_Data">Data1!$ES$11:$ES$17</definedName>
    <definedName name="A124831286X_Latest">Data1!$ES$17</definedName>
    <definedName name="A124831290R">Data1!$Z$1:$Z$10,Data1!$Z$11:$Z$17</definedName>
    <definedName name="A124831290R_Data">Data1!$Z$11:$Z$17</definedName>
    <definedName name="A124831290R_Latest">Data1!$Z$17</definedName>
    <definedName name="A124831294X">Data1!$AL$1:$AL$10,Data1!$AL$11:$AL$17</definedName>
    <definedName name="A124831294X_Data">Data1!$AL$11:$AL$17</definedName>
    <definedName name="A124831294X_Latest">Data1!$AL$17</definedName>
    <definedName name="A124831298J">Data1!$BV$1:$BV$10,Data1!$BV$11:$BV$17</definedName>
    <definedName name="A124831298J_Data">Data1!$BV$11:$BV$17</definedName>
    <definedName name="A124831298J_Latest">Data1!$BV$17</definedName>
    <definedName name="A124831302L">Data1!$CT$1:$CT$10,Data1!$CT$11:$CT$17</definedName>
    <definedName name="A124831302L_Data">Data1!$CT$11:$CT$17</definedName>
    <definedName name="A124831302L_Latest">Data1!$CT$17</definedName>
    <definedName name="A124831306W">Data1!$CZ$1:$CZ$10,Data1!$CZ$11:$CZ$17</definedName>
    <definedName name="A124831306W_Data">Data1!$CZ$11:$CZ$17</definedName>
    <definedName name="A124831306W_Latest">Data1!$CZ$17</definedName>
    <definedName name="A124831310L">Data1!$DF$1:$DF$10,Data1!$DF$11:$DF$17</definedName>
    <definedName name="A124831310L_Data">Data1!$DF$11:$DF$17</definedName>
    <definedName name="A124831310L_Latest">Data1!$DF$17</definedName>
    <definedName name="A124831314W">Data1!$DL$1:$DL$10,Data1!$DL$11:$DL$17</definedName>
    <definedName name="A124831314W_Data">Data1!$DL$11:$DL$17</definedName>
    <definedName name="A124831314W_Latest">Data1!$DL$17</definedName>
    <definedName name="A124831318F">Data1!$EG$1:$EG$10,Data1!$EG$11:$EG$17</definedName>
    <definedName name="A124831318F_Data">Data1!$EG$11:$EG$17</definedName>
    <definedName name="A124831318F_Latest">Data1!$EG$17</definedName>
    <definedName name="A124831322W">Data1!$FB$1:$FB$10,Data1!$FB$11:$FB$17</definedName>
    <definedName name="A124831322W_Data">Data1!$FB$11:$FB$17</definedName>
    <definedName name="A124831322W_Latest">Data1!$FB$17</definedName>
    <definedName name="A124831326F">Data1!$H$1:$H$10,Data1!$H$11:$H$17</definedName>
    <definedName name="A124831326F_Data">Data1!$H$11:$H$17</definedName>
    <definedName name="A124831326F_Latest">Data1!$H$17</definedName>
    <definedName name="A124831330W">Data1!$Q$1:$Q$10,Data1!$Q$11:$Q$17</definedName>
    <definedName name="A124831330W_Data">Data1!$Q$11:$Q$17</definedName>
    <definedName name="A124831330W_Latest">Data1!$Q$17</definedName>
    <definedName name="A124831334F">Data1!$T$1:$T$10,Data1!$T$11:$T$17</definedName>
    <definedName name="A124831334F_Data">Data1!$T$11:$T$17</definedName>
    <definedName name="A124831334F_Latest">Data1!$T$17</definedName>
    <definedName name="A124831338R">Data1!$AU$1:$AU$10,Data1!$AU$11:$AU$17</definedName>
    <definedName name="A124831338R_Data">Data1!$AU$11:$AU$17</definedName>
    <definedName name="A124831338R_Latest">Data1!$AU$17</definedName>
    <definedName name="A124831342F">Data1!$BA$1:$BA$10,Data1!$BA$11:$BA$17</definedName>
    <definedName name="A124831342F_Data">Data1!$BA$11:$BA$17</definedName>
    <definedName name="A124831342F_Latest">Data1!$BA$17</definedName>
    <definedName name="A124831346R">Data1!$BD$1:$BD$10,Data1!$BD$11:$BD$17</definedName>
    <definedName name="A124831346R_Data">Data1!$BD$11:$BD$17</definedName>
    <definedName name="A124831346R_Latest">Data1!$BD$17</definedName>
    <definedName name="A124831350F">Data1!$BY$1:$BY$10,Data1!$BY$11:$BY$17</definedName>
    <definedName name="A124831350F_Data">Data1!$BY$11:$BY$17</definedName>
    <definedName name="A124831350F_Latest">Data1!$BY$17</definedName>
    <definedName name="A124831354R">Data1!$DI$1:$DI$10,Data1!$DI$11:$DI$17</definedName>
    <definedName name="A124831354R_Data">Data1!$DI$11:$DI$17</definedName>
    <definedName name="A124831354R_Latest">Data1!$DI$17</definedName>
    <definedName name="A124831358X">Data1!$DU$1:$DU$10,Data1!$DU$11:$DU$17</definedName>
    <definedName name="A124831358X_Data">Data1!$DU$11:$DU$17</definedName>
    <definedName name="A124831358X_Latest">Data1!$DU$17</definedName>
    <definedName name="A124831362R">Data1!$DX$1:$DX$10,Data1!$DX$11:$DX$17</definedName>
    <definedName name="A124831362R_Data">Data1!$DX$11:$DX$17</definedName>
    <definedName name="A124831362R_Latest">Data1!$DX$17</definedName>
    <definedName name="A124831366X">Data1!$EM$1:$EM$10,Data1!$EM$11:$EM$17</definedName>
    <definedName name="A124831366X_Data">Data1!$EM$11:$EM$17</definedName>
    <definedName name="A124831366X_Latest">Data1!$EM$17</definedName>
    <definedName name="A124831370R">Data1!$EP$1:$EP$10,Data1!$EP$11:$EP$17</definedName>
    <definedName name="A124831370R_Data">Data1!$EP$11:$EP$17</definedName>
    <definedName name="A124831370R_Latest">Data1!$EP$17</definedName>
    <definedName name="A124831374X">Data1!$W$1:$W$10,Data1!$W$11:$W$17</definedName>
    <definedName name="A124831374X_Data">Data1!$W$11:$W$17</definedName>
    <definedName name="A124831374X_Latest">Data1!$W$17</definedName>
    <definedName name="A124831378J">Data1!$AF$1:$AF$10,Data1!$AF$11:$AF$17</definedName>
    <definedName name="A124831378J_Data">Data1!$AF$11:$AF$17</definedName>
    <definedName name="A124831378J_Latest">Data1!$AF$17</definedName>
    <definedName name="A124831382X">Data1!$CH$1:$CH$10,Data1!$CH$11:$CH$17</definedName>
    <definedName name="A124831382X_Data">Data1!$CH$11:$CH$17</definedName>
    <definedName name="A124831382X_Latest">Data1!$CH$17</definedName>
    <definedName name="A124831386J">Data1!$CK$1:$CK$10,Data1!$CK$11:$CK$17</definedName>
    <definedName name="A124831386J_Data">Data1!$CK$11:$CK$17</definedName>
    <definedName name="A124831386J_Latest">Data1!$CK$17</definedName>
    <definedName name="A124831390X">Data1!$DR$1:$DR$10,Data1!$DR$11:$DR$17</definedName>
    <definedName name="A124831390X_Data">Data1!$DR$11:$DR$17</definedName>
    <definedName name="A124831390X_Latest">Data1!$DR$17</definedName>
    <definedName name="A124831394J">Data1!$FE$1:$FE$10,Data1!$FE$11:$FE$17</definedName>
    <definedName name="A124831394J_Data">Data1!$FE$11:$FE$17</definedName>
    <definedName name="A124831394J_Latest">Data1!$FE$17</definedName>
    <definedName name="A124831398T">Data1!$E$1:$E$10,Data1!$E$11:$E$17</definedName>
    <definedName name="A124831398T_Data">Data1!$E$11:$E$17</definedName>
    <definedName name="A124831398T_Latest">Data1!$E$17</definedName>
    <definedName name="A124831402W">Data1!$K$1:$K$10,Data1!$K$11:$K$17</definedName>
    <definedName name="A124831402W_Data">Data1!$K$11:$K$17</definedName>
    <definedName name="A124831402W_Latest">Data1!$K$17</definedName>
    <definedName name="A124831406F">Data1!$N$1:$N$10,Data1!$N$11:$N$17</definedName>
    <definedName name="A124831406F_Data">Data1!$N$11:$N$17</definedName>
    <definedName name="A124831406F_Latest">Data1!$N$17</definedName>
    <definedName name="A124831410W">Data1!$AC$1:$AC$10,Data1!$AC$11:$AC$17</definedName>
    <definedName name="A124831410W_Data">Data1!$AC$11:$AC$17</definedName>
    <definedName name="A124831410W_Latest">Data1!$AC$17</definedName>
    <definedName name="A124831414F">Data1!$BM$1:$BM$10,Data1!$BM$11:$BM$17</definedName>
    <definedName name="A124831414F_Data">Data1!$BM$11:$BM$17</definedName>
    <definedName name="A124831414F_Latest">Data1!$BM$17</definedName>
    <definedName name="A124831418R">Data1!$BP$1:$BP$10,Data1!$BP$11:$BP$17</definedName>
    <definedName name="A124831418R_Data">Data1!$BP$11:$BP$17</definedName>
    <definedName name="A124831418R_Latest">Data1!$BP$17</definedName>
    <definedName name="A124831422F">Data1!$AI$1:$AI$10,Data1!$AI$11:$AI$17</definedName>
    <definedName name="A124831422F_Data">Data1!$AI$11:$AI$17</definedName>
    <definedName name="A124831422F_Latest">Data1!$AI$17</definedName>
    <definedName name="A124831426R">Data1!$BG$1:$BG$10,Data1!$BG$11:$BG$17</definedName>
    <definedName name="A124831426R_Data">Data1!$BG$11:$BG$17</definedName>
    <definedName name="A124831426R_Latest">Data1!$BG$17</definedName>
    <definedName name="A124831430F">Data1!$CB$1:$CB$10,Data1!$CB$11:$CB$17</definedName>
    <definedName name="A124831430F_Data">Data1!$CB$11:$CB$17</definedName>
    <definedName name="A124831430F_Latest">Data1!$CB$17</definedName>
    <definedName name="A124831434R">Data1!$EA$1:$EA$10,Data1!$EA$11:$EA$17</definedName>
    <definedName name="A124831434R_Data">Data1!$EA$11:$EA$17</definedName>
    <definedName name="A124831434R_Latest">Data1!$EA$17</definedName>
    <definedName name="A124831438X">Data1!$EY$1:$EY$10,Data1!$EY$11:$EY$17</definedName>
    <definedName name="A124831438X_Data">Data1!$EY$11:$EY$17</definedName>
    <definedName name="A124831438X_Latest">Data1!$EY$17</definedName>
    <definedName name="A124831442R">Data1!$B$1:$B$10,Data1!$B$11:$B$17</definedName>
    <definedName name="A124831442R_Data">Data1!$B$11:$B$17</definedName>
    <definedName name="A124831442R_Latest">Data1!$B$17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6" l="1"/>
  <c r="B7" i="6"/>
  <c r="E88" i="5"/>
  <c r="D88" i="5"/>
  <c r="C88" i="5"/>
  <c r="E87" i="5"/>
  <c r="D87" i="5"/>
  <c r="C87" i="5"/>
  <c r="E86" i="5"/>
  <c r="D86" i="5"/>
  <c r="C86" i="5"/>
  <c r="E85" i="5"/>
  <c r="D85" i="5"/>
  <c r="C85" i="5"/>
  <c r="E84" i="5"/>
  <c r="D84" i="5"/>
  <c r="C84" i="5"/>
  <c r="E83" i="5"/>
  <c r="D83" i="5"/>
  <c r="C83" i="5"/>
  <c r="E82" i="5"/>
  <c r="D82" i="5"/>
  <c r="C82" i="5"/>
  <c r="E81" i="5"/>
  <c r="D81" i="5"/>
  <c r="C81" i="5"/>
  <c r="E80" i="5"/>
  <c r="D80" i="5"/>
  <c r="C80" i="5"/>
  <c r="E79" i="5"/>
  <c r="D79" i="5"/>
  <c r="C79" i="5"/>
  <c r="E78" i="5"/>
  <c r="D78" i="5"/>
  <c r="C78" i="5"/>
  <c r="E75" i="5"/>
  <c r="D75" i="5"/>
  <c r="C75" i="5"/>
  <c r="E74" i="5"/>
  <c r="D74" i="5"/>
  <c r="C74" i="5"/>
  <c r="E73" i="5"/>
  <c r="D73" i="5"/>
  <c r="C73" i="5"/>
  <c r="E72" i="5"/>
  <c r="D72" i="5"/>
  <c r="C72" i="5"/>
  <c r="E71" i="5"/>
  <c r="D71" i="5"/>
  <c r="C71" i="5"/>
  <c r="E70" i="5"/>
  <c r="D70" i="5"/>
  <c r="C70" i="5"/>
  <c r="E68" i="5"/>
  <c r="D68" i="5"/>
  <c r="C68" i="5"/>
  <c r="E67" i="5"/>
  <c r="D67" i="5"/>
  <c r="C67" i="5"/>
  <c r="E65" i="5"/>
  <c r="D65" i="5"/>
  <c r="C65" i="5"/>
  <c r="E64" i="5"/>
  <c r="D64" i="5"/>
  <c r="C64" i="5"/>
  <c r="E62" i="5"/>
  <c r="D62" i="5"/>
  <c r="C62" i="5"/>
  <c r="E61" i="5"/>
  <c r="D61" i="5"/>
  <c r="C61" i="5"/>
  <c r="E60" i="5"/>
  <c r="D60" i="5"/>
  <c r="C60" i="5"/>
  <c r="E59" i="5"/>
  <c r="D59" i="5"/>
  <c r="C59" i="5"/>
  <c r="E58" i="5"/>
  <c r="D58" i="5"/>
  <c r="C58" i="5"/>
  <c r="E57" i="5"/>
  <c r="D57" i="5"/>
  <c r="C57" i="5"/>
  <c r="E56" i="5"/>
  <c r="D56" i="5"/>
  <c r="C56" i="5"/>
  <c r="E55" i="5"/>
  <c r="D55" i="5"/>
  <c r="C55" i="5"/>
  <c r="E54" i="5"/>
  <c r="D54" i="5"/>
  <c r="C54" i="5"/>
  <c r="E53" i="5"/>
  <c r="D53" i="5"/>
  <c r="C53" i="5"/>
  <c r="E51" i="5"/>
  <c r="D51" i="5"/>
  <c r="C51" i="5"/>
  <c r="E50" i="5"/>
  <c r="D50" i="5"/>
  <c r="C50" i="5"/>
  <c r="E49" i="5"/>
  <c r="D49" i="5"/>
  <c r="C49" i="5"/>
  <c r="E46" i="5"/>
  <c r="D46" i="5"/>
  <c r="C46" i="5"/>
  <c r="E45" i="5"/>
  <c r="D45" i="5"/>
  <c r="C45" i="5"/>
  <c r="E44" i="5"/>
  <c r="D44" i="5"/>
  <c r="C44" i="5"/>
  <c r="E41" i="5"/>
  <c r="D41" i="5"/>
  <c r="C41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7" i="5"/>
  <c r="D27" i="5"/>
  <c r="C27" i="5"/>
  <c r="E26" i="5"/>
  <c r="D26" i="5"/>
  <c r="C26" i="5"/>
  <c r="E24" i="5"/>
  <c r="D24" i="5"/>
  <c r="C24" i="5"/>
  <c r="E23" i="5"/>
  <c r="D23" i="5"/>
  <c r="C23" i="5"/>
  <c r="E20" i="5"/>
  <c r="D20" i="5"/>
  <c r="C20" i="5"/>
  <c r="E19" i="5"/>
  <c r="D19" i="5"/>
  <c r="C19" i="5"/>
  <c r="E18" i="5"/>
  <c r="D18" i="5"/>
  <c r="C18" i="5"/>
  <c r="E15" i="5"/>
  <c r="D15" i="5"/>
  <c r="C15" i="5"/>
  <c r="E14" i="5"/>
  <c r="D14" i="5"/>
  <c r="C14" i="5"/>
  <c r="E13" i="5"/>
  <c r="D13" i="5"/>
  <c r="C13" i="5"/>
  <c r="A8" i="5"/>
  <c r="B7" i="5"/>
  <c r="B26" i="4"/>
  <c r="B6" i="6"/>
  <c r="B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Marley</author>
  </authors>
  <commentList>
    <comment ref="B45" authorId="0" shapeId="0" xr:uid="{D07427D0-1A11-4D23-92F1-CAEE1A31E0A0}">
      <text>
        <r>
          <rPr>
            <sz val="8"/>
            <color indexed="81"/>
            <rFont val="Arial"/>
            <family val="2"/>
          </rPr>
          <t>Includes contributing family workers</t>
        </r>
      </text>
    </comment>
    <comment ref="E76" authorId="0" shapeId="0" xr:uid="{E4EFEEF5-4596-4B3C-9FEA-915944972371}">
      <text>
        <r>
          <rPr>
            <sz val="8"/>
            <color indexed="81"/>
            <rFont val="Arial"/>
            <family val="2"/>
          </rPr>
          <t>Includes contributing family workers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Marley</author>
  </authors>
  <commentList>
    <comment ref="B45" authorId="0" shapeId="0" xr:uid="{C222E47C-F295-497E-A653-2BD84837B11E}">
      <text>
        <r>
          <rPr>
            <sz val="8"/>
            <color indexed="81"/>
            <rFont val="Arial"/>
            <family val="2"/>
          </rPr>
          <t>Includes contributing family workers</t>
        </r>
      </text>
    </comment>
    <comment ref="E76" authorId="0" shapeId="0" xr:uid="{1F02E781-42CB-4277-8E45-94DE02D73B15}">
      <text>
        <r>
          <rPr>
            <sz val="8"/>
            <color indexed="81"/>
            <rFont val="Arial"/>
            <family val="2"/>
          </rPr>
          <t>Includes contributing family workers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EL11" authorId="0" shapeId="0" xr:uid="{00000000-0006-0000-01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1" authorId="0" shapeId="0" xr:uid="{00000000-0006-0000-01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L12" authorId="0" shapeId="0" xr:uid="{00000000-0006-0000-01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N12" authorId="0" shapeId="0" xr:uid="{00000000-0006-0000-01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2" authorId="0" shapeId="0" xr:uid="{00000000-0006-0000-01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2" authorId="0" shapeId="0" xr:uid="{00000000-0006-0000-01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2" authorId="0" shapeId="0" xr:uid="{00000000-0006-0000-01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D12" authorId="0" shapeId="0" xr:uid="{00000000-0006-0000-01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L13" authorId="0" shapeId="0" xr:uid="{00000000-0006-0000-01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N13" authorId="0" shapeId="0" xr:uid="{00000000-0006-0000-0100-00000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3" authorId="0" shapeId="0" xr:uid="{00000000-0006-0000-01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L14" authorId="0" shapeId="0" xr:uid="{00000000-0006-0000-0100-00000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N14" authorId="0" shapeId="0" xr:uid="{00000000-0006-0000-0100-00000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4" authorId="0" shapeId="0" xr:uid="{00000000-0006-0000-01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L15" authorId="0" shapeId="0" xr:uid="{00000000-0006-0000-01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L16" authorId="0" shapeId="0" xr:uid="{00000000-0006-0000-01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6" authorId="0" shapeId="0" xr:uid="{00000000-0006-0000-0100-00001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6" authorId="0" shapeId="0" xr:uid="{00000000-0006-0000-0100-00001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6" authorId="0" shapeId="0" xr:uid="{00000000-0006-0000-0100-00001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sharedStrings.xml><?xml version="1.0" encoding="utf-8"?>
<sst xmlns="http://schemas.openxmlformats.org/spreadsheetml/2006/main" count="2336" uniqueCount="406">
  <si>
    <t>Employed total ;  Persons ;</t>
  </si>
  <si>
    <t>Employed total ;  &gt; Males ;</t>
  </si>
  <si>
    <t>Employed total ;  &gt; Females ;</t>
  </si>
  <si>
    <t>&gt; Less than 1 year in main job ;  Persons ;</t>
  </si>
  <si>
    <t>&gt; Less than 1 year in main job ;  &gt; Males ;</t>
  </si>
  <si>
    <t>&gt; Less than 1 year in main job ;  &gt; Females ;</t>
  </si>
  <si>
    <t>&gt;&gt; Changed jobs in last 12 months ;  Persons ;</t>
  </si>
  <si>
    <t>&gt;&gt; Changed jobs in last 12 months ;  &gt; Males ;</t>
  </si>
  <si>
    <t>&gt;&gt; Changed jobs in last 12 months ;  &gt; Females ;</t>
  </si>
  <si>
    <t>&gt;&gt;&gt; Changed jobs in the same industry division ;  Persons ;</t>
  </si>
  <si>
    <t>&gt;&gt;&gt; Changed jobs in the same industry division ;  &gt; Males ;</t>
  </si>
  <si>
    <t>&gt;&gt;&gt; Changed jobs in the same industry division ;  &gt; Females ;</t>
  </si>
  <si>
    <t>&gt;&gt;&gt; Changed jobs into a different industry division ;  Persons ;</t>
  </si>
  <si>
    <t>&gt;&gt;&gt; Changed jobs into a different industry division ;  &gt; Males ;</t>
  </si>
  <si>
    <t>&gt;&gt;&gt; Changed jobs into a different industry division ;  &gt; Females ;</t>
  </si>
  <si>
    <t>&gt;&gt;&gt; Changed jobs in the same major occupation group ;  Persons ;</t>
  </si>
  <si>
    <t>&gt;&gt;&gt; Changed jobs in the same major occupation group ;  &gt; Males ;</t>
  </si>
  <si>
    <t>&gt;&gt;&gt; Changed jobs in the same major occupation group ;  &gt; Females ;</t>
  </si>
  <si>
    <t>&gt;&gt;&gt; Changed jobs into a different major occupation group ;  Persons ;</t>
  </si>
  <si>
    <t>&gt;&gt;&gt; Changed jobs into a different major occupation group ;  &gt; Males ;</t>
  </si>
  <si>
    <t>&gt;&gt;&gt; Changed jobs into a different major occupation group ;  &gt; Females ;</t>
  </si>
  <si>
    <t>&gt;&gt;&gt; Changed to a job with the same usual hours ;  Persons ;</t>
  </si>
  <si>
    <t>&gt;&gt;&gt; Changed to a job with the same usual hours ;  &gt; Males ;</t>
  </si>
  <si>
    <t>&gt;&gt;&gt; Changed to a job with the same usual hours ;  &gt; Females ;</t>
  </si>
  <si>
    <t>&gt;&gt;&gt; Changed to a job with more usual hours ;  Persons ;</t>
  </si>
  <si>
    <t>&gt;&gt;&gt; Changed to a job with more usual hours ;  &gt; Males ;</t>
  </si>
  <si>
    <t>&gt;&gt;&gt; Changed to a job with more usual hours ;  &gt; Females ;</t>
  </si>
  <si>
    <t>&gt;&gt;&gt;&gt; Changed to a job with more full-time hours ;  Persons ;</t>
  </si>
  <si>
    <t>&gt;&gt;&gt;&gt; Changed to a job with more full-time hours ;  &gt; Males ;</t>
  </si>
  <si>
    <t>&gt;&gt;&gt;&gt; Changed to a job with more full-time hours ;  &gt; Females ;</t>
  </si>
  <si>
    <t>&gt;&gt;&gt;&gt; Changed from a part-time job to a full-time job ;  Persons ;</t>
  </si>
  <si>
    <t>&gt;&gt;&gt;&gt; Changed from a part-time job to a full-time job ;  &gt; Males ;</t>
  </si>
  <si>
    <t>&gt;&gt;&gt;&gt; Changed from a part-time job to a full-time job ;  &gt; Females ;</t>
  </si>
  <si>
    <t>&gt;&gt;&gt;&gt; Changed to a job with more part-time hours ;  Persons ;</t>
  </si>
  <si>
    <t>&gt;&gt;&gt;&gt; Changed to a job with more part-time hours ;  &gt; Males ;</t>
  </si>
  <si>
    <t>&gt;&gt;&gt;&gt; Changed to a job with more part-time hours ;  &gt; Females ;</t>
  </si>
  <si>
    <t>&gt;&gt;&gt; Changed to a job with fewer usual hours ;  Persons ;</t>
  </si>
  <si>
    <t>&gt;&gt;&gt; Changed to a job with fewer usual hours ;  &gt; Males ;</t>
  </si>
  <si>
    <t>&gt;&gt;&gt; Changed to a job with fewer usual hours ;  &gt; Females ;</t>
  </si>
  <si>
    <t>&gt;&gt;&gt;&gt; Changed to a job with fewer full-time hours ;  Persons ;</t>
  </si>
  <si>
    <t>&gt;&gt;&gt;&gt; Changed to a job with fewer full-time hours ;  &gt; Males ;</t>
  </si>
  <si>
    <t>&gt;&gt;&gt;&gt; Changed to a job with fewer full-time hours ;  &gt; Females ;</t>
  </si>
  <si>
    <t>&gt;&gt;&gt;&gt; Changed from a full-time job to a part-time job ;  Persons ;</t>
  </si>
  <si>
    <t>&gt;&gt;&gt;&gt; Changed from a full-time job to a part-time job ;  &gt; Males ;</t>
  </si>
  <si>
    <t>&gt;&gt;&gt;&gt; Changed from a full-time job to a part-time job ;  &gt; Females ;</t>
  </si>
  <si>
    <t>&gt;&gt;&gt;&gt; Changed to a job with fewer part-time hours ;  Persons ;</t>
  </si>
  <si>
    <t>&gt;&gt;&gt;&gt; Changed to a job with fewer part-time hours ;  &gt; Males ;</t>
  </si>
  <si>
    <t>&gt;&gt;&gt;&gt; Changed to a job with fewer part-time hours ;  &gt; Females ;</t>
  </si>
  <si>
    <t>&gt;&gt;&gt; Changed jobs with the same status in employment ;  Persons ;</t>
  </si>
  <si>
    <t>&gt;&gt;&gt; Changed jobs with the same status in employment ;  &gt; Males ;</t>
  </si>
  <si>
    <t>&gt;&gt;&gt; Changed jobs with the same status in employment ;  &gt; Females ;</t>
  </si>
  <si>
    <t>&gt;&gt;&gt; Changed jobs with a different status in employment ;  Persons ;</t>
  </si>
  <si>
    <t>&gt;&gt;&gt; Changed jobs with a different status in employment ;  &gt; Males ;</t>
  </si>
  <si>
    <t>&gt;&gt;&gt; Changed jobs with a different status in employment ;  &gt; Females ;</t>
  </si>
  <si>
    <t>&gt;&gt; Did not change jobs in last 12 months ;  Persons ;</t>
  </si>
  <si>
    <t>&gt;&gt; Did not change jobs in last 12 months ;  &gt; Males ;</t>
  </si>
  <si>
    <t>&gt;&gt; Did not change jobs in last 12 months ;  &gt; Females ;</t>
  </si>
  <si>
    <t>&gt; 1 year or more in main job ;  Persons ;</t>
  </si>
  <si>
    <t>&gt; 1 year or more in main job ;  &gt; Males ;</t>
  </si>
  <si>
    <t>&gt; 1 year or more in main job ;  &gt; Females ;</t>
  </si>
  <si>
    <t>&gt;&gt; Employees ;  Persons ;</t>
  </si>
  <si>
    <t>&gt;&gt; Employees ;  &gt; Males ;</t>
  </si>
  <si>
    <t>&gt;&gt; Employees ;  &gt; Females ;</t>
  </si>
  <si>
    <t>&gt;&gt;&gt; No change in occupation with current employer last year ;  Persons ;</t>
  </si>
  <si>
    <t>&gt;&gt;&gt; No change in occupation with current employer last year ;  &gt; Males ;</t>
  </si>
  <si>
    <t>&gt;&gt;&gt; No change in occupation with current employer last year ;  &gt; Females ;</t>
  </si>
  <si>
    <t>&gt;&gt;&gt; Changed occupations with current employer in the same major group last year ;  Persons ;</t>
  </si>
  <si>
    <t>&gt;&gt;&gt; Changed occupations with current employer in the same major group last year ;  &gt; Males ;</t>
  </si>
  <si>
    <t>&gt;&gt;&gt; Changed occupations with current employer in the same major group last year ;  &gt; Females ;</t>
  </si>
  <si>
    <t>&gt;&gt;&gt; Changed occupations with current employer into a different major group last year ;  Persons ;</t>
  </si>
  <si>
    <t>&gt;&gt;&gt; Changed occupations with current employer into a different major group last year ;  &gt; Males ;</t>
  </si>
  <si>
    <t>&gt;&gt;&gt; Changed occupations with current employer into a different major group last year ;  &gt; Females ;</t>
  </si>
  <si>
    <t>&gt;&gt;&gt; No change in usual weekly hours with current employer last year ;  Persons ;</t>
  </si>
  <si>
    <t>&gt;&gt;&gt; No change in usual weekly hours with current employer last year ;  &gt; Males ;</t>
  </si>
  <si>
    <t>&gt;&gt;&gt; No change in usual weekly hours with current employer last year ;  &gt; Females ;</t>
  </si>
  <si>
    <t>&gt;&gt;&gt; Usual weekly hours increased with current employer last year ;  Persons ;</t>
  </si>
  <si>
    <t>&gt;&gt;&gt; Usual weekly hours increased with current employer last year ;  &gt; Males ;</t>
  </si>
  <si>
    <t>&gt;&gt;&gt; Usual weekly hours increased with current employer last year ;  &gt; Females ;</t>
  </si>
  <si>
    <t>&gt;&gt;&gt;&gt; Usual weekly hours increased with more full-time hours last year ;  Persons ;</t>
  </si>
  <si>
    <t>&gt;&gt;&gt;&gt; Usual weekly hours increased with more full-time hours last year ;  &gt; Males ;</t>
  </si>
  <si>
    <t>&gt;&gt;&gt;&gt; Usual weekly hours increased with more full-time hours last year ;  &gt; Females ;</t>
  </si>
  <si>
    <t>&gt;&gt;&gt;&gt; Usual weekly hours increased from part-time to full-time hours last year ;  Persons ;</t>
  </si>
  <si>
    <t>&gt;&gt;&gt;&gt; Usual weekly hours increased from part-time to full-time hours last year ;  &gt; Males ;</t>
  </si>
  <si>
    <t>&gt;&gt;&gt;&gt; Usual weekly hours increased from part-time to full-time hours last year ;  &gt; Females ;</t>
  </si>
  <si>
    <t>&gt;&gt;&gt;&gt; Usual weekly hours increased with more part-time hours last year ;  Persons ;</t>
  </si>
  <si>
    <t>&gt;&gt;&gt;&gt; Usual weekly hours increased with more part-time hours last year ;  &gt; Males ;</t>
  </si>
  <si>
    <t>&gt;&gt;&gt;&gt; Usual weekly hours increased with more part-time hours last year ;  &gt; Females ;</t>
  </si>
  <si>
    <t>&gt;&gt;&gt; Usual weekly hours decreased with current employer last year ;  Persons ;</t>
  </si>
  <si>
    <t>&gt;&gt;&gt; Usual weekly hours decreased with current employer last year ;  &gt; Males ;</t>
  </si>
  <si>
    <t>&gt;&gt;&gt; Usual weekly hours decreased with current employer last year ;  &gt; Females ;</t>
  </si>
  <si>
    <t>&gt;&gt;&gt;&gt; Usual weekly hours decreased with fewer full-time hours last year ;  Persons ;</t>
  </si>
  <si>
    <t>&gt;&gt;&gt;&gt; Usual weekly hours decreased with fewer full-time hours last year ;  &gt; Males ;</t>
  </si>
  <si>
    <t>&gt;&gt;&gt;&gt; Usual weekly hours decreased with fewer full-time hours last year ;  &gt; Females ;</t>
  </si>
  <si>
    <t>&gt;&gt;&gt;&gt; Usual weekly hours decreased from full-time to part-time hours last year ;  Persons ;</t>
  </si>
  <si>
    <t>&gt;&gt;&gt;&gt; Usual weekly hours decreased from full-time to part-time hours last year ;  &gt; Males ;</t>
  </si>
  <si>
    <t>&gt;&gt;&gt;&gt; Usual weekly hours decreased from full-time to part-time hours last year ;  &gt; Females ;</t>
  </si>
  <si>
    <t>&gt;&gt;&gt;&gt; Usual weekly hours decreased with fewer part-time hours last year ;  Persons ;</t>
  </si>
  <si>
    <t>&gt;&gt;&gt;&gt; Usual weekly hours decreased with fewer part-time hours last year ;  &gt; Males ;</t>
  </si>
  <si>
    <t>&gt;&gt;&gt;&gt; Usual weekly hours decreased with fewer part-time hours last year ;  &gt; Females ;</t>
  </si>
  <si>
    <t>&gt;&gt;&gt; Did not know or usual weekly hours varied last year ;  Persons ;</t>
  </si>
  <si>
    <t>&gt;&gt;&gt; Did not know or usual weekly hours varied last year ;  &gt; Males ;</t>
  </si>
  <si>
    <t>&gt;&gt;&gt; Did not know or usual weekly hours varied last year ;  &gt; Females ;</t>
  </si>
  <si>
    <t>&gt;&gt;&gt; Promoted last year ;  Persons ;</t>
  </si>
  <si>
    <t>&gt;&gt;&gt; Promoted last year ;  &gt; Males ;</t>
  </si>
  <si>
    <t>&gt;&gt;&gt; Promoted last year ;  &gt; Females ;</t>
  </si>
  <si>
    <t>&gt;&gt;&gt; Was not promoted last year ;  Persons ;</t>
  </si>
  <si>
    <t>&gt;&gt;&gt; Was not promoted last year ;  &gt; Males ;</t>
  </si>
  <si>
    <t>&gt;&gt;&gt; Was not promoted last year ;  &gt; Females ;</t>
  </si>
  <si>
    <t>&gt;&gt;&gt; Transferred last year ;  Persons ;</t>
  </si>
  <si>
    <t>&gt;&gt;&gt; Transferred last year ;  &gt; Males ;</t>
  </si>
  <si>
    <t>&gt;&gt;&gt; Transferred last year ;  &gt; Females ;</t>
  </si>
  <si>
    <t>&gt;&gt;&gt; Was not transferred last year ;  Persons ;</t>
  </si>
  <si>
    <t>&gt;&gt;&gt; Was not transferred last year ;  &gt; Males ;</t>
  </si>
  <si>
    <t>&gt;&gt;&gt; Was not transferred last year ;  &gt; Females ;</t>
  </si>
  <si>
    <t>&gt;&gt;&gt; Promoted or transferred last year ;  Persons ;</t>
  </si>
  <si>
    <t>&gt;&gt;&gt; Promoted or transferred last year ;  &gt; Males ;</t>
  </si>
  <si>
    <t>&gt;&gt;&gt; Promoted or transferred last year ;  &gt; Females ;</t>
  </si>
  <si>
    <t>&gt;&gt;&gt;&gt; Promoted and transferred last year ;  Persons ;</t>
  </si>
  <si>
    <t>&gt;&gt;&gt;&gt; Promoted and transferred last year ;  &gt; Males ;</t>
  </si>
  <si>
    <t>&gt;&gt;&gt;&gt; Promoted and transferred last year ;  &gt; Females ;</t>
  </si>
  <si>
    <t>&gt;&gt;&gt;&gt; Promoted only last year ;  Persons ;</t>
  </si>
  <si>
    <t>&gt;&gt;&gt;&gt; Promoted only last year ;  &gt; Males ;</t>
  </si>
  <si>
    <t>&gt;&gt;&gt;&gt; Promoted only last year ;  &gt; Females ;</t>
  </si>
  <si>
    <t>&gt;&gt;&gt;&gt; Transferred only last year ;  Persons ;</t>
  </si>
  <si>
    <t>&gt;&gt;&gt;&gt; Transferred only last year ;  &gt; Males ;</t>
  </si>
  <si>
    <t>&gt;&gt;&gt;&gt; Transferred only last year ;  &gt; Females ;</t>
  </si>
  <si>
    <t>&gt;&gt;&gt; Was not promoted or transferred last year ;  Persons ;</t>
  </si>
  <si>
    <t>&gt;&gt;&gt; Was not promoted or transferred last year ;  &gt; Males ;</t>
  </si>
  <si>
    <t>&gt;&gt;&gt; Was not promoted or transferred last year ;  &gt; Females ;</t>
  </si>
  <si>
    <t>&gt;&gt; Owner managers and contributing family workers ;  Persons ;</t>
  </si>
  <si>
    <t>&gt;&gt; Owner managers and contributing family workers ;  &gt; Males ;</t>
  </si>
  <si>
    <t>&gt;&gt; Owner managers and contributing family workers ;  &gt; Females ;</t>
  </si>
  <si>
    <t>&gt;&gt;&gt; No change in usual weekly hours last year ;  Persons ;</t>
  </si>
  <si>
    <t>&gt;&gt;&gt; No change in usual weekly hours last year ;  &gt; Males ;</t>
  </si>
  <si>
    <t>&gt;&gt;&gt; No change in usual weekly hours last year ;  &gt; Females ;</t>
  </si>
  <si>
    <t>&gt;&gt;&gt; Usual weekly hours increased last year ;  Persons ;</t>
  </si>
  <si>
    <t>&gt;&gt;&gt; Usual weekly hours increased last year ;  &gt; Males ;</t>
  </si>
  <si>
    <t>&gt;&gt;&gt; Usual weekly hours increased last year ;  &gt; Females ;</t>
  </si>
  <si>
    <t>&gt;&gt;&gt; Usual weekly hours decreased last year ;  Persons ;</t>
  </si>
  <si>
    <t>&gt;&gt;&gt; Usual weekly hours decreased last year ;  &gt; Males ;</t>
  </si>
  <si>
    <t>&gt;&gt;&gt; Usual weekly hours decreased last year ;  &gt; Females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</si>
  <si>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</si>
  <si>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</si>
  <si>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</si>
  <si>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</si>
  <si>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</si>
  <si>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</si>
  <si>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</si>
  <si>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</si>
  <si>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</si>
  <si>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</si>
  <si>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</si>
  <si>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</si>
  <si>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A124831442R</t>
  </si>
  <si>
    <t>A124831226W</t>
  </si>
  <si>
    <t>A124831010K</t>
  </si>
  <si>
    <t>A124831398T</t>
  </si>
  <si>
    <t>A124831182F</t>
  </si>
  <si>
    <t>A124830966K</t>
  </si>
  <si>
    <t>A124831326F</t>
  </si>
  <si>
    <t>A124831110V</t>
  </si>
  <si>
    <t>A124830894K</t>
  </si>
  <si>
    <t>A124831402W</t>
  </si>
  <si>
    <t>A124831186R</t>
  </si>
  <si>
    <t>A124830970A</t>
  </si>
  <si>
    <t>A124831406F</t>
  </si>
  <si>
    <t>A124831190F</t>
  </si>
  <si>
    <t>A124830974K</t>
  </si>
  <si>
    <t>A124831330W</t>
  </si>
  <si>
    <t>A124831114C</t>
  </si>
  <si>
    <t>A124830898V</t>
  </si>
  <si>
    <t>A124831334F</t>
  </si>
  <si>
    <t>A124831118L</t>
  </si>
  <si>
    <t>A124830902X</t>
  </si>
  <si>
    <t>A124831374X</t>
  </si>
  <si>
    <t>A124831158F</t>
  </si>
  <si>
    <t>A124830942T</t>
  </si>
  <si>
    <t>A124831290R</t>
  </si>
  <si>
    <t>A124831074W</t>
  </si>
  <si>
    <t>A124830858A</t>
  </si>
  <si>
    <t>A124831410W</t>
  </si>
  <si>
    <t>A124831194R</t>
  </si>
  <si>
    <t>A124830978V</t>
  </si>
  <si>
    <t>A124831378J</t>
  </si>
  <si>
    <t>A124831162W</t>
  </si>
  <si>
    <t>A124830946A</t>
  </si>
  <si>
    <t>A124831422F</t>
  </si>
  <si>
    <t>A124831206L</t>
  </si>
  <si>
    <t>A124830990K</t>
  </si>
  <si>
    <t>A124831294X</t>
  </si>
  <si>
    <t>A124831078F</t>
  </si>
  <si>
    <t>A124830862T</t>
  </si>
  <si>
    <t>A124831230L</t>
  </si>
  <si>
    <t>A124831014V</t>
  </si>
  <si>
    <t>A124830798K</t>
  </si>
  <si>
    <t>A124831258R</t>
  </si>
  <si>
    <t>A124831042C</t>
  </si>
  <si>
    <t>A124830826J</t>
  </si>
  <si>
    <t>A124831338R</t>
  </si>
  <si>
    <t>A124831122C</t>
  </si>
  <si>
    <t>A124830906J</t>
  </si>
  <si>
    <t>A124831262F</t>
  </si>
  <si>
    <t>A124831046L</t>
  </si>
  <si>
    <t>A124830830X</t>
  </si>
  <si>
    <t>A124831342F</t>
  </si>
  <si>
    <t>A124831126L</t>
  </si>
  <si>
    <t>A124830910X</t>
  </si>
  <si>
    <t>A124831346R</t>
  </si>
  <si>
    <t>A124831130C</t>
  </si>
  <si>
    <t>A124830914J</t>
  </si>
  <si>
    <t>A124831426R</t>
  </si>
  <si>
    <t>A124831210C</t>
  </si>
  <si>
    <t>A124830994V</t>
  </si>
  <si>
    <t>A124831234W</t>
  </si>
  <si>
    <t>A124831018C</t>
  </si>
  <si>
    <t>A124830802R</t>
  </si>
  <si>
    <t>A124831414F</t>
  </si>
  <si>
    <t>A124831198X</t>
  </si>
  <si>
    <t>A124830982K</t>
  </si>
  <si>
    <t>A124831418R</t>
  </si>
  <si>
    <t>A124831202C</t>
  </si>
  <si>
    <t>A124830986V</t>
  </si>
  <si>
    <t>A124831238F</t>
  </si>
  <si>
    <t>A124831022V</t>
  </si>
  <si>
    <t>A124830806X</t>
  </si>
  <si>
    <t>A124831298J</t>
  </si>
  <si>
    <t>A124831082W</t>
  </si>
  <si>
    <t>A124830866A</t>
  </si>
  <si>
    <t>A124831350F</t>
  </si>
  <si>
    <t>A124831134L</t>
  </si>
  <si>
    <t>A124830918T</t>
  </si>
  <si>
    <t>A124831430F</t>
  </si>
  <si>
    <t>A124831214L</t>
  </si>
  <si>
    <t>A124830998C</t>
  </si>
  <si>
    <t>A124831242W</t>
  </si>
  <si>
    <t>A124831026C</t>
  </si>
  <si>
    <t>A124830810R</t>
  </si>
  <si>
    <t>A124831382X</t>
  </si>
  <si>
    <t>A124831166F</t>
  </si>
  <si>
    <t>A124830950T</t>
  </si>
  <si>
    <t>A124831386J</t>
  </si>
  <si>
    <t>A124831170W</t>
  </si>
  <si>
    <t>A124830954A</t>
  </si>
  <si>
    <t>A124831274R</t>
  </si>
  <si>
    <t>A124831058W</t>
  </si>
  <si>
    <t>A124830842J</t>
  </si>
  <si>
    <t>A124831246F</t>
  </si>
  <si>
    <t>A124831030V</t>
  </si>
  <si>
    <t>A124830814X</t>
  </si>
  <si>
    <t>A124831302L</t>
  </si>
  <si>
    <t>A124831086F</t>
  </si>
  <si>
    <t>A124830870T</t>
  </si>
  <si>
    <t>A124831266R</t>
  </si>
  <si>
    <t>A124831050C</t>
  </si>
  <si>
    <t>A124830834J</t>
  </si>
  <si>
    <t>A124831306W</t>
  </si>
  <si>
    <t>A124831090W</t>
  </si>
  <si>
    <t>A124830874A</t>
  </si>
  <si>
    <t>A124831278X</t>
  </si>
  <si>
    <t>A124831062L</t>
  </si>
  <si>
    <t>A124830846T</t>
  </si>
  <si>
    <t>A124831310L</t>
  </si>
  <si>
    <t>A124831094F</t>
  </si>
  <si>
    <t>A124830878K</t>
  </si>
  <si>
    <t>A124831354R</t>
  </si>
  <si>
    <t>A124831138W</t>
  </si>
  <si>
    <t>A124830922J</t>
  </si>
  <si>
    <t>A124831314W</t>
  </si>
  <si>
    <t>A124831098R</t>
  </si>
  <si>
    <t>A124830882A</t>
  </si>
  <si>
    <t>A124831282R</t>
  </si>
  <si>
    <t>A124831066W</t>
  </si>
  <si>
    <t>A124830850J</t>
  </si>
  <si>
    <t>A124831390X</t>
  </si>
  <si>
    <t>A124831174F</t>
  </si>
  <si>
    <t>A124830958K</t>
  </si>
  <si>
    <t>A124831358X</t>
  </si>
  <si>
    <t>A124831142L</t>
  </si>
  <si>
    <t>A124830926T</t>
  </si>
  <si>
    <t>A124831362R</t>
  </si>
  <si>
    <t>A124831146W</t>
  </si>
  <si>
    <t>A124830930J</t>
  </si>
  <si>
    <t>A124831434R</t>
  </si>
  <si>
    <t>A124831218W</t>
  </si>
  <si>
    <t>A124831002K</t>
  </si>
  <si>
    <t>A124831250W</t>
  </si>
  <si>
    <t>A124831034C</t>
  </si>
  <si>
    <t>A124830818J</t>
  </si>
  <si>
    <t>A124831318F</t>
  </si>
  <si>
    <t>A124831102V</t>
  </si>
  <si>
    <t>A124830886K</t>
  </si>
  <si>
    <t>A124831270F</t>
  </si>
  <si>
    <t>A124831054L</t>
  </si>
  <si>
    <t>A124830838T</t>
  </si>
  <si>
    <t>A124831366X</t>
  </si>
  <si>
    <t>A124831150L</t>
  </si>
  <si>
    <t>A124830934T</t>
  </si>
  <si>
    <t>A124831370R</t>
  </si>
  <si>
    <t>A124831154W</t>
  </si>
  <si>
    <t>A124830938A</t>
  </si>
  <si>
    <t>A124831286X</t>
  </si>
  <si>
    <t>A124831070L</t>
  </si>
  <si>
    <t>A124830854T</t>
  </si>
  <si>
    <t>A124831254F</t>
  </si>
  <si>
    <t>A124831038L</t>
  </si>
  <si>
    <t>A124830822X</t>
  </si>
  <si>
    <t>A124831438X</t>
  </si>
  <si>
    <t>A124831222L</t>
  </si>
  <si>
    <t>A124831006V</t>
  </si>
  <si>
    <t>A124831322W</t>
  </si>
  <si>
    <t>A124831106C</t>
  </si>
  <si>
    <t>A124830890A</t>
  </si>
  <si>
    <t>A124831394J</t>
  </si>
  <si>
    <t>A124831178R</t>
  </si>
  <si>
    <t>A124830962A</t>
  </si>
  <si>
    <t>Time Series Workbook</t>
  </si>
  <si>
    <t>6226.0 Participation, Job Search and Mobility, Australia</t>
  </si>
  <si>
    <t>Table 18. Change in employment characteristics of persons employed last year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</si>
  <si>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</si>
  <si>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</si>
  <si>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</si>
  <si>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</si>
  <si>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</si>
  <si>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</si>
  <si>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</si>
  <si>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</si>
  <si>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</si>
  <si>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</si>
  <si>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18.1 - February 2021</t>
  </si>
  <si>
    <t>Table 18.2 -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</si>
  <si>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</si>
  <si>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</si>
  <si>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</si>
  <si>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</si>
  <si>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</si>
  <si>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</si>
  <si>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</si>
  <si>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</si>
  <si>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Persons</t>
  </si>
  <si>
    <t>Males</t>
  </si>
  <si>
    <t>Females</t>
  </si>
  <si>
    <t>'000</t>
  </si>
  <si>
    <t>Employed total</t>
  </si>
  <si>
    <t>Duration of employment in current main job</t>
  </si>
  <si>
    <t>Less than 1 year in current main job</t>
  </si>
  <si>
    <t>1 year or more in current main job</t>
  </si>
  <si>
    <t>Total</t>
  </si>
  <si>
    <t xml:space="preserve">Whether changed jobs in last 12 months </t>
  </si>
  <si>
    <t>Did not not change jobs in last 12 months</t>
  </si>
  <si>
    <t>Changed jobs in last 12 months</t>
  </si>
  <si>
    <t>Whether changed industry division (from last job to current job)</t>
  </si>
  <si>
    <t>Changed jobs in the same industry division</t>
  </si>
  <si>
    <t>Changed jobs into a different industry division</t>
  </si>
  <si>
    <t>Whether changed major occupation group (from last job to current job)</t>
  </si>
  <si>
    <t>Changed jobs in the same major occupation group</t>
  </si>
  <si>
    <t>Changed jobs into a different major occupation group</t>
  </si>
  <si>
    <t>Whether changed usual weekly hours (from last job to current job)</t>
  </si>
  <si>
    <t>Changed to a job with the same usual hours</t>
  </si>
  <si>
    <t>Changed to a job with more usual hours</t>
  </si>
  <si>
    <t>Changed to a job with more full-time hours</t>
  </si>
  <si>
    <t>Changed from a part-time job to a full-time job</t>
  </si>
  <si>
    <t>Changed to a job with more part-time hours</t>
  </si>
  <si>
    <t>Changed to a job with fewer usual hours</t>
  </si>
  <si>
    <t>Changed to a job with fewer full-time hours</t>
  </si>
  <si>
    <t>Changed from a full-time job to a part-time job</t>
  </si>
  <si>
    <t>Changed to a job with fewer part-time hours</t>
  </si>
  <si>
    <t>Whether changed status in employment (from last job to current job)</t>
  </si>
  <si>
    <t>Changed jobs with the same status in employment</t>
  </si>
  <si>
    <t>Changed jobs with a different status in employment</t>
  </si>
  <si>
    <t>Status in employment of current main job</t>
  </si>
  <si>
    <t>Employee</t>
  </si>
  <si>
    <t>Owner managers</t>
  </si>
  <si>
    <t xml:space="preserve">Employees - 1 year or more in current main job </t>
  </si>
  <si>
    <t>Whether changed major occupation group (with current employer in last 12 months)</t>
  </si>
  <si>
    <t>No change in occupation with current employer last year</t>
  </si>
  <si>
    <t>Changed occupations with current employer in the same major group last year</t>
  </si>
  <si>
    <t>Changed occupations with current employer into a different major group last year</t>
  </si>
  <si>
    <t>Whether changed usual weekly hours (with current employer in last 12 months)</t>
  </si>
  <si>
    <t>No change in usual weekly hours with current employer last year</t>
  </si>
  <si>
    <t>Usual weekly hours increased with current employer last year</t>
  </si>
  <si>
    <t>Usual weekly hours increased with more full-time hours last year</t>
  </si>
  <si>
    <t>Usual weekly hours increased from part-time to full-time hours last year</t>
  </si>
  <si>
    <t>Usual weekly hours increased with more part-time hours last year</t>
  </si>
  <si>
    <t>Usual weekly hours decreased with current employer last year</t>
  </si>
  <si>
    <t>Usual weekly hours decreased with fewer full-time hours last year</t>
  </si>
  <si>
    <t>Usual weekly hours decreased from full-time to part-time hours last year</t>
  </si>
  <si>
    <t>Usual weekly hours decreased with fewer part-time hours last year</t>
  </si>
  <si>
    <t>Did not know or usual weekly hours varied</t>
  </si>
  <si>
    <t>Whether promoted with current employer in last 12 months</t>
  </si>
  <si>
    <t>Promoted last year</t>
  </si>
  <si>
    <t>Was not promoted last year</t>
  </si>
  <si>
    <t>Whether transferred with current employer in the last 12 months</t>
  </si>
  <si>
    <t>Transferred last year</t>
  </si>
  <si>
    <t>Was not transferred last year</t>
  </si>
  <si>
    <t>Whether promoted or transferred with current employer in last 12 months</t>
  </si>
  <si>
    <t>Promoted or transferred last year</t>
  </si>
  <si>
    <t>Promoted and transferred last year</t>
  </si>
  <si>
    <t>Promoted only last year</t>
  </si>
  <si>
    <t>Transferred only last year</t>
  </si>
  <si>
    <t>Was not promoted or transferred last year</t>
  </si>
  <si>
    <t>Owner managers - 1 year or more in current main job</t>
  </si>
  <si>
    <t>Whether changed usual weekly hours (in current business in last 12 months)</t>
  </si>
  <si>
    <t>No change in usual weekly hours last year</t>
  </si>
  <si>
    <t>Usual weekly hours increased last year</t>
  </si>
  <si>
    <t>Usual weekly hours decreased last year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</si>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</sst>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mmm\-yyyy"/>
    <numFmt numFmtId="166" formatCode="0.0;\-0.0;0.0;@"/>
    <numFmt numFmtId="167" formatCode="#,##0.0"/>
    <numFmt numFmtId="168" formatCode="0.0"/>
  </numFmts>
  <fonts count="3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8"/>
      <color indexed="81"/>
      <name val="Arial"/>
      <family val="2"/>
    </font>
    <font>
      <u/>
      <sz val="8"/>
      <color theme="10"/>
      <name val="Calibri"/>
      <family val="2"/>
    </font>
    <font>
      <b/>
      <sz val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6" fillId="0" borderId="0">
      <alignment horizontal="center"/>
    </xf>
    <xf numFmtId="0" fontId="26" fillId="0" borderId="0">
      <alignment horizontal="center" vertical="center" wrapText="1"/>
    </xf>
    <xf numFmtId="0" fontId="9" fillId="0" borderId="0"/>
    <xf numFmtId="0" fontId="9" fillId="0" borderId="0"/>
    <xf numFmtId="0" fontId="10" fillId="0" borderId="0">
      <alignment horizontal="left" vertical="center" wrapText="1"/>
    </xf>
    <xf numFmtId="0" fontId="2" fillId="0" borderId="0"/>
    <xf numFmtId="0" fontId="26" fillId="0" borderId="0">
      <alignment horizontal="right"/>
    </xf>
  </cellStyleXfs>
  <cellXfs count="8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5" fontId="3" fillId="0" borderId="0" xfId="0" applyNumberFormat="1" applyFont="1" applyAlignment="1"/>
    <xf numFmtId="165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3" applyFont="1" applyAlignment="1">
      <alignment horizontal="left" vertical="center"/>
    </xf>
    <xf numFmtId="0" fontId="12" fillId="0" borderId="0" xfId="4"/>
    <xf numFmtId="0" fontId="13" fillId="0" borderId="0" xfId="5"/>
    <xf numFmtId="0" fontId="14" fillId="0" borderId="0" xfId="5" applyFont="1" applyAlignment="1">
      <alignment horizontal="left"/>
    </xf>
    <xf numFmtId="0" fontId="15" fillId="0" borderId="0" xfId="5" applyFont="1" applyAlignment="1">
      <alignment horizontal="left"/>
    </xf>
    <xf numFmtId="0" fontId="17" fillId="0" borderId="0" xfId="6" applyFont="1" applyAlignment="1">
      <alignment horizontal="center"/>
    </xf>
    <xf numFmtId="0" fontId="18" fillId="0" borderId="0" xfId="5" applyFont="1" applyAlignment="1">
      <alignment horizontal="left"/>
    </xf>
    <xf numFmtId="0" fontId="21" fillId="0" borderId="0" xfId="5" applyFont="1" applyAlignment="1">
      <alignment horizontal="left"/>
    </xf>
    <xf numFmtId="0" fontId="22" fillId="0" borderId="0" xfId="5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3" applyFont="1" applyFill="1" applyAlignment="1">
      <alignment horizontal="left" vertical="center" indent="11"/>
    </xf>
    <xf numFmtId="1" fontId="25" fillId="3" borderId="1" xfId="7" applyNumberFormat="1" applyFont="1" applyFill="1" applyBorder="1" applyAlignment="1">
      <alignment horizontal="center" vertical="center" wrapText="1"/>
    </xf>
    <xf numFmtId="0" fontId="24" fillId="3" borderId="1" xfId="7" applyFont="1" applyFill="1" applyBorder="1" applyAlignment="1">
      <alignment vertical="center"/>
    </xf>
    <xf numFmtId="0" fontId="24" fillId="3" borderId="1" xfId="8" applyFont="1" applyFill="1" applyBorder="1" applyAlignment="1">
      <alignment vertical="center"/>
    </xf>
    <xf numFmtId="0" fontId="10" fillId="0" borderId="0" xfId="9" applyFont="1">
      <alignment horizontal="center"/>
    </xf>
    <xf numFmtId="17" fontId="27" fillId="0" borderId="0" xfId="10" quotePrefix="1" applyNumberFormat="1" applyFont="1" applyAlignment="1">
      <alignment horizontal="right" wrapText="1"/>
    </xf>
    <xf numFmtId="1" fontId="28" fillId="0" borderId="0" xfId="11" applyNumberFormat="1" applyFont="1" applyAlignment="1">
      <alignment horizontal="center"/>
    </xf>
    <xf numFmtId="0" fontId="2" fillId="0" borderId="0" xfId="11" applyFont="1" applyAlignment="1">
      <alignment horizontal="right"/>
    </xf>
    <xf numFmtId="0" fontId="10" fillId="0" borderId="0" xfId="11" applyFont="1" applyAlignment="1">
      <alignment horizontal="right"/>
    </xf>
    <xf numFmtId="0" fontId="27" fillId="0" borderId="0" xfId="8" applyFont="1" applyAlignment="1">
      <alignment horizontal="right"/>
    </xf>
    <xf numFmtId="0" fontId="10" fillId="0" borderId="0" xfId="8" applyFont="1"/>
    <xf numFmtId="0" fontId="10" fillId="0" borderId="0" xfId="4" applyFont="1" applyAlignment="1">
      <alignment horizontal="right"/>
    </xf>
    <xf numFmtId="1" fontId="28" fillId="0" borderId="0" xfId="5" quotePrefix="1" applyNumberFormat="1" applyFont="1" applyAlignment="1">
      <alignment horizontal="center"/>
    </xf>
    <xf numFmtId="0" fontId="15" fillId="0" borderId="0" xfId="5" quotePrefix="1" applyFont="1" applyAlignment="1">
      <alignment horizontal="right"/>
    </xf>
    <xf numFmtId="0" fontId="27" fillId="0" borderId="3" xfId="9" applyFont="1" applyBorder="1" applyAlignment="1">
      <alignment horizontal="left" indent="35"/>
    </xf>
    <xf numFmtId="0" fontId="10" fillId="0" borderId="3" xfId="9" applyFont="1" applyBorder="1">
      <alignment horizontal="center"/>
    </xf>
    <xf numFmtId="0" fontId="29" fillId="0" borderId="3" xfId="1" applyFont="1" applyBorder="1" applyAlignment="1">
      <alignment horizontal="left"/>
    </xf>
    <xf numFmtId="0" fontId="3" fillId="0" borderId="0" xfId="12" applyFont="1" applyAlignment="1">
      <alignment horizontal="left"/>
    </xf>
    <xf numFmtId="0" fontId="2" fillId="0" borderId="0" xfId="12" applyFont="1" applyAlignment="1">
      <alignment horizontal="left"/>
    </xf>
    <xf numFmtId="0" fontId="29" fillId="0" borderId="0" xfId="1" applyFont="1" applyAlignment="1">
      <alignment horizontal="left"/>
    </xf>
    <xf numFmtId="1" fontId="27" fillId="0" borderId="0" xfId="13" applyNumberFormat="1" applyFont="1" applyAlignment="1">
      <alignment horizontal="center" vertical="center"/>
    </xf>
    <xf numFmtId="0" fontId="27" fillId="0" borderId="0" xfId="13" applyFont="1" applyAlignment="1">
      <alignment vertical="center"/>
    </xf>
    <xf numFmtId="0" fontId="27" fillId="0" borderId="0" xfId="8" applyFont="1"/>
    <xf numFmtId="0" fontId="2" fillId="0" borderId="0" xfId="12" applyFont="1" applyAlignment="1">
      <alignment horizontal="right"/>
    </xf>
    <xf numFmtId="167" fontId="18" fillId="0" borderId="0" xfId="8" applyNumberFormat="1" applyFont="1" applyAlignment="1">
      <alignment horizontal="right"/>
    </xf>
    <xf numFmtId="1" fontId="28" fillId="0" borderId="0" xfId="14" applyNumberFormat="1" applyFont="1" applyAlignment="1">
      <alignment horizontal="center"/>
    </xf>
    <xf numFmtId="0" fontId="27" fillId="0" borderId="0" xfId="13" applyFont="1" applyAlignment="1">
      <alignment horizontal="center" vertical="center"/>
    </xf>
    <xf numFmtId="167" fontId="15" fillId="0" borderId="0" xfId="8" applyNumberFormat="1" applyFont="1" applyAlignment="1">
      <alignment horizontal="right"/>
    </xf>
    <xf numFmtId="168" fontId="10" fillId="0" borderId="0" xfId="8" applyNumberFormat="1" applyFont="1"/>
    <xf numFmtId="0" fontId="30" fillId="0" borderId="0" xfId="8" applyFont="1"/>
    <xf numFmtId="167" fontId="18" fillId="0" borderId="3" xfId="8" applyNumberFormat="1" applyFont="1" applyBorder="1" applyAlignment="1">
      <alignment horizontal="right"/>
    </xf>
    <xf numFmtId="0" fontId="30" fillId="0" borderId="0" xfId="8" applyFont="1" applyAlignment="1">
      <alignment horizontal="left"/>
    </xf>
    <xf numFmtId="0" fontId="2" fillId="0" borderId="0" xfId="12" applyFont="1" applyAlignment="1">
      <alignment horizontal="left" indent="1"/>
    </xf>
    <xf numFmtId="0" fontId="2" fillId="0" borderId="0" xfId="12" applyFont="1" applyAlignment="1">
      <alignment horizontal="left" indent="4"/>
    </xf>
    <xf numFmtId="167" fontId="18" fillId="0" borderId="0" xfId="8" applyNumberFormat="1" applyFont="1"/>
    <xf numFmtId="167" fontId="15" fillId="0" borderId="0" xfId="8" applyNumberFormat="1" applyFont="1"/>
    <xf numFmtId="1" fontId="28" fillId="0" borderId="0" xfId="15" applyNumberFormat="1" applyFont="1" applyAlignment="1">
      <alignment horizontal="center"/>
    </xf>
    <xf numFmtId="1" fontId="28" fillId="0" borderId="0" xfId="8" applyNumberFormat="1" applyFont="1" applyAlignment="1">
      <alignment horizontal="center"/>
    </xf>
    <xf numFmtId="0" fontId="27" fillId="0" borderId="0" xfId="9" applyFont="1" applyAlignment="1">
      <alignment horizontal="left"/>
    </xf>
    <xf numFmtId="0" fontId="27" fillId="0" borderId="0" xfId="9" applyFont="1" applyAlignment="1">
      <alignment horizontal="left" indent="32"/>
    </xf>
    <xf numFmtId="164" fontId="32" fillId="0" borderId="0" xfId="2" applyFont="1" applyAlignment="1">
      <alignment horizontal="right"/>
    </xf>
    <xf numFmtId="164" fontId="32" fillId="0" borderId="3" xfId="2" applyFont="1" applyBorder="1" applyAlignment="1">
      <alignment horizontal="right"/>
    </xf>
    <xf numFmtId="164" fontId="33" fillId="0" borderId="0" xfId="2" applyFont="1" applyAlignment="1">
      <alignment horizontal="right"/>
    </xf>
    <xf numFmtId="164" fontId="34" fillId="0" borderId="0" xfId="2" applyFont="1" applyAlignment="1">
      <alignment horizontal="right"/>
    </xf>
    <xf numFmtId="0" fontId="34" fillId="0" borderId="0" xfId="4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5" applyFont="1" applyBorder="1" applyAlignment="1">
      <alignment horizontal="left"/>
    </xf>
    <xf numFmtId="0" fontId="14" fillId="0" borderId="0" xfId="5" applyFont="1" applyAlignment="1">
      <alignment horizontal="left"/>
    </xf>
    <xf numFmtId="0" fontId="17" fillId="0" borderId="0" xfId="6" applyFont="1"/>
    <xf numFmtId="0" fontId="5" fillId="3" borderId="0" xfId="0" applyFont="1" applyFill="1" applyAlignment="1">
      <alignment horizontal="left" vertical="top" wrapText="1" indent="11"/>
    </xf>
    <xf numFmtId="0" fontId="24" fillId="3" borderId="1" xfId="7" applyFont="1" applyFill="1" applyBorder="1" applyAlignment="1">
      <alignment horizontal="left" vertical="center" indent="13"/>
    </xf>
  </cellXfs>
  <cellStyles count="16">
    <cellStyle name="Comma" xfId="2" builtinId="3"/>
    <cellStyle name="Hyperlink" xfId="1" builtinId="8"/>
    <cellStyle name="Hyperlink 2" xfId="6" xr:uid="{1DBF671E-8FD6-4DAF-80DA-99B1362D86ED}"/>
    <cellStyle name="Normal" xfId="0" builtinId="0"/>
    <cellStyle name="Normal 10" xfId="4" xr:uid="{CB6D11EE-B434-42F0-BFCA-C2AE19EA176E}"/>
    <cellStyle name="Normal 2" xfId="8" xr:uid="{68765AD0-8FFA-4BB5-8AA8-20215C9DA67A}"/>
    <cellStyle name="Normal 2 2" xfId="11" xr:uid="{D3897CCB-8D39-4D1A-98F2-54AFC0F72E93}"/>
    <cellStyle name="Normal 2 2 2" xfId="12" xr:uid="{D91658EF-80F7-45DB-A490-35085386764D}"/>
    <cellStyle name="Normal 2 4" xfId="5" xr:uid="{E0EB59AE-C270-46E8-8B9F-213BB8121A0A}"/>
    <cellStyle name="Normal 3 5 4" xfId="3" xr:uid="{9FFD7B13-5025-4C8C-A89C-6354955CF605}"/>
    <cellStyle name="Normal 30" xfId="14" xr:uid="{F1CDAE87-55F6-4C22-8C0B-628AD9EF9E15}"/>
    <cellStyle name="Style1" xfId="7" xr:uid="{01213E18-334B-4E08-B56F-864DD719EEC1}"/>
    <cellStyle name="Style4" xfId="9" xr:uid="{3805375D-7266-4752-83E5-88F09ED574B5}"/>
    <cellStyle name="Style5" xfId="10" xr:uid="{3993B0A0-896A-4622-92D6-7FAA6240DEAE}"/>
    <cellStyle name="Style8 2" xfId="15" xr:uid="{6BA4FB09-CA1D-42D2-B653-C0C0EEF5085E}"/>
    <cellStyle name="Style9" xfId="13" xr:uid="{6498F27B-F943-433A-9C1A-881FA0229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917B5B-88D8-4E29-8722-EA30656595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B8085-5ADB-4E44-8003-74CA472EA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5B91D-453E-4066-9CA5-93B50EAC3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7F5D3A0F-DC16-472C-A08F-4D6DCDEEE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434C3-B308-45B9-93B9-D4BB11D63182}">
  <dimension ref="A1:E26"/>
  <sheetViews>
    <sheetView showGridLines="0" tabSelected="1" workbookViewId="0">
      <pane ySplit="7" topLeftCell="A8" activePane="bottomLeft" state="frozen"/>
      <selection activeCell="Z1" sqref="Z1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7.7109375" customWidth="1"/>
    <col min="26" max="26" width="7.7109375" customWidth="1"/>
  </cols>
  <sheetData>
    <row r="1" spans="1:5">
      <c r="A1" s="21"/>
      <c r="B1" s="21"/>
      <c r="C1" s="21"/>
      <c r="D1" s="21"/>
      <c r="E1" s="21"/>
    </row>
    <row r="2" spans="1:5">
      <c r="A2" s="21"/>
      <c r="B2" s="13" t="s">
        <v>315</v>
      </c>
      <c r="C2" s="12"/>
      <c r="D2" s="12"/>
      <c r="E2" s="12"/>
    </row>
    <row r="3" spans="1:5" ht="12" customHeight="1">
      <c r="A3" s="21"/>
      <c r="B3" s="12"/>
      <c r="C3" s="12"/>
      <c r="D3" s="12"/>
      <c r="E3" s="12"/>
    </row>
    <row r="4" spans="1:5">
      <c r="A4" s="21"/>
      <c r="B4" s="12"/>
      <c r="C4" s="12"/>
      <c r="D4" s="12"/>
      <c r="E4" s="12"/>
    </row>
    <row r="5" spans="1:5" ht="15.75">
      <c r="A5" s="21"/>
      <c r="B5" s="14" t="s">
        <v>316</v>
      </c>
      <c r="C5" s="21"/>
      <c r="D5" s="21"/>
      <c r="E5" s="21"/>
    </row>
    <row r="6" spans="1:5" ht="15.75" customHeight="1">
      <c r="A6" s="21"/>
      <c r="B6" s="80" t="s">
        <v>317</v>
      </c>
      <c r="C6" s="80"/>
      <c r="D6" s="80"/>
      <c r="E6" s="80"/>
    </row>
    <row r="7" spans="1:5" ht="15.75" customHeight="1">
      <c r="A7" s="21"/>
      <c r="B7" s="22" t="s">
        <v>325</v>
      </c>
      <c r="C7" s="21"/>
      <c r="D7" s="21"/>
      <c r="E7" s="21"/>
    </row>
    <row r="8" spans="1:5">
      <c r="A8" s="23"/>
      <c r="B8" s="23"/>
      <c r="C8" s="23"/>
      <c r="D8" s="21"/>
      <c r="E8" s="21"/>
    </row>
    <row r="9" spans="1:5" ht="15.75">
      <c r="A9" s="24"/>
      <c r="B9" s="25" t="s">
        <v>326</v>
      </c>
      <c r="C9" s="24"/>
      <c r="D9" s="21"/>
      <c r="E9" s="21"/>
    </row>
    <row r="10" spans="1:5">
      <c r="A10" s="24"/>
      <c r="B10" s="26" t="s">
        <v>327</v>
      </c>
      <c r="C10" s="24"/>
      <c r="D10" s="21"/>
      <c r="E10" s="21"/>
    </row>
    <row r="11" spans="1:5">
      <c r="A11" s="24"/>
      <c r="B11" s="27">
        <v>18.100000000000001</v>
      </c>
      <c r="C11" s="28" t="s">
        <v>328</v>
      </c>
      <c r="D11" s="21"/>
      <c r="E11" s="21"/>
    </row>
    <row r="12" spans="1:5">
      <c r="A12" s="24"/>
      <c r="B12" s="27">
        <v>18.2</v>
      </c>
      <c r="C12" s="28" t="s">
        <v>329</v>
      </c>
      <c r="D12" s="21"/>
      <c r="E12" s="21"/>
    </row>
    <row r="13" spans="1:5">
      <c r="A13" s="24"/>
      <c r="B13" s="27" t="s">
        <v>330</v>
      </c>
      <c r="C13" s="28" t="s">
        <v>331</v>
      </c>
      <c r="D13" s="21"/>
      <c r="E13" s="21"/>
    </row>
    <row r="14" spans="1:5">
      <c r="A14" s="23"/>
      <c r="B14" s="23"/>
      <c r="C14" s="23"/>
      <c r="D14" s="21"/>
      <c r="E14" s="21"/>
    </row>
    <row r="15" spans="1:5" ht="15.75">
      <c r="A15" s="24"/>
      <c r="B15" s="81"/>
      <c r="C15" s="81"/>
      <c r="D15" s="21"/>
      <c r="E15" s="21"/>
    </row>
    <row r="16" spans="1:5" ht="15.75">
      <c r="A16" s="24"/>
      <c r="B16" s="82" t="s">
        <v>332</v>
      </c>
      <c r="C16" s="82"/>
      <c r="D16" s="21"/>
      <c r="E16" s="21"/>
    </row>
    <row r="17" spans="1:5">
      <c r="A17" s="23"/>
      <c r="B17" s="23"/>
      <c r="C17" s="23"/>
      <c r="D17" s="21"/>
      <c r="E17" s="21"/>
    </row>
    <row r="18" spans="1:5">
      <c r="A18" s="24"/>
      <c r="B18" s="29" t="s">
        <v>333</v>
      </c>
      <c r="C18" s="24"/>
      <c r="D18" s="21"/>
      <c r="E18" s="21"/>
    </row>
    <row r="19" spans="1:5">
      <c r="A19" s="24"/>
      <c r="B19" s="83" t="s">
        <v>334</v>
      </c>
      <c r="C19" s="83"/>
      <c r="D19" s="21"/>
      <c r="E19" s="21"/>
    </row>
    <row r="20" spans="1:5">
      <c r="A20" s="24"/>
      <c r="B20" s="83" t="s">
        <v>335</v>
      </c>
      <c r="C20" s="83"/>
      <c r="D20" s="21"/>
      <c r="E20" s="21"/>
    </row>
    <row r="21" spans="1:5">
      <c r="A21" s="23"/>
      <c r="B21" s="23"/>
      <c r="C21" s="23"/>
      <c r="D21" s="21"/>
      <c r="E21" s="21"/>
    </row>
    <row r="22" spans="1:5">
      <c r="A22" s="23"/>
      <c r="B22" s="15" t="s">
        <v>318</v>
      </c>
      <c r="C22" s="21"/>
      <c r="D22" s="21"/>
      <c r="E22" s="21"/>
    </row>
    <row r="23" spans="1:5">
      <c r="A23" s="23"/>
      <c r="B23" s="79" t="s">
        <v>336</v>
      </c>
      <c r="C23" s="79"/>
      <c r="D23" s="79"/>
      <c r="E23" s="79"/>
    </row>
    <row r="24" spans="1:5">
      <c r="A24" s="23"/>
      <c r="B24" s="79" t="s">
        <v>337</v>
      </c>
      <c r="C24" s="79"/>
      <c r="D24" s="79"/>
      <c r="E24" s="79"/>
    </row>
    <row r="25" spans="1:5">
      <c r="A25" s="23"/>
      <c r="B25" s="23"/>
      <c r="C25" s="23"/>
      <c r="D25" s="21"/>
      <c r="E25" s="21"/>
    </row>
    <row r="26" spans="1:5">
      <c r="A26" s="23"/>
      <c r="B26" s="30" t="str">
        <f ca="1">"© Commonwealth of Australia "&amp;YEAR(TODAY())</f>
        <v>© Commonwealth of Australia 2021</v>
      </c>
      <c r="C26" s="24"/>
      <c r="D26" s="21"/>
      <c r="E26" s="21"/>
    </row>
  </sheetData>
  <mergeCells count="7">
    <mergeCell ref="B24:E24"/>
    <mergeCell ref="B6:E6"/>
    <mergeCell ref="B15:C15"/>
    <mergeCell ref="B16:C16"/>
    <mergeCell ref="B19:C19"/>
    <mergeCell ref="B20:C20"/>
    <mergeCell ref="B23:E23"/>
  </mergeCells>
  <hyperlinks>
    <hyperlink ref="B16" r:id="rId1" xr:uid="{A996FBDC-EC18-458B-9232-A785CF194412}"/>
    <hyperlink ref="B13" location="Index!A12" display="Index" xr:uid="{007BD3DF-C142-442E-9499-4013C40B6183}"/>
    <hyperlink ref="B26" r:id="rId2" display="© Commonwealth of Australia 2015" xr:uid="{F32EFF6F-FC76-475A-965F-642143495078}"/>
    <hyperlink ref="B20" r:id="rId3" display="Explanatory Notes" xr:uid="{C60B653F-05DE-444E-8CF3-FB488E437DE1}"/>
    <hyperlink ref="B19" r:id="rId4" xr:uid="{30802E3C-EE8E-4B67-8CBF-F7A8A3930896}"/>
    <hyperlink ref="B19:C19" r:id="rId5" display="Summary - link to be updated for 2021" xr:uid="{A41EA21C-2827-4993-A4B2-2B86A686225A}"/>
    <hyperlink ref="B20:C20" r:id="rId6" display="Methodology" xr:uid="{5273A1F6-47A5-4591-ABFE-1494072075DA}"/>
    <hyperlink ref="B11" location="'Table 18.1'!C13" display="'Table 18.1'!C13" xr:uid="{7D3C18E8-4524-4B91-8573-C0B3DDD0CC86}"/>
    <hyperlink ref="B12" location="'Table 18.2'!C13" display="'Table 18.2'!C13" xr:uid="{F1D31581-389C-45F6-B4DC-99279AC9D031}"/>
    <hyperlink ref="B24" r:id="rId7" display="or the Labour Surveys Branch at labour.statistics@abs.gov.au." xr:uid="{027D01C0-0BB3-42D6-938B-D691D932B97C}"/>
    <hyperlink ref="B23:E23" r:id="rId8" display="For further information about these and related statistics visit www.abs.gov.au/about/contact-us" xr:uid="{C75FA82A-A170-40AF-A9F0-BCA6A03C1590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F0CF6-89D6-410E-88B4-D549C1D49B4F}">
  <sheetPr>
    <pageSetUpPr fitToPage="1"/>
  </sheetPr>
  <dimension ref="A1:L91"/>
  <sheetViews>
    <sheetView zoomScaleNormal="100" workbookViewId="0">
      <pane ySplit="10" topLeftCell="A11" activePane="bottomLeft" state="frozen"/>
      <selection activeCell="Z1" sqref="Z1"/>
      <selection pane="bottomLeft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315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316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84" t="str">
        <f>Contents!B6</f>
        <v>Table 18. Change in employment characteristics of persons employed last year</v>
      </c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85" t="str">
        <f>Contents!C11</f>
        <v>Table 18.1 - February 2021</v>
      </c>
      <c r="B8" s="85"/>
      <c r="C8" s="85"/>
      <c r="D8" s="85"/>
      <c r="E8" s="85"/>
      <c r="F8" s="85"/>
      <c r="G8" s="85"/>
      <c r="H8" s="85"/>
      <c r="I8" s="35"/>
      <c r="J8" s="36"/>
      <c r="K8" s="37"/>
      <c r="L8" s="37"/>
    </row>
    <row r="9" spans="1:12">
      <c r="A9" s="38"/>
      <c r="B9" s="38"/>
      <c r="C9" s="39" t="s">
        <v>338</v>
      </c>
      <c r="D9" s="39" t="s">
        <v>339</v>
      </c>
      <c r="E9" s="39" t="s">
        <v>340</v>
      </c>
      <c r="F9" s="40"/>
      <c r="G9" s="41"/>
      <c r="H9" s="42"/>
      <c r="I9" s="43"/>
      <c r="J9" s="44"/>
      <c r="K9" s="44"/>
      <c r="L9" s="44"/>
    </row>
    <row r="10" spans="1:12">
      <c r="A10" s="38"/>
      <c r="B10" s="38"/>
      <c r="C10" s="45" t="s">
        <v>341</v>
      </c>
      <c r="D10" s="45" t="s">
        <v>341</v>
      </c>
      <c r="E10" s="45" t="s">
        <v>341</v>
      </c>
      <c r="F10" s="46"/>
      <c r="G10" s="47"/>
      <c r="H10" s="47"/>
      <c r="I10" s="47"/>
      <c r="J10" s="44"/>
      <c r="K10" s="44"/>
      <c r="L10" s="44"/>
    </row>
    <row r="11" spans="1:12">
      <c r="A11" s="48" t="s">
        <v>342</v>
      </c>
      <c r="B11" s="49"/>
      <c r="C11" s="50"/>
      <c r="D11" s="50"/>
      <c r="E11" s="50"/>
      <c r="F11" s="46"/>
      <c r="G11" s="47"/>
      <c r="H11" s="47"/>
      <c r="I11" s="47"/>
      <c r="J11" s="44"/>
      <c r="K11" s="44"/>
      <c r="L11" s="44"/>
    </row>
    <row r="12" spans="1:12">
      <c r="A12" s="51" t="s">
        <v>343</v>
      </c>
      <c r="B12" s="52"/>
      <c r="C12" s="53"/>
      <c r="D12" s="53"/>
      <c r="E12" s="53"/>
      <c r="F12" s="54"/>
      <c r="G12" s="55"/>
      <c r="H12" s="55"/>
      <c r="I12" s="55"/>
      <c r="J12" s="56"/>
      <c r="K12" s="56"/>
      <c r="L12" s="56"/>
    </row>
    <row r="13" spans="1:12">
      <c r="A13" s="57"/>
      <c r="B13" s="52" t="s">
        <v>344</v>
      </c>
      <c r="C13" s="58">
        <f>A124831398T_Latest</f>
        <v>2280.9</v>
      </c>
      <c r="D13" s="58">
        <f>A124831182F_Latest</f>
        <v>1147.461</v>
      </c>
      <c r="E13" s="58">
        <f>A124830966K_Latest</f>
        <v>1133.4390000000001</v>
      </c>
      <c r="F13" s="54"/>
      <c r="G13" s="28"/>
      <c r="H13" s="55"/>
      <c r="I13" s="55"/>
      <c r="J13" s="56"/>
      <c r="K13" s="56"/>
      <c r="L13" s="56"/>
    </row>
    <row r="14" spans="1:12">
      <c r="A14" s="57"/>
      <c r="B14" s="52" t="s">
        <v>345</v>
      </c>
      <c r="C14" s="58">
        <f>A124831426R_Latest</f>
        <v>10683.726000000001</v>
      </c>
      <c r="D14" s="58">
        <f>A124831210C_Latest</f>
        <v>5659.4970000000003</v>
      </c>
      <c r="E14" s="58">
        <f>A124830994V_Latest</f>
        <v>5024.2290000000003</v>
      </c>
      <c r="F14" s="59"/>
      <c r="G14" s="60"/>
      <c r="H14" s="56"/>
      <c r="I14" s="56"/>
      <c r="J14" s="56"/>
      <c r="K14" s="56"/>
      <c r="L14" s="56"/>
    </row>
    <row r="15" spans="1:12">
      <c r="A15" s="51" t="s">
        <v>346</v>
      </c>
      <c r="B15" s="52"/>
      <c r="C15" s="61">
        <f>A124831442R_Latest</f>
        <v>12964.626</v>
      </c>
      <c r="D15" s="61">
        <f>A124831226W_Latest</f>
        <v>6806.9579999999996</v>
      </c>
      <c r="E15" s="61">
        <f>A124831010K_Latest</f>
        <v>6157.6670000000004</v>
      </c>
      <c r="F15" s="59"/>
      <c r="G15" s="62"/>
      <c r="H15" s="62"/>
      <c r="I15" s="62"/>
      <c r="J15" s="63"/>
      <c r="K15" s="63"/>
      <c r="L15" s="63"/>
    </row>
    <row r="16" spans="1:12">
      <c r="A16" s="48" t="s">
        <v>344</v>
      </c>
      <c r="B16" s="49"/>
      <c r="C16" s="64"/>
      <c r="D16" s="64"/>
      <c r="E16" s="64"/>
      <c r="F16" s="59"/>
      <c r="G16" s="62"/>
      <c r="H16" s="62"/>
      <c r="I16" s="62"/>
      <c r="J16" s="44"/>
      <c r="K16" s="44"/>
      <c r="L16" s="44"/>
    </row>
    <row r="17" spans="1:12">
      <c r="A17" s="51" t="s">
        <v>347</v>
      </c>
      <c r="B17" s="52"/>
      <c r="C17" s="58"/>
      <c r="D17" s="58"/>
      <c r="E17" s="58"/>
      <c r="F17" s="59"/>
      <c r="G17" s="62"/>
      <c r="H17" s="62"/>
      <c r="I17" s="62"/>
      <c r="J17" s="44"/>
      <c r="K17" s="44"/>
      <c r="L17" s="44"/>
    </row>
    <row r="18" spans="1:12">
      <c r="A18" s="51"/>
      <c r="B18" s="52" t="s">
        <v>348</v>
      </c>
      <c r="C18" s="58">
        <f>A124831346R_Latest</f>
        <v>1306.231</v>
      </c>
      <c r="D18" s="58">
        <f>A124831130C_Latest</f>
        <v>638.35699999999997</v>
      </c>
      <c r="E18" s="58">
        <f>A124830914J_Latest</f>
        <v>667.87400000000002</v>
      </c>
      <c r="F18" s="59"/>
      <c r="G18" s="62"/>
      <c r="H18" s="62"/>
      <c r="I18" s="62"/>
      <c r="J18" s="44"/>
      <c r="K18" s="44"/>
      <c r="L18" s="44"/>
    </row>
    <row r="19" spans="1:12">
      <c r="A19" s="57"/>
      <c r="B19" s="52" t="s">
        <v>349</v>
      </c>
      <c r="C19" s="58">
        <f>A124831326F_Latest</f>
        <v>974.66899999999998</v>
      </c>
      <c r="D19" s="58">
        <f>A124831110V_Latest</f>
        <v>509.10399999999998</v>
      </c>
      <c r="E19" s="58">
        <f>A124830894K_Latest</f>
        <v>465.565</v>
      </c>
      <c r="F19" s="59"/>
      <c r="G19" s="62"/>
      <c r="H19" s="62"/>
      <c r="I19" s="62"/>
      <c r="J19" s="44"/>
      <c r="K19" s="44"/>
      <c r="L19" s="44"/>
    </row>
    <row r="20" spans="1:12">
      <c r="A20" s="51" t="s">
        <v>346</v>
      </c>
      <c r="B20" s="51"/>
      <c r="C20" s="61">
        <f>A124831398T_Latest</f>
        <v>2280.9</v>
      </c>
      <c r="D20" s="61">
        <f>A124831182F_Latest</f>
        <v>1147.461</v>
      </c>
      <c r="E20" s="61">
        <f>A124830966K_Latest</f>
        <v>1133.4390000000001</v>
      </c>
      <c r="F20" s="59"/>
      <c r="G20" s="62"/>
      <c r="H20" s="62"/>
      <c r="I20" s="62"/>
      <c r="J20" s="44"/>
      <c r="K20" s="44"/>
      <c r="L20" s="44"/>
    </row>
    <row r="21" spans="1:12">
      <c r="A21" s="48" t="s">
        <v>349</v>
      </c>
      <c r="B21" s="49"/>
      <c r="C21" s="64"/>
      <c r="D21" s="64"/>
      <c r="E21" s="64"/>
      <c r="F21" s="59"/>
      <c r="G21" s="62"/>
      <c r="H21" s="62"/>
      <c r="I21" s="62"/>
      <c r="J21" s="44"/>
      <c r="K21" s="44"/>
      <c r="L21" s="44"/>
    </row>
    <row r="22" spans="1:12">
      <c r="A22" s="51" t="s">
        <v>350</v>
      </c>
      <c r="B22" s="65"/>
      <c r="C22" s="58"/>
      <c r="D22" s="58"/>
      <c r="E22" s="58"/>
      <c r="F22" s="58"/>
      <c r="G22" s="58"/>
      <c r="H22" s="58"/>
      <c r="I22" s="59"/>
      <c r="J22" s="62"/>
      <c r="K22" s="62"/>
      <c r="L22" s="62"/>
    </row>
    <row r="23" spans="1:12">
      <c r="A23" s="52"/>
      <c r="B23" s="66" t="s">
        <v>351</v>
      </c>
      <c r="C23" s="58">
        <f>A124831402W_Latest</f>
        <v>396.74</v>
      </c>
      <c r="D23" s="58">
        <f>A124831186R_Latest</f>
        <v>207.61699999999999</v>
      </c>
      <c r="E23" s="58">
        <f>A124830970A_Latest</f>
        <v>189.124</v>
      </c>
      <c r="F23" s="59"/>
      <c r="G23" s="62"/>
      <c r="H23" s="62"/>
      <c r="I23" s="62"/>
      <c r="J23" s="44"/>
      <c r="K23" s="44"/>
      <c r="L23" s="44"/>
    </row>
    <row r="24" spans="1:12">
      <c r="A24" s="52"/>
      <c r="B24" s="66" t="s">
        <v>352</v>
      </c>
      <c r="C24" s="58">
        <f>A124831406F_Latest</f>
        <v>574.66399999999999</v>
      </c>
      <c r="D24" s="58">
        <f>A124831190F_Latest</f>
        <v>299.94600000000003</v>
      </c>
      <c r="E24" s="58">
        <f>A124830974K_Latest</f>
        <v>274.71800000000002</v>
      </c>
      <c r="F24" s="59"/>
      <c r="G24" s="62"/>
      <c r="H24" s="62"/>
      <c r="I24" s="62"/>
      <c r="J24" s="44"/>
      <c r="K24" s="44"/>
      <c r="L24" s="44"/>
    </row>
    <row r="25" spans="1:12">
      <c r="A25" s="51" t="s">
        <v>353</v>
      </c>
      <c r="B25" s="52"/>
      <c r="C25" s="58"/>
      <c r="D25" s="58"/>
      <c r="E25" s="58"/>
      <c r="F25" s="59"/>
      <c r="G25" s="62"/>
      <c r="H25" s="62"/>
      <c r="I25" s="62"/>
      <c r="J25" s="44"/>
      <c r="K25" s="44"/>
      <c r="L25" s="44"/>
    </row>
    <row r="26" spans="1:12">
      <c r="A26" s="52"/>
      <c r="B26" s="52" t="s">
        <v>354</v>
      </c>
      <c r="C26" s="58">
        <f>A124831330W_Latest</f>
        <v>510.78399999999999</v>
      </c>
      <c r="D26" s="58">
        <f>A124831114C_Latest</f>
        <v>265.33699999999999</v>
      </c>
      <c r="E26" s="58">
        <f>A124830898V_Latest</f>
        <v>245.447</v>
      </c>
      <c r="F26" s="59"/>
      <c r="G26" s="62"/>
      <c r="H26" s="62"/>
      <c r="I26" s="62"/>
      <c r="J26" s="44"/>
      <c r="K26" s="44"/>
      <c r="L26" s="44"/>
    </row>
    <row r="27" spans="1:12">
      <c r="A27" s="52"/>
      <c r="B27" s="52" t="s">
        <v>355</v>
      </c>
      <c r="C27" s="58">
        <f>A124831334F_Latest</f>
        <v>457.52199999999999</v>
      </c>
      <c r="D27" s="58">
        <f>A124831118L_Latest</f>
        <v>238.82</v>
      </c>
      <c r="E27" s="58">
        <f>A124830902X_Latest</f>
        <v>218.702</v>
      </c>
      <c r="F27" s="58"/>
      <c r="G27" s="58"/>
      <c r="H27" s="58"/>
      <c r="I27" s="59"/>
      <c r="J27" s="62"/>
      <c r="K27" s="62"/>
      <c r="L27" s="62"/>
    </row>
    <row r="28" spans="1:12">
      <c r="A28" s="51" t="s">
        <v>356</v>
      </c>
      <c r="B28" s="52"/>
      <c r="C28" s="58"/>
      <c r="D28" s="58"/>
      <c r="E28" s="58"/>
      <c r="F28" s="58"/>
      <c r="G28" s="58"/>
      <c r="H28" s="58"/>
      <c r="I28" s="59"/>
      <c r="J28" s="62"/>
      <c r="K28" s="62"/>
      <c r="L28" s="62"/>
    </row>
    <row r="29" spans="1:12">
      <c r="A29" s="52"/>
      <c r="B29" s="52" t="s">
        <v>357</v>
      </c>
      <c r="C29" s="58">
        <f>A124831374X_Latest</f>
        <v>310.14100000000002</v>
      </c>
      <c r="D29" s="58">
        <f>A124831158F_Latest</f>
        <v>172.387</v>
      </c>
      <c r="E29" s="58">
        <f>A124830942T_Latest</f>
        <v>137.75299999999999</v>
      </c>
      <c r="F29" s="58"/>
      <c r="G29" s="58"/>
      <c r="H29" s="58"/>
      <c r="I29" s="59"/>
      <c r="J29" s="62"/>
      <c r="K29" s="62"/>
      <c r="L29" s="62"/>
    </row>
    <row r="30" spans="1:12">
      <c r="A30" s="52"/>
      <c r="B30" s="52" t="s">
        <v>358</v>
      </c>
      <c r="C30" s="58">
        <f>A124831290R_Latest</f>
        <v>364.48200000000003</v>
      </c>
      <c r="D30" s="58">
        <f>A124831074W_Latest</f>
        <v>181.1</v>
      </c>
      <c r="E30" s="58">
        <f>A124830858A_Latest</f>
        <v>183.38300000000001</v>
      </c>
      <c r="F30" s="58"/>
      <c r="G30" s="58"/>
      <c r="H30" s="58"/>
      <c r="I30" s="59"/>
      <c r="J30" s="62"/>
      <c r="K30" s="62"/>
      <c r="L30" s="62"/>
    </row>
    <row r="31" spans="1:12">
      <c r="A31" s="52"/>
      <c r="B31" s="66" t="s">
        <v>359</v>
      </c>
      <c r="C31" s="58">
        <f>A124831410W_Latest</f>
        <v>113.876</v>
      </c>
      <c r="D31" s="58">
        <f>A124831194R_Latest</f>
        <v>70.91</v>
      </c>
      <c r="E31" s="58">
        <f>A124830978V_Latest</f>
        <v>42.966000000000001</v>
      </c>
      <c r="F31" s="58"/>
      <c r="G31" s="58"/>
      <c r="H31" s="58"/>
      <c r="I31" s="59"/>
      <c r="J31" s="62"/>
      <c r="K31" s="62"/>
      <c r="L31" s="62"/>
    </row>
    <row r="32" spans="1:12">
      <c r="A32" s="52"/>
      <c r="B32" s="66" t="s">
        <v>360</v>
      </c>
      <c r="C32" s="58">
        <f>A124831378J_Latest</f>
        <v>144.547</v>
      </c>
      <c r="D32" s="58">
        <f>A124831162W_Latest</f>
        <v>72.760000000000005</v>
      </c>
      <c r="E32" s="58">
        <f>A124830946A_Latest</f>
        <v>71.787000000000006</v>
      </c>
      <c r="F32" s="58"/>
      <c r="G32" s="58"/>
      <c r="H32" s="58"/>
      <c r="I32" s="59"/>
      <c r="J32" s="62"/>
      <c r="K32" s="62"/>
      <c r="L32" s="62"/>
    </row>
    <row r="33" spans="1:12">
      <c r="A33" s="52"/>
      <c r="B33" s="66" t="s">
        <v>361</v>
      </c>
      <c r="C33" s="58">
        <f>A124831422F_Latest</f>
        <v>106.059</v>
      </c>
      <c r="D33" s="58">
        <f>A124831206L_Latest</f>
        <v>37.429000000000002</v>
      </c>
      <c r="E33" s="58">
        <f>A124830990K_Latest</f>
        <v>68.629000000000005</v>
      </c>
      <c r="F33" s="58"/>
      <c r="G33" s="58"/>
      <c r="H33" s="58"/>
      <c r="I33" s="59"/>
      <c r="J33" s="62"/>
      <c r="K33" s="62"/>
      <c r="L33" s="62"/>
    </row>
    <row r="34" spans="1:12">
      <c r="A34" s="52"/>
      <c r="B34" s="52" t="s">
        <v>362</v>
      </c>
      <c r="C34" s="58">
        <f>A124831294X_Latest</f>
        <v>300.04599999999999</v>
      </c>
      <c r="D34" s="58">
        <f>A124831078F_Latest</f>
        <v>155.61699999999999</v>
      </c>
      <c r="E34" s="58">
        <f>A124830862T_Latest</f>
        <v>144.429</v>
      </c>
      <c r="F34" s="58"/>
      <c r="G34" s="58"/>
      <c r="H34" s="58"/>
      <c r="I34" s="59"/>
      <c r="J34" s="62"/>
      <c r="K34" s="62"/>
      <c r="L34" s="62"/>
    </row>
    <row r="35" spans="1:12">
      <c r="A35" s="52"/>
      <c r="B35" s="66" t="s">
        <v>363</v>
      </c>
      <c r="C35" s="58">
        <f>A124831230L_Latest</f>
        <v>136.71199999999999</v>
      </c>
      <c r="D35" s="58">
        <f>A124831014V_Latest</f>
        <v>86.972999999999999</v>
      </c>
      <c r="E35" s="58">
        <f>A124830798K_Latest</f>
        <v>49.738</v>
      </c>
      <c r="F35" s="58"/>
      <c r="G35" s="58"/>
      <c r="H35" s="58"/>
      <c r="I35" s="59"/>
      <c r="J35" s="62"/>
      <c r="K35" s="62"/>
      <c r="L35" s="62"/>
    </row>
    <row r="36" spans="1:12">
      <c r="A36" s="52"/>
      <c r="B36" s="66" t="s">
        <v>364</v>
      </c>
      <c r="C36" s="58">
        <f>A124831258R_Latest</f>
        <v>99.902000000000001</v>
      </c>
      <c r="D36" s="58">
        <f>A124831042C_Latest</f>
        <v>49.64</v>
      </c>
      <c r="E36" s="58">
        <f>A124830826J_Latest</f>
        <v>50.262</v>
      </c>
      <c r="F36" s="58"/>
      <c r="G36" s="58"/>
      <c r="H36" s="58"/>
      <c r="I36" s="59"/>
      <c r="J36" s="62"/>
      <c r="K36" s="62"/>
      <c r="L36" s="62"/>
    </row>
    <row r="37" spans="1:12">
      <c r="A37" s="52"/>
      <c r="B37" s="66" t="s">
        <v>365</v>
      </c>
      <c r="C37" s="58">
        <f>A124831338R_Latest</f>
        <v>63.430999999999997</v>
      </c>
      <c r="D37" s="58">
        <f>A124831122C_Latest</f>
        <v>19.003</v>
      </c>
      <c r="E37" s="58">
        <f>A124830906J_Latest</f>
        <v>44.427999999999997</v>
      </c>
      <c r="F37" s="58"/>
      <c r="G37" s="58"/>
      <c r="H37" s="58"/>
      <c r="I37" s="59"/>
      <c r="J37" s="62"/>
      <c r="K37" s="62"/>
      <c r="L37" s="62"/>
    </row>
    <row r="38" spans="1:12">
      <c r="A38" s="51" t="s">
        <v>366</v>
      </c>
      <c r="B38" s="52"/>
      <c r="C38" s="58"/>
      <c r="D38" s="58"/>
      <c r="E38" s="58"/>
      <c r="F38" s="58"/>
      <c r="G38" s="58"/>
      <c r="H38" s="58"/>
      <c r="I38" s="59"/>
      <c r="J38" s="62"/>
      <c r="K38" s="62"/>
      <c r="L38" s="62"/>
    </row>
    <row r="39" spans="1:12">
      <c r="A39" s="52"/>
      <c r="B39" s="52" t="s">
        <v>367</v>
      </c>
      <c r="C39" s="58">
        <f>A124831262F_Latest</f>
        <v>651.03</v>
      </c>
      <c r="D39" s="58">
        <f>A124831046L_Latest</f>
        <v>338.23599999999999</v>
      </c>
      <c r="E39" s="58">
        <f>A124830830X_Latest</f>
        <v>312.79300000000001</v>
      </c>
      <c r="F39" s="58"/>
      <c r="G39" s="58"/>
      <c r="H39" s="58"/>
      <c r="I39" s="59"/>
      <c r="J39" s="62"/>
      <c r="K39" s="62"/>
      <c r="L39" s="62"/>
    </row>
    <row r="40" spans="1:12">
      <c r="A40" s="52"/>
      <c r="B40" s="52" t="s">
        <v>368</v>
      </c>
      <c r="C40" s="58">
        <f>A124831342F_Latest</f>
        <v>323.63900000000001</v>
      </c>
      <c r="D40" s="58">
        <f>A124831126L_Latest</f>
        <v>170.86699999999999</v>
      </c>
      <c r="E40" s="58">
        <f>A124830910X_Latest</f>
        <v>152.77199999999999</v>
      </c>
      <c r="F40" s="58"/>
      <c r="G40" s="58"/>
      <c r="H40" s="58"/>
      <c r="I40" s="59"/>
      <c r="J40" s="62"/>
      <c r="K40" s="62"/>
      <c r="L40" s="62"/>
    </row>
    <row r="41" spans="1:12">
      <c r="A41" s="51" t="s">
        <v>346</v>
      </c>
      <c r="B41" s="67"/>
      <c r="C41" s="61">
        <f>A124831326F_Latest</f>
        <v>974.66899999999998</v>
      </c>
      <c r="D41" s="61">
        <f>A124831110V_Latest</f>
        <v>509.10399999999998</v>
      </c>
      <c r="E41" s="61">
        <f>A124830894K_Latest</f>
        <v>465.565</v>
      </c>
      <c r="F41" s="58"/>
      <c r="G41" s="58"/>
      <c r="H41" s="58"/>
      <c r="I41" s="59"/>
      <c r="J41" s="62"/>
      <c r="K41" s="62"/>
      <c r="L41" s="62"/>
    </row>
    <row r="42" spans="1:12">
      <c r="A42" s="48" t="s">
        <v>345</v>
      </c>
      <c r="B42" s="49"/>
      <c r="C42" s="64"/>
      <c r="D42" s="64"/>
      <c r="E42" s="64"/>
      <c r="F42" s="58"/>
      <c r="G42" s="58"/>
      <c r="H42" s="58"/>
      <c r="I42" s="59"/>
      <c r="J42" s="62"/>
      <c r="K42" s="62"/>
      <c r="L42" s="62"/>
    </row>
    <row r="43" spans="1:12">
      <c r="A43" s="51" t="s">
        <v>369</v>
      </c>
      <c r="B43" s="52"/>
      <c r="C43" s="58"/>
      <c r="D43" s="58"/>
      <c r="E43" s="58"/>
      <c r="F43" s="58"/>
      <c r="G43" s="58"/>
      <c r="H43" s="58"/>
      <c r="I43" s="59"/>
      <c r="J43" s="62"/>
      <c r="K43" s="62"/>
      <c r="L43" s="62"/>
    </row>
    <row r="44" spans="1:12">
      <c r="A44" s="57"/>
      <c r="B44" s="52" t="s">
        <v>370</v>
      </c>
      <c r="C44" s="58">
        <f>A124831234W_Latest</f>
        <v>8672.5939999999991</v>
      </c>
      <c r="D44" s="58">
        <f>A124831018C_Latest</f>
        <v>4365.893</v>
      </c>
      <c r="E44" s="58">
        <f>A124830802R_Latest</f>
        <v>4306.7</v>
      </c>
      <c r="F44" s="58"/>
      <c r="G44" s="58"/>
      <c r="H44" s="58"/>
      <c r="I44" s="59"/>
      <c r="J44" s="62"/>
      <c r="K44" s="62"/>
      <c r="L44" s="62"/>
    </row>
    <row r="45" spans="1:12">
      <c r="A45" s="57"/>
      <c r="B45" s="52" t="s">
        <v>371</v>
      </c>
      <c r="C45" s="58">
        <f>A124831434R_Latest</f>
        <v>2011.1320000000001</v>
      </c>
      <c r="D45" s="58">
        <f>A124831218W_Latest</f>
        <v>1293.604</v>
      </c>
      <c r="E45" s="58">
        <f>A124831002K_Latest</f>
        <v>717.52800000000002</v>
      </c>
      <c r="F45" s="58"/>
      <c r="G45" s="58"/>
      <c r="H45" s="58"/>
      <c r="I45" s="59"/>
      <c r="J45" s="62"/>
      <c r="K45" s="62"/>
      <c r="L45" s="62"/>
    </row>
    <row r="46" spans="1:12">
      <c r="A46" s="51" t="s">
        <v>346</v>
      </c>
      <c r="B46" s="52"/>
      <c r="C46" s="61">
        <f>A124831426R_Latest</f>
        <v>10683.726000000001</v>
      </c>
      <c r="D46" s="61">
        <f>A124831210C_Latest</f>
        <v>5659.4970000000003</v>
      </c>
      <c r="E46" s="61">
        <f>A124830994V_Latest</f>
        <v>5024.2290000000003</v>
      </c>
      <c r="F46" s="58"/>
      <c r="G46" s="58"/>
      <c r="H46" s="58"/>
      <c r="I46" s="59"/>
      <c r="J46" s="62"/>
      <c r="K46" s="62"/>
      <c r="L46" s="62"/>
    </row>
    <row r="47" spans="1:12">
      <c r="A47" s="48" t="s">
        <v>372</v>
      </c>
      <c r="B47" s="49"/>
      <c r="C47" s="64"/>
      <c r="D47" s="64"/>
      <c r="E47" s="64"/>
      <c r="F47" s="58"/>
      <c r="G47" s="58"/>
      <c r="H47" s="58"/>
      <c r="I47" s="59"/>
      <c r="J47" s="62"/>
      <c r="K47" s="62"/>
      <c r="L47" s="62"/>
    </row>
    <row r="48" spans="1:12">
      <c r="A48" s="51" t="s">
        <v>373</v>
      </c>
      <c r="B48" s="52"/>
      <c r="C48" s="58"/>
      <c r="D48" s="58"/>
      <c r="E48" s="58"/>
      <c r="F48" s="58"/>
      <c r="G48" s="58"/>
      <c r="H48" s="58"/>
      <c r="I48" s="59"/>
      <c r="J48" s="62"/>
      <c r="K48" s="62"/>
      <c r="L48" s="62"/>
    </row>
    <row r="49" spans="1:12">
      <c r="A49" s="57"/>
      <c r="B49" s="52" t="s">
        <v>374</v>
      </c>
      <c r="C49" s="58">
        <f>A124831414F_Latest</f>
        <v>8236.2929999999997</v>
      </c>
      <c r="D49" s="58">
        <f>A124831198X_Latest</f>
        <v>4170.2839999999997</v>
      </c>
      <c r="E49" s="58">
        <f>A124830982K_Latest</f>
        <v>4066.009</v>
      </c>
      <c r="F49" s="58"/>
      <c r="G49" s="58"/>
      <c r="H49" s="58"/>
      <c r="I49" s="59"/>
      <c r="J49" s="62"/>
      <c r="K49" s="62"/>
      <c r="L49" s="62"/>
    </row>
    <row r="50" spans="1:12">
      <c r="A50" s="57"/>
      <c r="B50" s="52" t="s">
        <v>375</v>
      </c>
      <c r="C50" s="58">
        <f>A124831418R_Latest</f>
        <v>240.22200000000001</v>
      </c>
      <c r="D50" s="58">
        <f>A124831202C_Latest</f>
        <v>101.05500000000001</v>
      </c>
      <c r="E50" s="58">
        <f>A124830986V_Latest</f>
        <v>139.16800000000001</v>
      </c>
      <c r="F50" s="58"/>
      <c r="G50" s="58"/>
      <c r="H50" s="58"/>
      <c r="I50" s="59"/>
      <c r="J50" s="62"/>
      <c r="K50" s="62"/>
      <c r="L50" s="62"/>
    </row>
    <row r="51" spans="1:12">
      <c r="A51" s="57"/>
      <c r="B51" s="52" t="s">
        <v>376</v>
      </c>
      <c r="C51" s="58">
        <f>A124831238F_Latest</f>
        <v>188.37200000000001</v>
      </c>
      <c r="D51" s="58">
        <f>A124831022V_Latest</f>
        <v>89.834000000000003</v>
      </c>
      <c r="E51" s="58">
        <f>A124830806X_Latest</f>
        <v>98.537999999999997</v>
      </c>
      <c r="F51" s="58"/>
      <c r="G51" s="58"/>
      <c r="H51" s="58"/>
      <c r="I51" s="59"/>
      <c r="J51" s="62"/>
      <c r="K51" s="62"/>
      <c r="L51" s="62"/>
    </row>
    <row r="52" spans="1:12">
      <c r="A52" s="51" t="s">
        <v>377</v>
      </c>
      <c r="B52" s="52"/>
      <c r="C52" s="58"/>
      <c r="D52" s="58"/>
      <c r="E52" s="58"/>
      <c r="F52" s="58"/>
      <c r="G52" s="58"/>
      <c r="H52" s="58"/>
      <c r="I52" s="59"/>
      <c r="J52" s="62"/>
      <c r="K52" s="62"/>
      <c r="L52" s="62"/>
    </row>
    <row r="53" spans="1:12">
      <c r="A53" s="57"/>
      <c r="B53" s="52" t="s">
        <v>378</v>
      </c>
      <c r="C53" s="58">
        <f>A124831298J_Latest</f>
        <v>6298.24</v>
      </c>
      <c r="D53" s="58">
        <f>A124831082W_Latest</f>
        <v>3273.0619999999999</v>
      </c>
      <c r="E53" s="58">
        <f>A124830866A_Latest</f>
        <v>3025.1779999999999</v>
      </c>
      <c r="F53" s="58"/>
      <c r="G53" s="58"/>
      <c r="H53" s="58"/>
      <c r="I53" s="59"/>
      <c r="J53" s="62"/>
      <c r="K53" s="62"/>
      <c r="L53" s="62"/>
    </row>
    <row r="54" spans="1:12">
      <c r="A54" s="57"/>
      <c r="B54" s="52" t="s">
        <v>379</v>
      </c>
      <c r="C54" s="58">
        <f>A124831350F_Latest</f>
        <v>600.42899999999997</v>
      </c>
      <c r="D54" s="58">
        <f>A124831134L_Latest</f>
        <v>221.863</v>
      </c>
      <c r="E54" s="58">
        <f>A124830918T_Latest</f>
        <v>378.56599999999997</v>
      </c>
      <c r="F54" s="58"/>
      <c r="G54" s="58"/>
      <c r="H54" s="58"/>
      <c r="I54" s="59"/>
      <c r="J54" s="62"/>
      <c r="K54" s="62"/>
      <c r="L54" s="62"/>
    </row>
    <row r="55" spans="1:12">
      <c r="A55" s="57"/>
      <c r="B55" s="66" t="s">
        <v>380</v>
      </c>
      <c r="C55" s="58">
        <f>A124831430F_Latest</f>
        <v>142.322</v>
      </c>
      <c r="D55" s="58">
        <f>A124831214L_Latest</f>
        <v>86.265000000000001</v>
      </c>
      <c r="E55" s="58">
        <f>A124830998C_Latest</f>
        <v>56.057000000000002</v>
      </c>
      <c r="F55" s="58"/>
      <c r="G55" s="58"/>
      <c r="H55" s="58"/>
      <c r="I55" s="59"/>
      <c r="J55" s="62"/>
      <c r="K55" s="62"/>
      <c r="L55" s="62"/>
    </row>
    <row r="56" spans="1:12">
      <c r="A56" s="57"/>
      <c r="B56" s="66" t="s">
        <v>381</v>
      </c>
      <c r="C56" s="58">
        <f>A124831242W_Latest</f>
        <v>228.602</v>
      </c>
      <c r="D56" s="58">
        <f>A124831026C_Latest</f>
        <v>90.697000000000003</v>
      </c>
      <c r="E56" s="58">
        <f>A124830810R_Latest</f>
        <v>137.905</v>
      </c>
      <c r="F56" s="58"/>
      <c r="G56" s="58"/>
      <c r="H56" s="58"/>
      <c r="I56" s="59"/>
      <c r="J56" s="62"/>
      <c r="K56" s="62"/>
      <c r="L56" s="62"/>
    </row>
    <row r="57" spans="1:12">
      <c r="A57" s="57"/>
      <c r="B57" s="66" t="s">
        <v>382</v>
      </c>
      <c r="C57" s="58">
        <f>A124831382X_Latest</f>
        <v>229.506</v>
      </c>
      <c r="D57" s="58">
        <f>A124831166F_Latest</f>
        <v>44.901000000000003</v>
      </c>
      <c r="E57" s="58">
        <f>A124830950T_Latest</f>
        <v>184.60400000000001</v>
      </c>
      <c r="F57" s="58"/>
      <c r="G57" s="58"/>
      <c r="H57" s="58"/>
      <c r="I57" s="59"/>
      <c r="J57" s="62"/>
      <c r="K57" s="62"/>
      <c r="L57" s="62"/>
    </row>
    <row r="58" spans="1:12">
      <c r="A58" s="57"/>
      <c r="B58" s="52" t="s">
        <v>383</v>
      </c>
      <c r="C58" s="58">
        <f>A124831386J_Latest</f>
        <v>560.12800000000004</v>
      </c>
      <c r="D58" s="58">
        <f>A124831170W_Latest</f>
        <v>230.35400000000001</v>
      </c>
      <c r="E58" s="58">
        <f>A124830954A_Latest</f>
        <v>329.774</v>
      </c>
      <c r="F58" s="58"/>
      <c r="G58" s="58"/>
      <c r="H58" s="58"/>
      <c r="I58" s="59"/>
      <c r="J58" s="62"/>
      <c r="K58" s="62"/>
      <c r="L58" s="62"/>
    </row>
    <row r="59" spans="1:12">
      <c r="A59" s="57"/>
      <c r="B59" s="66" t="s">
        <v>384</v>
      </c>
      <c r="C59" s="58">
        <f>A124831274R_Latest</f>
        <v>167.571</v>
      </c>
      <c r="D59" s="58">
        <f>A124831058W_Latest</f>
        <v>112.47799999999999</v>
      </c>
      <c r="E59" s="58">
        <f>A124830842J_Latest</f>
        <v>55.093000000000004</v>
      </c>
      <c r="F59" s="58"/>
      <c r="G59" s="58"/>
      <c r="H59" s="58"/>
      <c r="I59" s="59"/>
      <c r="J59" s="62"/>
      <c r="K59" s="62"/>
      <c r="L59" s="62"/>
    </row>
    <row r="60" spans="1:12">
      <c r="A60" s="57"/>
      <c r="B60" s="66" t="s">
        <v>385</v>
      </c>
      <c r="C60" s="58">
        <f>A124831246F_Latest</f>
        <v>183.28700000000001</v>
      </c>
      <c r="D60" s="58">
        <f>A124831030V_Latest</f>
        <v>66.918999999999997</v>
      </c>
      <c r="E60" s="58">
        <f>A124830814X_Latest</f>
        <v>116.36799999999999</v>
      </c>
      <c r="F60" s="58"/>
      <c r="G60" s="58"/>
      <c r="H60" s="58"/>
      <c r="I60" s="59"/>
      <c r="J60" s="62"/>
      <c r="K60" s="62"/>
      <c r="L60" s="62"/>
    </row>
    <row r="61" spans="1:12">
      <c r="A61" s="57"/>
      <c r="B61" s="66" t="s">
        <v>386</v>
      </c>
      <c r="C61" s="58">
        <f>A124831302L_Latest</f>
        <v>209.27</v>
      </c>
      <c r="D61" s="58">
        <f>A124831086F_Latest</f>
        <v>50.957000000000001</v>
      </c>
      <c r="E61" s="58">
        <f>A124830870T_Latest</f>
        <v>158.31299999999999</v>
      </c>
      <c r="F61" s="58"/>
      <c r="G61" s="58"/>
      <c r="H61" s="58"/>
      <c r="I61" s="59"/>
      <c r="J61" s="62"/>
      <c r="K61" s="62"/>
      <c r="L61" s="62"/>
    </row>
    <row r="62" spans="1:12">
      <c r="A62" s="57"/>
      <c r="B62" s="52" t="s">
        <v>387</v>
      </c>
      <c r="C62" s="58">
        <f>A124831266R_Latest</f>
        <v>1213.796</v>
      </c>
      <c r="D62" s="58">
        <f>A124831050C_Latest</f>
        <v>640.61400000000003</v>
      </c>
      <c r="E62" s="58">
        <f>A124830834J_Latest</f>
        <v>573.18200000000002</v>
      </c>
      <c r="F62" s="58"/>
      <c r="G62" s="58"/>
      <c r="H62" s="58"/>
      <c r="I62" s="59"/>
      <c r="J62" s="62"/>
      <c r="K62" s="62"/>
      <c r="L62" s="62"/>
    </row>
    <row r="63" spans="1:12">
      <c r="A63" s="51" t="s">
        <v>388</v>
      </c>
      <c r="B63" s="52"/>
      <c r="C63" s="58"/>
      <c r="D63" s="58"/>
      <c r="E63" s="58"/>
      <c r="F63" s="58"/>
      <c r="G63" s="58"/>
      <c r="H63" s="58"/>
      <c r="I63" s="59"/>
      <c r="J63" s="62"/>
      <c r="K63" s="62"/>
      <c r="L63" s="62"/>
    </row>
    <row r="64" spans="1:12">
      <c r="A64" s="57"/>
      <c r="B64" s="52" t="s">
        <v>389</v>
      </c>
      <c r="C64" s="58">
        <f>A124831306W_Latest</f>
        <v>888.64099999999996</v>
      </c>
      <c r="D64" s="58">
        <f>A124831090W_Latest</f>
        <v>430.76900000000001</v>
      </c>
      <c r="E64" s="58">
        <f>A124830874A_Latest</f>
        <v>457.87200000000001</v>
      </c>
      <c r="F64" s="58"/>
      <c r="G64" s="58"/>
      <c r="H64" s="58"/>
      <c r="I64" s="59"/>
      <c r="J64" s="62"/>
      <c r="K64" s="62"/>
      <c r="L64" s="62"/>
    </row>
    <row r="65" spans="1:12">
      <c r="A65" s="57"/>
      <c r="B65" s="52" t="s">
        <v>390</v>
      </c>
      <c r="C65" s="58">
        <f>A124831278X_Latest</f>
        <v>7783.9520000000002</v>
      </c>
      <c r="D65" s="58">
        <f>A124831062L_Latest</f>
        <v>3935.1239999999998</v>
      </c>
      <c r="E65" s="58">
        <f>A124830846T_Latest</f>
        <v>3848.8290000000002</v>
      </c>
      <c r="F65" s="58"/>
      <c r="G65" s="58"/>
      <c r="H65" s="58"/>
      <c r="I65" s="59"/>
      <c r="J65" s="62"/>
      <c r="K65" s="62"/>
      <c r="L65" s="62"/>
    </row>
    <row r="66" spans="1:12">
      <c r="A66" s="51" t="s">
        <v>391</v>
      </c>
      <c r="B66" s="52"/>
      <c r="C66" s="58"/>
      <c r="D66" s="58"/>
      <c r="E66" s="58"/>
      <c r="F66" s="58"/>
      <c r="G66" s="58"/>
      <c r="H66" s="58"/>
      <c r="I66" s="59"/>
      <c r="J66" s="62"/>
      <c r="K66" s="62"/>
      <c r="L66" s="62"/>
    </row>
    <row r="67" spans="1:12">
      <c r="A67" s="57"/>
      <c r="B67" s="52" t="s">
        <v>392</v>
      </c>
      <c r="C67" s="58">
        <f>A124831310L_Latest</f>
        <v>861.38699999999994</v>
      </c>
      <c r="D67" s="58">
        <f>A124831094F_Latest</f>
        <v>390.245</v>
      </c>
      <c r="E67" s="58">
        <f>A124830878K_Latest</f>
        <v>471.142</v>
      </c>
      <c r="F67" s="58"/>
      <c r="G67" s="58"/>
      <c r="H67" s="58"/>
      <c r="I67" s="59"/>
      <c r="J67" s="62"/>
      <c r="K67" s="62"/>
      <c r="L67" s="62"/>
    </row>
    <row r="68" spans="1:12">
      <c r="A68" s="57"/>
      <c r="B68" s="52" t="s">
        <v>393</v>
      </c>
      <c r="C68" s="58">
        <f>A124831354R_Latest</f>
        <v>7811.2060000000001</v>
      </c>
      <c r="D68" s="58">
        <f>A124831138W_Latest</f>
        <v>3975.6480000000001</v>
      </c>
      <c r="E68" s="58">
        <f>A124830922J_Latest</f>
        <v>3835.5590000000002</v>
      </c>
      <c r="F68" s="58"/>
      <c r="G68" s="58"/>
      <c r="H68" s="58"/>
      <c r="I68" s="59"/>
      <c r="J68" s="62"/>
      <c r="K68" s="62"/>
      <c r="L68" s="62"/>
    </row>
    <row r="69" spans="1:12">
      <c r="A69" s="51" t="s">
        <v>394</v>
      </c>
      <c r="B69" s="52"/>
      <c r="C69" s="58"/>
      <c r="D69" s="58"/>
      <c r="E69" s="58"/>
      <c r="F69" s="58"/>
      <c r="G69" s="58"/>
      <c r="H69" s="58"/>
      <c r="I69" s="59"/>
      <c r="J69" s="62"/>
      <c r="K69" s="62"/>
      <c r="L69" s="62"/>
    </row>
    <row r="70" spans="1:12">
      <c r="A70" s="57"/>
      <c r="B70" s="52" t="s">
        <v>395</v>
      </c>
      <c r="C70" s="58">
        <f>A124831314W_Latest</f>
        <v>1326.4169999999999</v>
      </c>
      <c r="D70" s="58">
        <f>A124831098R_Latest</f>
        <v>625.06200000000001</v>
      </c>
      <c r="E70" s="58">
        <f>A124830882A_Latest</f>
        <v>701.35500000000002</v>
      </c>
      <c r="F70" s="58"/>
      <c r="G70" s="58"/>
      <c r="H70" s="58"/>
      <c r="I70" s="59"/>
      <c r="J70" s="62"/>
      <c r="K70" s="62"/>
      <c r="L70" s="62"/>
    </row>
    <row r="71" spans="1:12">
      <c r="A71" s="57"/>
      <c r="B71" s="66" t="s">
        <v>396</v>
      </c>
      <c r="C71" s="58">
        <f>A124831282R_Latest</f>
        <v>465.03</v>
      </c>
      <c r="D71" s="58">
        <f>A124831066W_Latest</f>
        <v>234.81700000000001</v>
      </c>
      <c r="E71" s="58">
        <f>A124830850J_Latest</f>
        <v>230.21299999999999</v>
      </c>
      <c r="F71" s="58"/>
      <c r="G71" s="58"/>
      <c r="H71" s="58"/>
      <c r="I71" s="59"/>
      <c r="J71" s="62"/>
      <c r="K71" s="62"/>
      <c r="L71" s="62"/>
    </row>
    <row r="72" spans="1:12">
      <c r="A72" s="57"/>
      <c r="B72" s="66" t="s">
        <v>397</v>
      </c>
      <c r="C72" s="58">
        <f>A124831390X_Latest</f>
        <v>437.77600000000001</v>
      </c>
      <c r="D72" s="58">
        <f>A124831174F_Latest</f>
        <v>194.29300000000001</v>
      </c>
      <c r="E72" s="58">
        <f>A124830958K_Latest</f>
        <v>243.483</v>
      </c>
      <c r="F72" s="58"/>
      <c r="G72" s="58"/>
      <c r="H72" s="58"/>
      <c r="I72" s="59"/>
      <c r="J72" s="62"/>
      <c r="K72" s="62"/>
      <c r="L72" s="62"/>
    </row>
    <row r="73" spans="1:12">
      <c r="A73" s="57"/>
      <c r="B73" s="66" t="s">
        <v>398</v>
      </c>
      <c r="C73" s="58">
        <f>A124831358X_Latest</f>
        <v>423.61099999999999</v>
      </c>
      <c r="D73" s="58">
        <f>A124831142L_Latest</f>
        <v>195.953</v>
      </c>
      <c r="E73" s="58">
        <f>A124830926T_Latest</f>
        <v>227.65799999999999</v>
      </c>
      <c r="F73" s="58"/>
      <c r="G73" s="58"/>
      <c r="H73" s="58"/>
      <c r="I73" s="59"/>
      <c r="J73" s="62"/>
      <c r="K73" s="62"/>
      <c r="L73" s="62"/>
    </row>
    <row r="74" spans="1:12">
      <c r="A74" s="57"/>
      <c r="B74" s="52" t="s">
        <v>399</v>
      </c>
      <c r="C74" s="58">
        <f>A124831362R_Latest</f>
        <v>7346.1760000000004</v>
      </c>
      <c r="D74" s="58">
        <f>A124831146W_Latest</f>
        <v>3740.8310000000001</v>
      </c>
      <c r="E74" s="58">
        <f>A124830930J_Latest</f>
        <v>3605.3449999999998</v>
      </c>
      <c r="F74" s="58"/>
      <c r="G74" s="58"/>
      <c r="H74" s="58"/>
      <c r="I74" s="59"/>
      <c r="J74" s="62"/>
      <c r="K74" s="62"/>
      <c r="L74" s="62"/>
    </row>
    <row r="75" spans="1:12">
      <c r="A75" s="51" t="s">
        <v>346</v>
      </c>
      <c r="B75" s="52"/>
      <c r="C75" s="61">
        <f>A124831234W_Latest</f>
        <v>8672.5939999999991</v>
      </c>
      <c r="D75" s="61">
        <f>A124831018C_Latest</f>
        <v>4365.893</v>
      </c>
      <c r="E75" s="61">
        <f>A124830802R_Latest</f>
        <v>4306.7</v>
      </c>
      <c r="F75" s="58"/>
      <c r="G75" s="58"/>
      <c r="H75" s="58"/>
      <c r="I75" s="59"/>
      <c r="J75" s="62"/>
      <c r="K75" s="62"/>
      <c r="L75" s="62"/>
    </row>
    <row r="76" spans="1:12">
      <c r="A76" s="48" t="s">
        <v>400</v>
      </c>
      <c r="B76" s="49"/>
      <c r="C76" s="64"/>
      <c r="D76" s="64"/>
      <c r="E76" s="64"/>
      <c r="F76" s="58"/>
      <c r="G76" s="58"/>
      <c r="H76" s="58"/>
      <c r="I76" s="59"/>
      <c r="J76" s="62"/>
      <c r="K76" s="62"/>
      <c r="L76" s="62"/>
    </row>
    <row r="77" spans="1:12">
      <c r="A77" s="51" t="s">
        <v>401</v>
      </c>
      <c r="B77" s="52"/>
      <c r="C77" s="58"/>
      <c r="D77" s="58"/>
      <c r="E77" s="58"/>
      <c r="F77" s="68"/>
      <c r="G77" s="68"/>
      <c r="H77" s="69"/>
      <c r="I77" s="59"/>
      <c r="J77" s="44"/>
      <c r="K77" s="44"/>
      <c r="L77" s="44"/>
    </row>
    <row r="78" spans="1:12">
      <c r="A78" s="57"/>
      <c r="B78" s="52" t="s">
        <v>402</v>
      </c>
      <c r="C78" s="58">
        <f>A124831250W_Latest</f>
        <v>1144.1659999999999</v>
      </c>
      <c r="D78" s="58">
        <f>A124831034C_Latest</f>
        <v>747.25699999999995</v>
      </c>
      <c r="E78" s="58">
        <f>A124830818J_Latest</f>
        <v>396.90899999999999</v>
      </c>
      <c r="F78" s="44"/>
      <c r="G78" s="44"/>
      <c r="H78" s="44"/>
      <c r="I78" s="70"/>
      <c r="J78" s="44"/>
      <c r="K78" s="44"/>
      <c r="L78" s="44"/>
    </row>
    <row r="79" spans="1:12">
      <c r="A79" s="57"/>
      <c r="B79" s="52" t="s">
        <v>403</v>
      </c>
      <c r="C79" s="58">
        <f>A124831318F_Latest</f>
        <v>127.952</v>
      </c>
      <c r="D79" s="58">
        <f>A124831102V_Latest</f>
        <v>72.204999999999998</v>
      </c>
      <c r="E79" s="58">
        <f>A124830886K_Latest</f>
        <v>55.747</v>
      </c>
      <c r="F79" s="44"/>
      <c r="G79" s="44"/>
      <c r="H79" s="44"/>
      <c r="I79" s="70"/>
      <c r="J79" s="44"/>
      <c r="K79" s="44"/>
      <c r="L79" s="44"/>
    </row>
    <row r="80" spans="1:12">
      <c r="A80" s="57"/>
      <c r="B80" s="66" t="s">
        <v>380</v>
      </c>
      <c r="C80" s="58">
        <f>A124831270F_Latest</f>
        <v>37.207000000000001</v>
      </c>
      <c r="D80" s="58">
        <f>A124831054L_Latest</f>
        <v>24.475999999999999</v>
      </c>
      <c r="E80" s="58">
        <f>A124830838T_Latest</f>
        <v>12.731</v>
      </c>
      <c r="F80" s="44"/>
      <c r="G80" s="44"/>
      <c r="H80" s="44"/>
      <c r="I80" s="70"/>
      <c r="J80" s="44"/>
      <c r="K80" s="44"/>
      <c r="L80" s="44"/>
    </row>
    <row r="81" spans="1:12">
      <c r="A81" s="57"/>
      <c r="B81" s="66" t="s">
        <v>381</v>
      </c>
      <c r="C81" s="58">
        <f>A124831366X_Latest</f>
        <v>53.353999999999999</v>
      </c>
      <c r="D81" s="58">
        <f>A124831150L_Latest</f>
        <v>33.710999999999999</v>
      </c>
      <c r="E81" s="58">
        <f>A124830934T_Latest</f>
        <v>19.641999999999999</v>
      </c>
      <c r="F81" s="44"/>
      <c r="G81" s="44"/>
      <c r="H81" s="44"/>
      <c r="I81" s="70"/>
      <c r="J81" s="44"/>
      <c r="K81" s="44"/>
      <c r="L81" s="44"/>
    </row>
    <row r="82" spans="1:12">
      <c r="A82" s="57"/>
      <c r="B82" s="66" t="s">
        <v>382</v>
      </c>
      <c r="C82" s="58">
        <f>A124831370R_Latest</f>
        <v>37.392000000000003</v>
      </c>
      <c r="D82" s="58">
        <f>A124831154W_Latest</f>
        <v>14.016999999999999</v>
      </c>
      <c r="E82" s="58">
        <f>A124830938A_Latest</f>
        <v>23.373999999999999</v>
      </c>
      <c r="F82" s="44"/>
      <c r="G82" s="44"/>
      <c r="H82" s="44"/>
      <c r="I82" s="70"/>
      <c r="J82" s="44"/>
      <c r="K82" s="44"/>
      <c r="L82" s="44"/>
    </row>
    <row r="83" spans="1:12">
      <c r="A83" s="57"/>
      <c r="B83" s="52" t="s">
        <v>404</v>
      </c>
      <c r="C83" s="58">
        <f>A124831286X_Latest</f>
        <v>208.63900000000001</v>
      </c>
      <c r="D83" s="58">
        <f>A124831070L_Latest</f>
        <v>120.64100000000001</v>
      </c>
      <c r="E83" s="58">
        <f>A124830854T_Latest</f>
        <v>87.998000000000005</v>
      </c>
      <c r="F83" s="44"/>
      <c r="G83" s="44"/>
      <c r="H83" s="44"/>
      <c r="I83" s="70"/>
      <c r="J83" s="44"/>
      <c r="K83" s="44"/>
      <c r="L83" s="44"/>
    </row>
    <row r="84" spans="1:12">
      <c r="A84" s="57"/>
      <c r="B84" s="66" t="s">
        <v>384</v>
      </c>
      <c r="C84" s="58">
        <f>A124831254F_Latest</f>
        <v>63.74</v>
      </c>
      <c r="D84" s="58">
        <f>A124831038L_Latest</f>
        <v>43.735999999999997</v>
      </c>
      <c r="E84" s="58">
        <f>A124830822X_Latest</f>
        <v>20.004000000000001</v>
      </c>
      <c r="F84" s="44"/>
      <c r="G84" s="44"/>
      <c r="H84" s="44"/>
      <c r="I84" s="70"/>
      <c r="J84" s="44"/>
      <c r="K84" s="44"/>
      <c r="L84" s="44"/>
    </row>
    <row r="85" spans="1:12">
      <c r="A85" s="57"/>
      <c r="B85" s="66" t="s">
        <v>385</v>
      </c>
      <c r="C85" s="58">
        <f>A124831438X_Latest</f>
        <v>75.697999999999993</v>
      </c>
      <c r="D85" s="58">
        <f>A124831222L_Latest</f>
        <v>48.795999999999999</v>
      </c>
      <c r="E85" s="58">
        <f>A124831006V_Latest</f>
        <v>26.902000000000001</v>
      </c>
      <c r="F85" s="44"/>
      <c r="G85" s="44"/>
      <c r="H85" s="44"/>
      <c r="I85" s="70"/>
      <c r="J85" s="44"/>
      <c r="K85" s="44"/>
      <c r="L85" s="44"/>
    </row>
    <row r="86" spans="1:12">
      <c r="A86" s="57"/>
      <c r="B86" s="66" t="s">
        <v>386</v>
      </c>
      <c r="C86" s="58">
        <f>A124831322W_Latest</f>
        <v>69.201999999999998</v>
      </c>
      <c r="D86" s="58">
        <f>A124831106C_Latest</f>
        <v>28.11</v>
      </c>
      <c r="E86" s="58">
        <f>A124830890A_Latest</f>
        <v>41.091999999999999</v>
      </c>
      <c r="F86" s="44"/>
      <c r="G86" s="44"/>
      <c r="H86" s="44"/>
      <c r="I86" s="71"/>
      <c r="J86" s="44"/>
      <c r="K86" s="44"/>
      <c r="L86" s="44"/>
    </row>
    <row r="87" spans="1:12">
      <c r="A87" s="57"/>
      <c r="B87" s="52" t="s">
        <v>387</v>
      </c>
      <c r="C87" s="58">
        <f>A124831394J_Latest</f>
        <v>530.375</v>
      </c>
      <c r="D87" s="58">
        <f>A124831178R_Latest</f>
        <v>353.50099999999998</v>
      </c>
      <c r="E87" s="58">
        <f>A124830962A_Latest</f>
        <v>176.87299999999999</v>
      </c>
      <c r="F87" s="44"/>
      <c r="G87" s="44"/>
      <c r="H87" s="44"/>
      <c r="I87" s="71"/>
      <c r="J87" s="44"/>
      <c r="K87" s="44"/>
      <c r="L87" s="44"/>
    </row>
    <row r="88" spans="1:12">
      <c r="A88" s="72" t="s">
        <v>346</v>
      </c>
      <c r="B88" s="38"/>
      <c r="C88" s="61">
        <f>A124831434R_Latest</f>
        <v>2011.1320000000001</v>
      </c>
      <c r="D88" s="61">
        <f>A124831218W_Latest</f>
        <v>1293.604</v>
      </c>
      <c r="E88" s="61">
        <f>A124831002K_Latest</f>
        <v>717.52800000000002</v>
      </c>
      <c r="F88" s="44"/>
      <c r="G88" s="44"/>
      <c r="H88" s="44"/>
      <c r="I88" s="71"/>
      <c r="J88" s="44"/>
      <c r="K88" s="44"/>
      <c r="L88" s="44"/>
    </row>
    <row r="89" spans="1:12">
      <c r="A89" s="73"/>
      <c r="B89" s="38"/>
      <c r="C89" s="45"/>
      <c r="D89" s="45"/>
      <c r="E89" s="45"/>
      <c r="F89" s="44"/>
      <c r="G89" s="44"/>
      <c r="H89" s="44"/>
      <c r="I89" s="71"/>
      <c r="J89" s="44"/>
      <c r="K89" s="44"/>
      <c r="L89" s="44"/>
    </row>
    <row r="90" spans="1:12">
      <c r="A90" s="44"/>
      <c r="B90" s="44"/>
      <c r="C90" s="45"/>
      <c r="D90" s="45"/>
      <c r="E90" s="45"/>
      <c r="F90" s="44"/>
      <c r="G90" s="44"/>
      <c r="H90" s="44"/>
      <c r="I90" s="71"/>
      <c r="J90" s="44"/>
      <c r="K90" s="44"/>
      <c r="L90" s="44"/>
    </row>
    <row r="91" spans="1:12">
      <c r="A91" s="30" t="s">
        <v>405</v>
      </c>
      <c r="B91" s="44"/>
      <c r="C91" s="45"/>
      <c r="D91" s="45"/>
      <c r="E91" s="45"/>
      <c r="F91" s="44"/>
      <c r="G91" s="44"/>
      <c r="H91" s="44"/>
      <c r="I91" s="71"/>
      <c r="J91" s="44"/>
      <c r="K91" s="44"/>
      <c r="L91" s="44"/>
    </row>
  </sheetData>
  <mergeCells count="2">
    <mergeCell ref="B6:L6"/>
    <mergeCell ref="A8:H8"/>
  </mergeCells>
  <hyperlinks>
    <hyperlink ref="A91" r:id="rId1" display="© Commonwealth of Australia 2015" xr:uid="{FFA3FF81-5069-4B8A-A29E-EBEF3D987A68}"/>
  </hyperlinks>
  <pageMargins left="0.74803149606299213" right="0.74803149606299213" top="0.98425196850393704" bottom="0.98425196850393704" header="0.51181102362204722" footer="0.51181102362204722"/>
  <pageSetup paperSize="8" scale="62" fitToHeight="0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B8EF-9BD6-4804-8534-4CDAB5BFBCD7}">
  <sheetPr>
    <pageSetUpPr fitToPage="1"/>
  </sheetPr>
  <dimension ref="A1:L91"/>
  <sheetViews>
    <sheetView zoomScaleNormal="100" workbookViewId="0">
      <pane ySplit="10" topLeftCell="A11" activePane="bottomLeft" state="frozen"/>
      <selection activeCell="Z1" sqref="Z1"/>
      <selection pane="bottomLeft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315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316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84" t="str">
        <f>Contents!B6</f>
        <v>Table 18. Change in employment characteristics of persons employed last year</v>
      </c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85" t="str">
        <f>Contents!C12</f>
        <v>Table 18.2 - Time Series IDs</v>
      </c>
      <c r="B8" s="85"/>
      <c r="C8" s="85"/>
      <c r="D8" s="85"/>
      <c r="E8" s="85"/>
      <c r="F8" s="85"/>
      <c r="G8" s="85"/>
      <c r="H8" s="85"/>
      <c r="I8" s="35"/>
      <c r="J8" s="36"/>
      <c r="K8" s="37"/>
      <c r="L8" s="37"/>
    </row>
    <row r="9" spans="1:12">
      <c r="A9" s="38"/>
      <c r="B9" s="38"/>
      <c r="C9" s="39" t="s">
        <v>338</v>
      </c>
      <c r="D9" s="39" t="s">
        <v>339</v>
      </c>
      <c r="E9" s="39" t="s">
        <v>340</v>
      </c>
      <c r="F9" s="40"/>
      <c r="G9" s="41"/>
      <c r="H9" s="42"/>
      <c r="I9" s="43"/>
      <c r="J9" s="44"/>
      <c r="K9" s="44"/>
      <c r="L9" s="44"/>
    </row>
    <row r="10" spans="1:12">
      <c r="A10" s="38"/>
      <c r="B10" s="38"/>
      <c r="C10" s="45" t="s">
        <v>341</v>
      </c>
      <c r="D10" s="45" t="s">
        <v>341</v>
      </c>
      <c r="E10" s="45" t="s">
        <v>341</v>
      </c>
      <c r="F10" s="46"/>
      <c r="G10" s="47"/>
      <c r="H10" s="47"/>
      <c r="I10" s="47"/>
      <c r="J10" s="44"/>
      <c r="K10" s="44"/>
      <c r="L10" s="44"/>
    </row>
    <row r="11" spans="1:12">
      <c r="A11" s="48" t="s">
        <v>342</v>
      </c>
      <c r="B11" s="49"/>
      <c r="C11" s="50"/>
      <c r="D11" s="50"/>
      <c r="E11" s="50"/>
      <c r="F11" s="46"/>
      <c r="G11" s="47"/>
      <c r="H11" s="47"/>
      <c r="I11" s="47"/>
      <c r="J11" s="44"/>
      <c r="K11" s="44"/>
      <c r="L11" s="44"/>
    </row>
    <row r="12" spans="1:12">
      <c r="A12" s="51" t="s">
        <v>343</v>
      </c>
      <c r="B12" s="52"/>
      <c r="C12" s="53"/>
      <c r="D12" s="53"/>
      <c r="E12" s="53"/>
      <c r="F12" s="54"/>
      <c r="G12" s="55"/>
      <c r="H12" s="55"/>
      <c r="I12" s="55"/>
      <c r="J12" s="56"/>
      <c r="K12" s="56"/>
      <c r="L12" s="56"/>
    </row>
    <row r="13" spans="1:12">
      <c r="A13" s="57"/>
      <c r="B13" s="52" t="s">
        <v>344</v>
      </c>
      <c r="C13" s="74" t="s">
        <v>156</v>
      </c>
      <c r="D13" s="74" t="s">
        <v>157</v>
      </c>
      <c r="E13" s="74" t="s">
        <v>158</v>
      </c>
      <c r="F13" s="54"/>
      <c r="G13" s="58"/>
      <c r="H13" s="54"/>
      <c r="I13" s="56"/>
      <c r="J13" s="56"/>
      <c r="K13" s="56"/>
      <c r="L13" s="56"/>
    </row>
    <row r="14" spans="1:12">
      <c r="A14" s="57"/>
      <c r="B14" s="52" t="s">
        <v>345</v>
      </c>
      <c r="C14" s="74" t="s">
        <v>210</v>
      </c>
      <c r="D14" s="74" t="s">
        <v>211</v>
      </c>
      <c r="E14" s="74" t="s">
        <v>212</v>
      </c>
      <c r="F14" s="54"/>
      <c r="G14" s="54"/>
      <c r="H14" s="54"/>
      <c r="I14" s="56"/>
      <c r="J14" s="56"/>
      <c r="K14" s="56"/>
      <c r="L14" s="56"/>
    </row>
    <row r="15" spans="1:12">
      <c r="A15" s="51" t="s">
        <v>346</v>
      </c>
      <c r="B15" s="52"/>
      <c r="C15" s="74" t="s">
        <v>153</v>
      </c>
      <c r="D15" s="74" t="s">
        <v>154</v>
      </c>
      <c r="E15" s="74" t="s">
        <v>155</v>
      </c>
      <c r="F15" s="54"/>
      <c r="G15" s="54"/>
      <c r="H15" s="54"/>
      <c r="I15" s="63"/>
      <c r="J15" s="63"/>
      <c r="K15" s="63"/>
      <c r="L15" s="63"/>
    </row>
    <row r="16" spans="1:12">
      <c r="A16" s="48" t="s">
        <v>344</v>
      </c>
      <c r="B16" s="49"/>
      <c r="C16" s="75"/>
      <c r="D16" s="75"/>
      <c r="E16" s="75"/>
      <c r="F16" s="54"/>
      <c r="G16" s="54"/>
      <c r="H16" s="54"/>
      <c r="I16" s="62"/>
      <c r="J16" s="44"/>
      <c r="K16" s="44"/>
      <c r="L16" s="44"/>
    </row>
    <row r="17" spans="1:12">
      <c r="A17" s="51" t="s">
        <v>347</v>
      </c>
      <c r="B17" s="52"/>
      <c r="C17" s="76"/>
      <c r="D17" s="76"/>
      <c r="E17" s="76"/>
      <c r="F17" s="54"/>
      <c r="G17" s="54"/>
      <c r="H17" s="54"/>
      <c r="I17" s="62"/>
      <c r="J17" s="44"/>
      <c r="K17" s="44"/>
      <c r="L17" s="44"/>
    </row>
    <row r="18" spans="1:12">
      <c r="A18" s="51"/>
      <c r="B18" s="52" t="s">
        <v>348</v>
      </c>
      <c r="C18" s="74" t="s">
        <v>207</v>
      </c>
      <c r="D18" s="74" t="s">
        <v>208</v>
      </c>
      <c r="E18" s="74" t="s">
        <v>209</v>
      </c>
      <c r="F18" s="54"/>
      <c r="G18" s="54"/>
      <c r="H18" s="54"/>
      <c r="I18" s="62"/>
      <c r="J18" s="44"/>
      <c r="K18" s="44"/>
      <c r="L18" s="44"/>
    </row>
    <row r="19" spans="1:12">
      <c r="A19" s="57"/>
      <c r="B19" s="52" t="s">
        <v>349</v>
      </c>
      <c r="C19" s="74" t="s">
        <v>159</v>
      </c>
      <c r="D19" s="74" t="s">
        <v>160</v>
      </c>
      <c r="E19" s="74" t="s">
        <v>161</v>
      </c>
      <c r="F19" s="54"/>
      <c r="G19" s="54"/>
      <c r="H19" s="54"/>
      <c r="I19" s="62"/>
      <c r="J19" s="44"/>
      <c r="K19" s="44"/>
      <c r="L19" s="44"/>
    </row>
    <row r="20" spans="1:12">
      <c r="A20" s="51" t="s">
        <v>346</v>
      </c>
      <c r="B20" s="51"/>
      <c r="C20" s="74" t="s">
        <v>156</v>
      </c>
      <c r="D20" s="74" t="s">
        <v>157</v>
      </c>
      <c r="E20" s="74" t="s">
        <v>158</v>
      </c>
      <c r="F20" s="54"/>
      <c r="G20" s="54"/>
      <c r="H20" s="54"/>
      <c r="I20" s="62"/>
      <c r="J20" s="44"/>
      <c r="K20" s="44"/>
      <c r="L20" s="44"/>
    </row>
    <row r="21" spans="1:12">
      <c r="A21" s="48" t="s">
        <v>349</v>
      </c>
      <c r="B21" s="49"/>
      <c r="C21" s="75"/>
      <c r="D21" s="75"/>
      <c r="E21" s="75"/>
      <c r="F21" s="54"/>
      <c r="G21" s="54"/>
      <c r="H21" s="54"/>
      <c r="I21" s="62"/>
      <c r="J21" s="44"/>
      <c r="K21" s="44"/>
      <c r="L21" s="44"/>
    </row>
    <row r="22" spans="1:12">
      <c r="A22" s="51" t="s">
        <v>350</v>
      </c>
      <c r="B22" s="65"/>
      <c r="C22" s="76"/>
      <c r="D22" s="76"/>
      <c r="E22" s="76"/>
      <c r="F22" s="54"/>
      <c r="G22" s="54"/>
      <c r="H22" s="54"/>
      <c r="I22" s="62"/>
      <c r="J22" s="44"/>
      <c r="K22" s="44"/>
      <c r="L22" s="44"/>
    </row>
    <row r="23" spans="1:12">
      <c r="A23" s="52"/>
      <c r="B23" s="66" t="s">
        <v>351</v>
      </c>
      <c r="C23" s="74" t="s">
        <v>162</v>
      </c>
      <c r="D23" s="74" t="s">
        <v>163</v>
      </c>
      <c r="E23" s="74" t="s">
        <v>164</v>
      </c>
      <c r="F23" s="54"/>
      <c r="G23" s="54"/>
      <c r="H23" s="54"/>
      <c r="I23" s="62"/>
      <c r="J23" s="44"/>
      <c r="K23" s="44"/>
      <c r="L23" s="44"/>
    </row>
    <row r="24" spans="1:12">
      <c r="A24" s="52"/>
      <c r="B24" s="66" t="s">
        <v>352</v>
      </c>
      <c r="C24" s="74" t="s">
        <v>165</v>
      </c>
      <c r="D24" s="74" t="s">
        <v>166</v>
      </c>
      <c r="E24" s="74" t="s">
        <v>167</v>
      </c>
      <c r="F24" s="54"/>
      <c r="G24" s="54"/>
      <c r="H24" s="54"/>
      <c r="I24" s="59"/>
      <c r="J24" s="62"/>
      <c r="K24" s="62"/>
      <c r="L24" s="62"/>
    </row>
    <row r="25" spans="1:12">
      <c r="A25" s="51" t="s">
        <v>353</v>
      </c>
      <c r="B25" s="52"/>
      <c r="C25" s="74"/>
      <c r="D25" s="74"/>
      <c r="E25" s="74"/>
      <c r="F25" s="54"/>
      <c r="G25" s="54"/>
      <c r="H25" s="54"/>
      <c r="I25" s="53"/>
      <c r="J25" s="62"/>
      <c r="K25" s="62"/>
      <c r="L25" s="62"/>
    </row>
    <row r="26" spans="1:12">
      <c r="A26" s="52"/>
      <c r="B26" s="52" t="s">
        <v>354</v>
      </c>
      <c r="C26" s="74" t="s">
        <v>168</v>
      </c>
      <c r="D26" s="74" t="s">
        <v>169</v>
      </c>
      <c r="E26" s="74" t="s">
        <v>170</v>
      </c>
      <c r="F26" s="54"/>
      <c r="G26" s="54"/>
      <c r="H26" s="54"/>
      <c r="I26" s="59"/>
      <c r="J26" s="62"/>
      <c r="K26" s="62"/>
      <c r="L26" s="62"/>
    </row>
    <row r="27" spans="1:12">
      <c r="A27" s="52"/>
      <c r="B27" s="52" t="s">
        <v>355</v>
      </c>
      <c r="C27" s="74" t="s">
        <v>171</v>
      </c>
      <c r="D27" s="74" t="s">
        <v>172</v>
      </c>
      <c r="E27" s="74" t="s">
        <v>173</v>
      </c>
      <c r="F27" s="54"/>
      <c r="G27" s="54"/>
      <c r="H27" s="54"/>
      <c r="I27" s="53"/>
      <c r="J27" s="62"/>
      <c r="K27" s="62"/>
      <c r="L27" s="62"/>
    </row>
    <row r="28" spans="1:12">
      <c r="A28" s="51" t="s">
        <v>356</v>
      </c>
      <c r="B28" s="52"/>
      <c r="C28" s="74"/>
      <c r="D28" s="74"/>
      <c r="E28" s="74"/>
      <c r="F28" s="54"/>
      <c r="G28" s="54"/>
      <c r="H28" s="54"/>
      <c r="I28" s="59"/>
      <c r="J28" s="62"/>
      <c r="K28" s="62"/>
      <c r="L28" s="62"/>
    </row>
    <row r="29" spans="1:12">
      <c r="A29" s="52"/>
      <c r="B29" s="52" t="s">
        <v>357</v>
      </c>
      <c r="C29" s="74" t="s">
        <v>174</v>
      </c>
      <c r="D29" s="74" t="s">
        <v>175</v>
      </c>
      <c r="E29" s="74" t="s">
        <v>176</v>
      </c>
      <c r="F29" s="54"/>
      <c r="G29" s="54"/>
      <c r="H29" s="54"/>
      <c r="I29" s="59"/>
      <c r="J29" s="62"/>
      <c r="K29" s="62"/>
      <c r="L29" s="62"/>
    </row>
    <row r="30" spans="1:12">
      <c r="A30" s="52"/>
      <c r="B30" s="52" t="s">
        <v>358</v>
      </c>
      <c r="C30" s="74" t="s">
        <v>177</v>
      </c>
      <c r="D30" s="74" t="s">
        <v>178</v>
      </c>
      <c r="E30" s="74" t="s">
        <v>179</v>
      </c>
      <c r="F30" s="54"/>
      <c r="G30" s="54"/>
      <c r="H30" s="54"/>
      <c r="I30" s="59"/>
      <c r="J30" s="62"/>
      <c r="K30" s="62"/>
      <c r="L30" s="62"/>
    </row>
    <row r="31" spans="1:12">
      <c r="A31" s="52"/>
      <c r="B31" s="66" t="s">
        <v>359</v>
      </c>
      <c r="C31" s="74" t="s">
        <v>180</v>
      </c>
      <c r="D31" s="74" t="s">
        <v>181</v>
      </c>
      <c r="E31" s="74" t="s">
        <v>182</v>
      </c>
      <c r="F31" s="54"/>
      <c r="G31" s="54"/>
      <c r="H31" s="54"/>
      <c r="I31" s="59"/>
      <c r="J31" s="62"/>
      <c r="K31" s="62"/>
      <c r="L31" s="62"/>
    </row>
    <row r="32" spans="1:12">
      <c r="A32" s="52"/>
      <c r="B32" s="66" t="s">
        <v>360</v>
      </c>
      <c r="C32" s="74" t="s">
        <v>183</v>
      </c>
      <c r="D32" s="74" t="s">
        <v>184</v>
      </c>
      <c r="E32" s="74" t="s">
        <v>185</v>
      </c>
      <c r="F32" s="54"/>
      <c r="G32" s="54"/>
      <c r="H32" s="54"/>
      <c r="I32" s="59"/>
      <c r="J32" s="62"/>
      <c r="K32" s="62"/>
      <c r="L32" s="62"/>
    </row>
    <row r="33" spans="1:12">
      <c r="A33" s="52"/>
      <c r="B33" s="66" t="s">
        <v>361</v>
      </c>
      <c r="C33" s="74" t="s">
        <v>186</v>
      </c>
      <c r="D33" s="74" t="s">
        <v>187</v>
      </c>
      <c r="E33" s="74" t="s">
        <v>188</v>
      </c>
      <c r="F33" s="54"/>
      <c r="G33" s="54"/>
      <c r="H33" s="54"/>
      <c r="I33" s="59"/>
      <c r="J33" s="62"/>
      <c r="K33" s="62"/>
      <c r="L33" s="62"/>
    </row>
    <row r="34" spans="1:12">
      <c r="A34" s="52"/>
      <c r="B34" s="52" t="s">
        <v>362</v>
      </c>
      <c r="C34" s="74" t="s">
        <v>189</v>
      </c>
      <c r="D34" s="74" t="s">
        <v>190</v>
      </c>
      <c r="E34" s="74" t="s">
        <v>191</v>
      </c>
      <c r="F34" s="54"/>
      <c r="G34" s="54"/>
      <c r="H34" s="54"/>
      <c r="I34" s="59"/>
      <c r="J34" s="62"/>
      <c r="K34" s="62"/>
      <c r="L34" s="62"/>
    </row>
    <row r="35" spans="1:12">
      <c r="A35" s="52"/>
      <c r="B35" s="66" t="s">
        <v>363</v>
      </c>
      <c r="C35" s="74" t="s">
        <v>192</v>
      </c>
      <c r="D35" s="74" t="s">
        <v>193</v>
      </c>
      <c r="E35" s="74" t="s">
        <v>194</v>
      </c>
      <c r="F35" s="54"/>
      <c r="G35" s="54"/>
      <c r="H35" s="54"/>
      <c r="I35" s="59"/>
      <c r="J35" s="62"/>
      <c r="K35" s="62"/>
      <c r="L35" s="62"/>
    </row>
    <row r="36" spans="1:12">
      <c r="A36" s="52"/>
      <c r="B36" s="66" t="s">
        <v>364</v>
      </c>
      <c r="C36" s="74" t="s">
        <v>195</v>
      </c>
      <c r="D36" s="74" t="s">
        <v>196</v>
      </c>
      <c r="E36" s="74" t="s">
        <v>197</v>
      </c>
      <c r="F36" s="54"/>
      <c r="G36" s="54"/>
      <c r="H36" s="54"/>
      <c r="I36" s="59"/>
      <c r="J36" s="62"/>
      <c r="K36" s="62"/>
      <c r="L36" s="62"/>
    </row>
    <row r="37" spans="1:12">
      <c r="A37" s="52"/>
      <c r="B37" s="66" t="s">
        <v>365</v>
      </c>
      <c r="C37" s="74" t="s">
        <v>198</v>
      </c>
      <c r="D37" s="74" t="s">
        <v>199</v>
      </c>
      <c r="E37" s="74" t="s">
        <v>200</v>
      </c>
      <c r="F37" s="54"/>
      <c r="G37" s="54"/>
      <c r="H37" s="54"/>
      <c r="I37" s="59"/>
      <c r="J37" s="62"/>
      <c r="K37" s="62"/>
      <c r="L37" s="62"/>
    </row>
    <row r="38" spans="1:12">
      <c r="A38" s="51" t="s">
        <v>366</v>
      </c>
      <c r="B38" s="52"/>
      <c r="C38" s="74"/>
      <c r="D38" s="74"/>
      <c r="E38" s="74"/>
      <c r="F38" s="54"/>
      <c r="G38" s="54"/>
      <c r="H38" s="54"/>
      <c r="I38" s="59"/>
      <c r="J38" s="62"/>
      <c r="K38" s="62"/>
      <c r="L38" s="62"/>
    </row>
    <row r="39" spans="1:12">
      <c r="A39" s="52"/>
      <c r="B39" s="52" t="s">
        <v>367</v>
      </c>
      <c r="C39" s="74" t="s">
        <v>201</v>
      </c>
      <c r="D39" s="74" t="s">
        <v>202</v>
      </c>
      <c r="E39" s="74" t="s">
        <v>203</v>
      </c>
      <c r="F39" s="54"/>
      <c r="G39" s="54"/>
      <c r="H39" s="54"/>
      <c r="I39" s="59"/>
      <c r="J39" s="62"/>
      <c r="K39" s="62"/>
      <c r="L39" s="62"/>
    </row>
    <row r="40" spans="1:12">
      <c r="A40" s="52"/>
      <c r="B40" s="52" t="s">
        <v>368</v>
      </c>
      <c r="C40" s="74" t="s">
        <v>204</v>
      </c>
      <c r="D40" s="74" t="s">
        <v>205</v>
      </c>
      <c r="E40" s="74" t="s">
        <v>206</v>
      </c>
      <c r="F40" s="54"/>
      <c r="G40" s="54"/>
      <c r="H40" s="54"/>
      <c r="I40" s="59"/>
      <c r="J40" s="62"/>
      <c r="K40" s="62"/>
      <c r="L40" s="62"/>
    </row>
    <row r="41" spans="1:12">
      <c r="A41" s="51" t="s">
        <v>346</v>
      </c>
      <c r="B41" s="67"/>
      <c r="C41" s="74" t="s">
        <v>159</v>
      </c>
      <c r="D41" s="74" t="s">
        <v>160</v>
      </c>
      <c r="E41" s="74" t="s">
        <v>161</v>
      </c>
      <c r="F41" s="54"/>
      <c r="G41" s="54"/>
      <c r="H41" s="54"/>
      <c r="I41" s="59"/>
      <c r="J41" s="62"/>
      <c r="K41" s="62"/>
      <c r="L41" s="62"/>
    </row>
    <row r="42" spans="1:12">
      <c r="A42" s="48" t="s">
        <v>345</v>
      </c>
      <c r="B42" s="49"/>
      <c r="C42" s="75"/>
      <c r="D42" s="75"/>
      <c r="E42" s="75"/>
      <c r="F42" s="54"/>
      <c r="G42" s="54"/>
      <c r="H42" s="54"/>
      <c r="I42" s="59"/>
      <c r="J42" s="62"/>
      <c r="K42" s="62"/>
      <c r="L42" s="62"/>
    </row>
    <row r="43" spans="1:12">
      <c r="A43" s="51" t="s">
        <v>369</v>
      </c>
      <c r="B43" s="52"/>
      <c r="C43" s="74"/>
      <c r="D43" s="74"/>
      <c r="E43" s="74"/>
      <c r="F43" s="54"/>
      <c r="G43" s="54"/>
      <c r="H43" s="54"/>
      <c r="I43" s="59"/>
      <c r="J43" s="62"/>
      <c r="K43" s="62"/>
      <c r="L43" s="62"/>
    </row>
    <row r="44" spans="1:12">
      <c r="A44" s="57"/>
      <c r="B44" s="52" t="s">
        <v>370</v>
      </c>
      <c r="C44" s="74" t="s">
        <v>213</v>
      </c>
      <c r="D44" s="74" t="s">
        <v>214</v>
      </c>
      <c r="E44" s="74" t="s">
        <v>215</v>
      </c>
      <c r="F44" s="54"/>
      <c r="G44" s="54"/>
      <c r="H44" s="54"/>
      <c r="I44" s="59"/>
      <c r="J44" s="62"/>
      <c r="K44" s="62"/>
      <c r="L44" s="62"/>
    </row>
    <row r="45" spans="1:12">
      <c r="A45" s="57"/>
      <c r="B45" s="52" t="s">
        <v>371</v>
      </c>
      <c r="C45" s="74" t="s">
        <v>282</v>
      </c>
      <c r="D45" s="74" t="s">
        <v>283</v>
      </c>
      <c r="E45" s="74" t="s">
        <v>284</v>
      </c>
      <c r="F45" s="54"/>
      <c r="G45" s="54"/>
      <c r="H45" s="54"/>
      <c r="I45" s="59"/>
      <c r="J45" s="62"/>
      <c r="K45" s="62"/>
      <c r="L45" s="62"/>
    </row>
    <row r="46" spans="1:12">
      <c r="A46" s="51" t="s">
        <v>346</v>
      </c>
      <c r="B46" s="52"/>
      <c r="C46" s="74" t="s">
        <v>210</v>
      </c>
      <c r="D46" s="74" t="s">
        <v>211</v>
      </c>
      <c r="E46" s="74" t="s">
        <v>212</v>
      </c>
      <c r="F46" s="54"/>
      <c r="G46" s="54"/>
      <c r="H46" s="54"/>
      <c r="I46" s="59"/>
      <c r="J46" s="62"/>
      <c r="K46" s="62"/>
      <c r="L46" s="62"/>
    </row>
    <row r="47" spans="1:12">
      <c r="A47" s="48" t="s">
        <v>372</v>
      </c>
      <c r="B47" s="49"/>
      <c r="C47" s="75"/>
      <c r="D47" s="75"/>
      <c r="E47" s="75"/>
      <c r="F47" s="54"/>
      <c r="G47" s="54"/>
      <c r="H47" s="54"/>
      <c r="I47" s="59"/>
      <c r="J47" s="62"/>
      <c r="K47" s="62"/>
      <c r="L47" s="62"/>
    </row>
    <row r="48" spans="1:12">
      <c r="A48" s="51" t="s">
        <v>373</v>
      </c>
      <c r="B48" s="52"/>
      <c r="C48" s="74"/>
      <c r="D48" s="74"/>
      <c r="E48" s="74"/>
      <c r="F48" s="54"/>
      <c r="G48" s="54"/>
      <c r="H48" s="54"/>
      <c r="I48" s="59"/>
      <c r="J48" s="62"/>
      <c r="K48" s="62"/>
      <c r="L48" s="62"/>
    </row>
    <row r="49" spans="1:12">
      <c r="A49" s="57"/>
      <c r="B49" s="52" t="s">
        <v>374</v>
      </c>
      <c r="C49" s="74" t="s">
        <v>216</v>
      </c>
      <c r="D49" s="74" t="s">
        <v>217</v>
      </c>
      <c r="E49" s="74" t="s">
        <v>218</v>
      </c>
      <c r="F49" s="54"/>
      <c r="G49" s="54"/>
      <c r="H49" s="54"/>
      <c r="I49" s="59"/>
      <c r="J49" s="62"/>
      <c r="K49" s="62"/>
      <c r="L49" s="62"/>
    </row>
    <row r="50" spans="1:12">
      <c r="A50" s="57"/>
      <c r="B50" s="52" t="s">
        <v>375</v>
      </c>
      <c r="C50" s="74" t="s">
        <v>219</v>
      </c>
      <c r="D50" s="74" t="s">
        <v>220</v>
      </c>
      <c r="E50" s="74" t="s">
        <v>221</v>
      </c>
      <c r="F50" s="54"/>
      <c r="G50" s="54"/>
      <c r="H50" s="54"/>
      <c r="I50" s="59"/>
      <c r="J50" s="62"/>
      <c r="K50" s="62"/>
      <c r="L50" s="62"/>
    </row>
    <row r="51" spans="1:12">
      <c r="A51" s="57"/>
      <c r="B51" s="52" t="s">
        <v>376</v>
      </c>
      <c r="C51" s="74" t="s">
        <v>222</v>
      </c>
      <c r="D51" s="74" t="s">
        <v>223</v>
      </c>
      <c r="E51" s="74" t="s">
        <v>224</v>
      </c>
      <c r="F51" s="54"/>
      <c r="G51" s="54"/>
      <c r="H51" s="54"/>
      <c r="I51" s="59"/>
      <c r="J51" s="62"/>
      <c r="K51" s="62"/>
      <c r="L51" s="62"/>
    </row>
    <row r="52" spans="1:12">
      <c r="A52" s="51" t="s">
        <v>377</v>
      </c>
      <c r="B52" s="52"/>
      <c r="C52" s="74"/>
      <c r="D52" s="74"/>
      <c r="E52" s="74"/>
      <c r="F52" s="54"/>
      <c r="G52" s="54"/>
      <c r="H52" s="54"/>
      <c r="I52" s="59"/>
      <c r="J52" s="62"/>
      <c r="K52" s="62"/>
      <c r="L52" s="62"/>
    </row>
    <row r="53" spans="1:12">
      <c r="A53" s="57"/>
      <c r="B53" s="52" t="s">
        <v>378</v>
      </c>
      <c r="C53" s="74" t="s">
        <v>225</v>
      </c>
      <c r="D53" s="74" t="s">
        <v>226</v>
      </c>
      <c r="E53" s="74" t="s">
        <v>227</v>
      </c>
      <c r="F53" s="54"/>
      <c r="G53" s="54"/>
      <c r="H53" s="54"/>
      <c r="I53" s="59"/>
      <c r="J53" s="62"/>
      <c r="K53" s="62"/>
      <c r="L53" s="62"/>
    </row>
    <row r="54" spans="1:12">
      <c r="A54" s="57"/>
      <c r="B54" s="52" t="s">
        <v>379</v>
      </c>
      <c r="C54" s="74" t="s">
        <v>228</v>
      </c>
      <c r="D54" s="74" t="s">
        <v>229</v>
      </c>
      <c r="E54" s="74" t="s">
        <v>230</v>
      </c>
      <c r="F54" s="54"/>
      <c r="G54" s="54"/>
      <c r="H54" s="54"/>
      <c r="I54" s="59"/>
      <c r="J54" s="62"/>
      <c r="K54" s="62"/>
      <c r="L54" s="62"/>
    </row>
    <row r="55" spans="1:12">
      <c r="A55" s="57"/>
      <c r="B55" s="66" t="s">
        <v>380</v>
      </c>
      <c r="C55" s="74" t="s">
        <v>231</v>
      </c>
      <c r="D55" s="74" t="s">
        <v>232</v>
      </c>
      <c r="E55" s="74" t="s">
        <v>233</v>
      </c>
      <c r="F55" s="54"/>
      <c r="G55" s="54"/>
      <c r="H55" s="54"/>
      <c r="I55" s="59"/>
      <c r="J55" s="62"/>
      <c r="K55" s="62"/>
      <c r="L55" s="62"/>
    </row>
    <row r="56" spans="1:12">
      <c r="A56" s="57"/>
      <c r="B56" s="66" t="s">
        <v>381</v>
      </c>
      <c r="C56" s="74" t="s">
        <v>234</v>
      </c>
      <c r="D56" s="74" t="s">
        <v>235</v>
      </c>
      <c r="E56" s="74" t="s">
        <v>236</v>
      </c>
      <c r="F56" s="54"/>
      <c r="G56" s="54"/>
      <c r="H56" s="54"/>
      <c r="I56" s="59"/>
      <c r="J56" s="62"/>
      <c r="K56" s="62"/>
      <c r="L56" s="62"/>
    </row>
    <row r="57" spans="1:12">
      <c r="A57" s="57"/>
      <c r="B57" s="66" t="s">
        <v>382</v>
      </c>
      <c r="C57" s="74" t="s">
        <v>237</v>
      </c>
      <c r="D57" s="74" t="s">
        <v>238</v>
      </c>
      <c r="E57" s="74" t="s">
        <v>239</v>
      </c>
      <c r="F57" s="54"/>
      <c r="G57" s="54"/>
      <c r="H57" s="54"/>
      <c r="I57" s="59"/>
      <c r="J57" s="62"/>
      <c r="K57" s="62"/>
      <c r="L57" s="62"/>
    </row>
    <row r="58" spans="1:12">
      <c r="A58" s="57"/>
      <c r="B58" s="52" t="s">
        <v>383</v>
      </c>
      <c r="C58" s="74" t="s">
        <v>240</v>
      </c>
      <c r="D58" s="74" t="s">
        <v>241</v>
      </c>
      <c r="E58" s="74" t="s">
        <v>242</v>
      </c>
      <c r="F58" s="54"/>
      <c r="G58" s="54"/>
      <c r="H58" s="54"/>
      <c r="I58" s="59"/>
      <c r="J58" s="62"/>
      <c r="K58" s="62"/>
      <c r="L58" s="62"/>
    </row>
    <row r="59" spans="1:12">
      <c r="A59" s="57"/>
      <c r="B59" s="66" t="s">
        <v>384</v>
      </c>
      <c r="C59" s="74" t="s">
        <v>243</v>
      </c>
      <c r="D59" s="74" t="s">
        <v>244</v>
      </c>
      <c r="E59" s="74" t="s">
        <v>245</v>
      </c>
      <c r="F59" s="54"/>
      <c r="G59" s="54"/>
      <c r="H59" s="54"/>
      <c r="I59" s="59"/>
      <c r="J59" s="62"/>
      <c r="K59" s="62"/>
      <c r="L59" s="62"/>
    </row>
    <row r="60" spans="1:12">
      <c r="A60" s="57"/>
      <c r="B60" s="66" t="s">
        <v>385</v>
      </c>
      <c r="C60" s="74" t="s">
        <v>246</v>
      </c>
      <c r="D60" s="74" t="s">
        <v>247</v>
      </c>
      <c r="E60" s="74" t="s">
        <v>248</v>
      </c>
      <c r="F60" s="54"/>
      <c r="G60" s="54"/>
      <c r="H60" s="54"/>
      <c r="I60" s="59"/>
      <c r="J60" s="62"/>
      <c r="K60" s="62"/>
      <c r="L60" s="62"/>
    </row>
    <row r="61" spans="1:12">
      <c r="A61" s="57"/>
      <c r="B61" s="66" t="s">
        <v>386</v>
      </c>
      <c r="C61" s="74" t="s">
        <v>249</v>
      </c>
      <c r="D61" s="74" t="s">
        <v>250</v>
      </c>
      <c r="E61" s="74" t="s">
        <v>251</v>
      </c>
      <c r="F61" s="54"/>
      <c r="G61" s="54"/>
      <c r="H61" s="54"/>
      <c r="I61" s="44"/>
      <c r="J61" s="62"/>
      <c r="K61" s="62"/>
      <c r="L61" s="62"/>
    </row>
    <row r="62" spans="1:12">
      <c r="A62" s="57"/>
      <c r="B62" s="52" t="s">
        <v>387</v>
      </c>
      <c r="C62" s="74" t="s">
        <v>252</v>
      </c>
      <c r="D62" s="74" t="s">
        <v>253</v>
      </c>
      <c r="E62" s="74" t="s">
        <v>254</v>
      </c>
      <c r="F62" s="54"/>
      <c r="G62" s="54"/>
      <c r="H62" s="54"/>
      <c r="I62" s="59"/>
      <c r="J62" s="62"/>
      <c r="K62" s="62"/>
      <c r="L62" s="62"/>
    </row>
    <row r="63" spans="1:12">
      <c r="A63" s="51" t="s">
        <v>388</v>
      </c>
      <c r="B63" s="52"/>
      <c r="C63" s="74"/>
      <c r="D63" s="74"/>
      <c r="E63" s="74"/>
      <c r="F63" s="54"/>
      <c r="G63" s="54"/>
      <c r="H63" s="54"/>
      <c r="I63" s="59"/>
      <c r="J63" s="62"/>
      <c r="K63" s="62"/>
      <c r="L63" s="62"/>
    </row>
    <row r="64" spans="1:12">
      <c r="A64" s="57"/>
      <c r="B64" s="52" t="s">
        <v>389</v>
      </c>
      <c r="C64" s="74" t="s">
        <v>255</v>
      </c>
      <c r="D64" s="74" t="s">
        <v>256</v>
      </c>
      <c r="E64" s="74" t="s">
        <v>257</v>
      </c>
      <c r="F64" s="54"/>
      <c r="G64" s="54"/>
      <c r="H64" s="54"/>
      <c r="I64" s="59"/>
      <c r="J64" s="62"/>
      <c r="K64" s="62"/>
      <c r="L64" s="62"/>
    </row>
    <row r="65" spans="1:12">
      <c r="A65" s="57"/>
      <c r="B65" s="52" t="s">
        <v>390</v>
      </c>
      <c r="C65" s="74" t="s">
        <v>258</v>
      </c>
      <c r="D65" s="74" t="s">
        <v>259</v>
      </c>
      <c r="E65" s="74" t="s">
        <v>260</v>
      </c>
      <c r="F65" s="54"/>
      <c r="G65" s="54"/>
      <c r="H65" s="54"/>
      <c r="I65" s="59"/>
      <c r="J65" s="62"/>
      <c r="K65" s="62"/>
      <c r="L65" s="62"/>
    </row>
    <row r="66" spans="1:12">
      <c r="A66" s="51" t="s">
        <v>391</v>
      </c>
      <c r="B66" s="52"/>
      <c r="C66" s="74"/>
      <c r="D66" s="74"/>
      <c r="E66" s="74"/>
      <c r="F66" s="54"/>
      <c r="G66" s="54"/>
      <c r="H66" s="54"/>
      <c r="I66" s="59"/>
      <c r="J66" s="62"/>
      <c r="K66" s="62"/>
      <c r="L66" s="62"/>
    </row>
    <row r="67" spans="1:12">
      <c r="A67" s="57"/>
      <c r="B67" s="52" t="s">
        <v>392</v>
      </c>
      <c r="C67" s="74" t="s">
        <v>261</v>
      </c>
      <c r="D67" s="74" t="s">
        <v>262</v>
      </c>
      <c r="E67" s="74" t="s">
        <v>263</v>
      </c>
      <c r="F67" s="54"/>
      <c r="G67" s="54"/>
      <c r="H67" s="54"/>
      <c r="I67" s="59"/>
      <c r="J67" s="62"/>
      <c r="K67" s="62"/>
      <c r="L67" s="62"/>
    </row>
    <row r="68" spans="1:12">
      <c r="A68" s="57"/>
      <c r="B68" s="52" t="s">
        <v>393</v>
      </c>
      <c r="C68" s="74" t="s">
        <v>264</v>
      </c>
      <c r="D68" s="74" t="s">
        <v>265</v>
      </c>
      <c r="E68" s="74" t="s">
        <v>266</v>
      </c>
      <c r="F68" s="54"/>
      <c r="G68" s="54"/>
      <c r="H68" s="54"/>
      <c r="I68" s="59"/>
      <c r="J68" s="62"/>
      <c r="K68" s="62"/>
      <c r="L68" s="62"/>
    </row>
    <row r="69" spans="1:12">
      <c r="A69" s="51" t="s">
        <v>394</v>
      </c>
      <c r="B69" s="52"/>
      <c r="C69" s="74"/>
      <c r="D69" s="74"/>
      <c r="E69" s="74"/>
      <c r="F69" s="54"/>
      <c r="G69" s="54"/>
      <c r="H69" s="54"/>
      <c r="I69" s="59"/>
      <c r="J69" s="62"/>
      <c r="K69" s="62"/>
      <c r="L69" s="62"/>
    </row>
    <row r="70" spans="1:12">
      <c r="A70" s="57"/>
      <c r="B70" s="52" t="s">
        <v>395</v>
      </c>
      <c r="C70" s="74" t="s">
        <v>267</v>
      </c>
      <c r="D70" s="74" t="s">
        <v>268</v>
      </c>
      <c r="E70" s="74" t="s">
        <v>269</v>
      </c>
      <c r="F70" s="54"/>
      <c r="G70" s="54"/>
      <c r="H70" s="54"/>
      <c r="I70" s="59"/>
      <c r="J70" s="62"/>
      <c r="K70" s="62"/>
      <c r="L70" s="62"/>
    </row>
    <row r="71" spans="1:12">
      <c r="A71" s="57"/>
      <c r="B71" s="66" t="s">
        <v>396</v>
      </c>
      <c r="C71" s="74" t="s">
        <v>270</v>
      </c>
      <c r="D71" s="74" t="s">
        <v>271</v>
      </c>
      <c r="E71" s="74" t="s">
        <v>272</v>
      </c>
      <c r="F71" s="54"/>
      <c r="G71" s="54"/>
      <c r="H71" s="54"/>
      <c r="I71" s="59"/>
      <c r="J71" s="62"/>
      <c r="K71" s="62"/>
      <c r="L71" s="62"/>
    </row>
    <row r="72" spans="1:12">
      <c r="A72" s="57"/>
      <c r="B72" s="66" t="s">
        <v>397</v>
      </c>
      <c r="C72" s="74" t="s">
        <v>273</v>
      </c>
      <c r="D72" s="74" t="s">
        <v>274</v>
      </c>
      <c r="E72" s="74" t="s">
        <v>275</v>
      </c>
      <c r="F72" s="54"/>
      <c r="G72" s="54"/>
      <c r="H72" s="54"/>
      <c r="I72" s="59"/>
      <c r="J72" s="62"/>
      <c r="K72" s="62"/>
      <c r="L72" s="62"/>
    </row>
    <row r="73" spans="1:12">
      <c r="A73" s="57"/>
      <c r="B73" s="66" t="s">
        <v>398</v>
      </c>
      <c r="C73" s="74" t="s">
        <v>276</v>
      </c>
      <c r="D73" s="74" t="s">
        <v>277</v>
      </c>
      <c r="E73" s="74" t="s">
        <v>278</v>
      </c>
      <c r="F73" s="54"/>
      <c r="G73" s="54"/>
      <c r="H73" s="54"/>
      <c r="I73" s="59"/>
      <c r="J73" s="62"/>
      <c r="K73" s="62"/>
      <c r="L73" s="62"/>
    </row>
    <row r="74" spans="1:12">
      <c r="A74" s="57"/>
      <c r="B74" s="52" t="s">
        <v>399</v>
      </c>
      <c r="C74" s="74" t="s">
        <v>279</v>
      </c>
      <c r="D74" s="74" t="s">
        <v>280</v>
      </c>
      <c r="E74" s="74" t="s">
        <v>281</v>
      </c>
      <c r="F74" s="54"/>
      <c r="G74" s="54"/>
      <c r="H74" s="54"/>
      <c r="I74" s="59"/>
      <c r="J74" s="44"/>
      <c r="K74" s="44"/>
      <c r="L74" s="44"/>
    </row>
    <row r="75" spans="1:12">
      <c r="A75" s="51" t="s">
        <v>346</v>
      </c>
      <c r="B75" s="52"/>
      <c r="C75" s="74" t="s">
        <v>213</v>
      </c>
      <c r="D75" s="74" t="s">
        <v>214</v>
      </c>
      <c r="E75" s="74" t="s">
        <v>215</v>
      </c>
      <c r="F75" s="54"/>
      <c r="G75" s="54"/>
      <c r="H75" s="54"/>
      <c r="I75" s="59"/>
      <c r="J75" s="44"/>
      <c r="K75" s="44"/>
      <c r="L75" s="44"/>
    </row>
    <row r="76" spans="1:12">
      <c r="A76" s="48" t="s">
        <v>400</v>
      </c>
      <c r="B76" s="49"/>
      <c r="C76" s="75"/>
      <c r="D76" s="75"/>
      <c r="E76" s="75"/>
      <c r="F76" s="54"/>
      <c r="G76" s="54"/>
      <c r="H76" s="54"/>
      <c r="I76" s="59"/>
      <c r="J76" s="44"/>
      <c r="K76" s="44"/>
      <c r="L76" s="44"/>
    </row>
    <row r="77" spans="1:12">
      <c r="A77" s="51" t="s">
        <v>401</v>
      </c>
      <c r="B77" s="52"/>
      <c r="C77" s="77"/>
      <c r="D77" s="77"/>
      <c r="E77" s="77"/>
      <c r="F77" s="54"/>
      <c r="G77" s="54"/>
      <c r="H77" s="54"/>
      <c r="I77" s="70"/>
      <c r="J77" s="44"/>
      <c r="K77" s="44"/>
      <c r="L77" s="44"/>
    </row>
    <row r="78" spans="1:12">
      <c r="A78" s="57"/>
      <c r="B78" s="52" t="s">
        <v>402</v>
      </c>
      <c r="C78" s="74" t="s">
        <v>285</v>
      </c>
      <c r="D78" s="74" t="s">
        <v>286</v>
      </c>
      <c r="E78" s="74" t="s">
        <v>287</v>
      </c>
      <c r="F78" s="54"/>
      <c r="G78" s="54"/>
      <c r="H78" s="54"/>
      <c r="I78" s="70"/>
      <c r="J78" s="44"/>
      <c r="K78" s="44"/>
      <c r="L78" s="44"/>
    </row>
    <row r="79" spans="1:12">
      <c r="A79" s="57"/>
      <c r="B79" s="52" t="s">
        <v>403</v>
      </c>
      <c r="C79" s="74" t="s">
        <v>288</v>
      </c>
      <c r="D79" s="74" t="s">
        <v>289</v>
      </c>
      <c r="E79" s="74" t="s">
        <v>290</v>
      </c>
      <c r="F79" s="54"/>
      <c r="G79" s="54"/>
      <c r="H79" s="54"/>
      <c r="I79" s="70"/>
      <c r="J79" s="44"/>
      <c r="K79" s="44"/>
      <c r="L79" s="44"/>
    </row>
    <row r="80" spans="1:12">
      <c r="A80" s="57"/>
      <c r="B80" s="66" t="s">
        <v>380</v>
      </c>
      <c r="C80" s="74" t="s">
        <v>291</v>
      </c>
      <c r="D80" s="74" t="s">
        <v>292</v>
      </c>
      <c r="E80" s="74" t="s">
        <v>293</v>
      </c>
      <c r="F80" s="54"/>
      <c r="G80" s="54"/>
      <c r="H80" s="54"/>
      <c r="I80" s="70"/>
      <c r="J80" s="44"/>
      <c r="K80" s="44"/>
      <c r="L80" s="44"/>
    </row>
    <row r="81" spans="1:12">
      <c r="A81" s="57"/>
      <c r="B81" s="66" t="s">
        <v>381</v>
      </c>
      <c r="C81" s="74" t="s">
        <v>294</v>
      </c>
      <c r="D81" s="74" t="s">
        <v>295</v>
      </c>
      <c r="E81" s="74" t="s">
        <v>296</v>
      </c>
      <c r="F81" s="54"/>
      <c r="G81" s="54"/>
      <c r="H81" s="54"/>
      <c r="I81" s="70"/>
      <c r="J81" s="44"/>
      <c r="K81" s="44"/>
      <c r="L81" s="44"/>
    </row>
    <row r="82" spans="1:12">
      <c r="A82" s="57"/>
      <c r="B82" s="66" t="s">
        <v>382</v>
      </c>
      <c r="C82" s="74" t="s">
        <v>297</v>
      </c>
      <c r="D82" s="74" t="s">
        <v>298</v>
      </c>
      <c r="E82" s="74" t="s">
        <v>299</v>
      </c>
      <c r="F82" s="54"/>
      <c r="G82" s="54"/>
      <c r="H82" s="54"/>
      <c r="I82" s="70"/>
      <c r="J82" s="44"/>
      <c r="K82" s="44"/>
      <c r="L82" s="44"/>
    </row>
    <row r="83" spans="1:12">
      <c r="A83" s="57"/>
      <c r="B83" s="52" t="s">
        <v>404</v>
      </c>
      <c r="C83" s="74" t="s">
        <v>300</v>
      </c>
      <c r="D83" s="74" t="s">
        <v>301</v>
      </c>
      <c r="E83" s="74" t="s">
        <v>302</v>
      </c>
      <c r="F83" s="54"/>
      <c r="G83" s="54"/>
      <c r="H83" s="54"/>
      <c r="I83" s="70"/>
      <c r="J83" s="44"/>
      <c r="K83" s="44"/>
      <c r="L83" s="44"/>
    </row>
    <row r="84" spans="1:12">
      <c r="A84" s="57"/>
      <c r="B84" s="66" t="s">
        <v>384</v>
      </c>
      <c r="C84" s="74" t="s">
        <v>303</v>
      </c>
      <c r="D84" s="74" t="s">
        <v>304</v>
      </c>
      <c r="E84" s="74" t="s">
        <v>305</v>
      </c>
      <c r="F84" s="54"/>
      <c r="G84" s="54"/>
      <c r="H84" s="54"/>
      <c r="I84" s="70"/>
      <c r="J84" s="44"/>
      <c r="K84" s="44"/>
      <c r="L84" s="44"/>
    </row>
    <row r="85" spans="1:12">
      <c r="A85" s="57"/>
      <c r="B85" s="66" t="s">
        <v>385</v>
      </c>
      <c r="C85" s="74" t="s">
        <v>306</v>
      </c>
      <c r="D85" s="74" t="s">
        <v>307</v>
      </c>
      <c r="E85" s="74" t="s">
        <v>308</v>
      </c>
      <c r="F85" s="54"/>
      <c r="G85" s="54"/>
      <c r="H85" s="54"/>
      <c r="I85" s="71"/>
      <c r="J85" s="44"/>
      <c r="K85" s="44"/>
      <c r="L85" s="44"/>
    </row>
    <row r="86" spans="1:12">
      <c r="A86" s="57"/>
      <c r="B86" s="66" t="s">
        <v>386</v>
      </c>
      <c r="C86" s="74" t="s">
        <v>309</v>
      </c>
      <c r="D86" s="74" t="s">
        <v>310</v>
      </c>
      <c r="E86" s="74" t="s">
        <v>311</v>
      </c>
      <c r="F86" s="54"/>
      <c r="G86" s="54"/>
      <c r="H86" s="54"/>
      <c r="I86" s="71"/>
      <c r="J86" s="44"/>
      <c r="K86" s="44"/>
      <c r="L86" s="44"/>
    </row>
    <row r="87" spans="1:12">
      <c r="A87" s="57"/>
      <c r="B87" s="52" t="s">
        <v>387</v>
      </c>
      <c r="C87" s="74" t="s">
        <v>312</v>
      </c>
      <c r="D87" s="74" t="s">
        <v>313</v>
      </c>
      <c r="E87" s="74" t="s">
        <v>314</v>
      </c>
      <c r="F87" s="54"/>
      <c r="G87" s="54"/>
      <c r="H87" s="54"/>
      <c r="I87" s="71"/>
      <c r="J87" s="44"/>
      <c r="K87" s="44"/>
      <c r="L87" s="44"/>
    </row>
    <row r="88" spans="1:12">
      <c r="A88" s="72" t="s">
        <v>346</v>
      </c>
      <c r="B88" s="38"/>
      <c r="C88" s="74" t="s">
        <v>282</v>
      </c>
      <c r="D88" s="74" t="s">
        <v>283</v>
      </c>
      <c r="E88" s="74" t="s">
        <v>284</v>
      </c>
      <c r="F88" s="54"/>
      <c r="G88" s="54"/>
      <c r="H88" s="54"/>
      <c r="I88" s="71"/>
      <c r="J88" s="44"/>
      <c r="K88" s="44"/>
      <c r="L88" s="44"/>
    </row>
    <row r="89" spans="1:12">
      <c r="A89" s="73"/>
      <c r="B89" s="38"/>
      <c r="C89" s="78"/>
      <c r="D89" s="78"/>
      <c r="E89" s="78"/>
      <c r="F89" s="44"/>
      <c r="G89" s="44"/>
      <c r="H89" s="44"/>
      <c r="I89" s="71"/>
      <c r="J89" s="44"/>
      <c r="K89" s="44"/>
      <c r="L89" s="44"/>
    </row>
    <row r="90" spans="1:12">
      <c r="A90" s="44"/>
      <c r="B90" s="44"/>
      <c r="C90" s="45"/>
      <c r="D90" s="45"/>
      <c r="E90" s="45"/>
      <c r="F90" s="44"/>
      <c r="G90" s="44"/>
      <c r="H90" s="44"/>
      <c r="I90" s="71"/>
      <c r="J90" s="44"/>
      <c r="K90" s="44"/>
      <c r="L90" s="44"/>
    </row>
    <row r="91" spans="1:12">
      <c r="A91" s="30" t="s">
        <v>405</v>
      </c>
      <c r="B91" s="44"/>
      <c r="C91" s="45"/>
      <c r="D91" s="45"/>
      <c r="E91" s="45"/>
      <c r="F91" s="44"/>
      <c r="G91" s="44"/>
      <c r="H91" s="44"/>
      <c r="I91" s="71"/>
      <c r="J91" s="44"/>
      <c r="K91" s="44"/>
      <c r="L91" s="44"/>
    </row>
  </sheetData>
  <mergeCells count="2">
    <mergeCell ref="B6:L6"/>
    <mergeCell ref="A8:H8"/>
  </mergeCells>
  <hyperlinks>
    <hyperlink ref="A91" r:id="rId1" display="© Commonwealth of Australia 2015" xr:uid="{87D43A5E-D202-4B3A-AB52-6EFEFF71ABE7}"/>
    <hyperlink ref="C20" location="A124831398T" display="A124831398T" xr:uid="{5D119233-D74A-415B-84BA-029F591AA6A6}"/>
    <hyperlink ref="C19" location="A124831326F" display="A124831326F" xr:uid="{5C392EB8-AD1B-4F1A-834C-DDCD1A2CFC48}"/>
    <hyperlink ref="C23" location="A124831402W" display="A124831402W" xr:uid="{A4DF0158-2E7F-4915-AA20-DD156E2C51B4}"/>
    <hyperlink ref="C24" location="A124831406F" display="A124831406F" xr:uid="{AB7A3062-FEBE-4C6D-802F-C7A684113A9B}"/>
    <hyperlink ref="C26" location="A124831330W" display="A124831330W" xr:uid="{CD0798A8-EC06-4F45-975A-47CC432C6EAE}"/>
    <hyperlink ref="C27" location="A124831334F" display="A124831334F" xr:uid="{58F4CC58-2A5B-4A61-87EF-6979586EDA59}"/>
    <hyperlink ref="C29" location="A124831374X" display="A124831374X" xr:uid="{CF818A07-A2EA-4502-BD78-632E4DE75522}"/>
    <hyperlink ref="C30" location="A124831290R" display="A124831290R" xr:uid="{C980395A-C0D3-4962-A3A9-0B372F62953F}"/>
    <hyperlink ref="C31" location="A124831410W" display="A124831410W" xr:uid="{82F48451-E632-49BA-A709-4C0170729C68}"/>
    <hyperlink ref="C32" location="A124831378J" display="A124831378J" xr:uid="{6B616D01-61EB-4A47-A0DE-9DE5DFED9896}"/>
    <hyperlink ref="C33" location="A124831422F" display="A124831422F" xr:uid="{8575ECAD-6E5B-40F9-ACB2-891D00F2F68E}"/>
    <hyperlink ref="C34" location="A124831294X" display="A124831294X" xr:uid="{54A223CE-B4B2-4CCB-9A12-5B65AD479B83}"/>
    <hyperlink ref="C35" location="A124831230L" display="A124831230L" xr:uid="{4C282329-F630-4236-A039-52960DA7C89A}"/>
    <hyperlink ref="C36" location="A124831258R" display="A124831258R" xr:uid="{DBB871CE-390D-40E5-A18F-A14124FEB58D}"/>
    <hyperlink ref="C37" location="A124831338R" display="A124831338R" xr:uid="{CFFC1CB4-9B01-4DCD-AC3B-0EADC6528014}"/>
    <hyperlink ref="C39" location="A124831262F" display="A124831262F" xr:uid="{FF01EE81-DF97-4ABA-B26F-08526CB782CA}"/>
    <hyperlink ref="C40" location="A124831342F" display="A124831342F" xr:uid="{44B86AEC-6E20-4A07-989A-ECBCD7440A25}"/>
    <hyperlink ref="C18" location="A124831346R" display="A124831346R" xr:uid="{42171838-FC2B-4546-A097-36F2109683A3}"/>
    <hyperlink ref="C49" location="A124831414F" display="A124831414F" xr:uid="{A3788841-E520-431A-AF9B-CCBF28115218}"/>
    <hyperlink ref="C50" location="A124831418R" display="A124831418R" xr:uid="{03BA2C3D-7F85-4C43-90CC-BDAA64EA3EA1}"/>
    <hyperlink ref="C51" location="A124831238F" display="A124831238F" xr:uid="{6F5176B9-137E-4D46-AD8D-195D00277922}"/>
    <hyperlink ref="C53" location="A124831298J" display="A124831298J" xr:uid="{8A8F5A90-EF63-4D0F-A9B4-B3C7585E5DE3}"/>
    <hyperlink ref="C54" location="A124831350F" display="A124831350F" xr:uid="{3AF8C3FC-2C0E-44E7-8453-A224866FA8B2}"/>
    <hyperlink ref="C55" location="A124831430F" display="A124831430F" xr:uid="{BD051167-9747-4B87-85FB-F6E38522B736}"/>
    <hyperlink ref="C56" location="A124831242W" display="A124831242W" xr:uid="{6E942D90-644E-48F4-B29F-85CCDE3402B6}"/>
    <hyperlink ref="C57" location="A124831382X" display="A124831382X" xr:uid="{759E974E-5971-451C-B8DD-558873782C02}"/>
    <hyperlink ref="C58" location="A124831386J" display="A124831386J" xr:uid="{8CDDD7EB-3EAC-4D22-8A4C-A9ED82D00E6D}"/>
    <hyperlink ref="C59" location="A124831274R" display="A124831274R" xr:uid="{16F6F8BC-F673-4D21-A45C-9F56A44B0CDA}"/>
    <hyperlink ref="C60" location="A124831246F" display="A124831246F" xr:uid="{010D6542-EC8B-405D-A4BC-212567AB2F12}"/>
    <hyperlink ref="C61" location="A124831302L" display="A124831302L" xr:uid="{86ABF625-583F-45D3-A787-247EE9DCA120}"/>
    <hyperlink ref="C62" location="A124831266R" display="A124831266R" xr:uid="{E37E8968-624B-4A7F-BAE9-1C3EFBFF7F72}"/>
    <hyperlink ref="C64" location="A124831306W" display="A124831306W" xr:uid="{59AA9345-46C0-40F7-91F5-668BCC770318}"/>
    <hyperlink ref="C65" location="A124831278X" display="A124831278X" xr:uid="{AE872831-A134-43D3-99B7-D3F57E38119A}"/>
    <hyperlink ref="C67" location="A124831310L" display="A124831310L" xr:uid="{640742AC-8F2B-470C-9DC3-0AFE4C5F028A}"/>
    <hyperlink ref="C68" location="A124831354R" display="A124831354R" xr:uid="{30B2822E-2BBC-43D4-AEF9-643D5EEB74B7}"/>
    <hyperlink ref="C70" location="A124831314W" display="A124831314W" xr:uid="{3E6B9FF5-E4A7-4CB5-B026-55AB4A7A9E0C}"/>
    <hyperlink ref="C71" location="A124831282R" display="A124831282R" xr:uid="{41AEF286-C4FA-49CC-A1D8-1DC631D10F56}"/>
    <hyperlink ref="C72" location="A124831390X" display="A124831390X" xr:uid="{2F8355B8-F3DF-4EEC-B1D4-DCA8A30D0CB8}"/>
    <hyperlink ref="C73" location="A124831358X" display="A124831358X" xr:uid="{B5173883-FA45-4E0C-BDE0-C5C052A7C6EA}"/>
    <hyperlink ref="C74" location="A124831362R" display="A124831362R" xr:uid="{CCAC43BE-54EE-44BA-B531-74A805C4EDF7}"/>
    <hyperlink ref="C88" location="A124831434R" display="A124831434R" xr:uid="{AD28BC86-5A1D-470C-B8C1-9D54EB684040}"/>
    <hyperlink ref="C78" location="A124831250W" display="A124831250W" xr:uid="{8FAA0647-0FCD-4246-ADB7-536BB5D07448}"/>
    <hyperlink ref="C79" location="A124831318F" display="A124831318F" xr:uid="{B9D055C3-AD81-4137-B425-FFCF432B90AF}"/>
    <hyperlink ref="C80" location="A124831270F" display="A124831270F" xr:uid="{27B0EAB1-0AE5-4135-BB90-A2C13F5CC1BF}"/>
    <hyperlink ref="C81" location="A124831366X" display="A124831366X" xr:uid="{C73875CF-72CE-4D64-8F14-6AD2F53B4797}"/>
    <hyperlink ref="C82" location="A124831370R" display="A124831370R" xr:uid="{270C4BB2-16A9-4918-933F-A4FB0F226F83}"/>
    <hyperlink ref="C83" location="A124831286X" display="A124831286X" xr:uid="{513E36CA-A5D8-40E2-9818-308E0CDCEF74}"/>
    <hyperlink ref="C84" location="A124831254F" display="A124831254F" xr:uid="{42A0C428-7D72-4E2B-A883-AB2189201499}"/>
    <hyperlink ref="C85" location="A124831438X" display="A124831438X" xr:uid="{79ED581D-C8DA-4382-8F15-347AF605EC26}"/>
    <hyperlink ref="C86" location="A124831322W" display="A124831322W" xr:uid="{C941841E-DE37-4D7F-9142-1ACA38BAB955}"/>
    <hyperlink ref="C87" location="A124831394J" display="A124831394J" xr:uid="{A3B501AB-DEFB-4EEE-9A0F-29C5368CC1E5}"/>
    <hyperlink ref="D20" location="A124831182F" display="A124831182F" xr:uid="{559FFCDC-DB25-4880-8BEB-AA5245C8FFFA}"/>
    <hyperlink ref="D19" location="A124831110V" display="A124831110V" xr:uid="{EF96371A-3607-434A-AEF1-8A3F5D17210A}"/>
    <hyperlink ref="D23" location="A124831186R" display="A124831186R" xr:uid="{209F21C6-AF04-4329-A9AE-33848243F7F2}"/>
    <hyperlink ref="D24" location="A124831190F" display="A124831190F" xr:uid="{1FAE4A06-50D0-41A5-BB8D-A80FB5DB882E}"/>
    <hyperlink ref="D26" location="A124831114C" display="A124831114C" xr:uid="{E14BDF2C-CE0E-4EBC-BB71-9407B2790D91}"/>
    <hyperlink ref="D27" location="A124831118L" display="A124831118L" xr:uid="{48EEFB63-5AE7-44A8-B002-EE875B3C8C81}"/>
    <hyperlink ref="D29" location="A124831158F" display="A124831158F" xr:uid="{77A3A2BD-F88E-42FE-A794-9A4E72EE4425}"/>
    <hyperlink ref="D30" location="A124831074W" display="A124831074W" xr:uid="{11919D30-B61E-4F2E-A668-1384191021E4}"/>
    <hyperlink ref="D31" location="A124831194R" display="A124831194R" xr:uid="{6E559694-7C8A-48B2-83DA-959702A57F65}"/>
    <hyperlink ref="D32" location="A124831162W" display="A124831162W" xr:uid="{7A3A60AD-5B2F-4096-9526-1030E9E4C8A8}"/>
    <hyperlink ref="D33" location="A124831206L" display="A124831206L" xr:uid="{19287DC1-3341-49A2-8D12-2F9A03BE5A2E}"/>
    <hyperlink ref="D34" location="A124831078F" display="A124831078F" xr:uid="{974FB733-0CA9-43EF-8868-AF4692DA7050}"/>
    <hyperlink ref="D35" location="A124831014V" display="A124831014V" xr:uid="{856DC202-8314-4396-B8B2-6101D2113A7B}"/>
    <hyperlink ref="D36" location="A124831042C" display="A124831042C" xr:uid="{DEA7E550-A167-4C18-9F24-BBAF72E09700}"/>
    <hyperlink ref="D37" location="A124831122C" display="A124831122C" xr:uid="{D51B3E81-EE10-48A2-BC17-99D5C05CAC00}"/>
    <hyperlink ref="D39" location="A124831046L" display="A124831046L" xr:uid="{7C87C831-2BA9-48CE-88C2-23F4D346BF86}"/>
    <hyperlink ref="D40" location="A124831126L" display="A124831126L" xr:uid="{51DA8CFD-DD86-431F-9350-12F742A30D4A}"/>
    <hyperlink ref="D18" location="A124831130C" display="A124831130C" xr:uid="{0B603BC6-92BF-454C-B770-C93CC0E484C1}"/>
    <hyperlink ref="D49" location="A124831198X" display="A124831198X" xr:uid="{7B1C90A5-00D3-4A5C-976C-71CAA73FFDCD}"/>
    <hyperlink ref="D50" location="A124831202C" display="A124831202C" xr:uid="{61252A8B-B20A-43B3-BB8B-B0F283C5E204}"/>
    <hyperlink ref="D51" location="A124831022V" display="A124831022V" xr:uid="{5B61FE2D-5A76-4F2D-A4FC-34396AEDC0F1}"/>
    <hyperlink ref="D53" location="A124831082W" display="A124831082W" xr:uid="{5BCFAAFF-73ED-49E4-9B99-82245D8F5A53}"/>
    <hyperlink ref="D54" location="A124831134L" display="A124831134L" xr:uid="{6ED06565-E892-47E9-A308-500FC9477A5F}"/>
    <hyperlink ref="D55" location="A124831214L" display="A124831214L" xr:uid="{F18856F1-98DF-4F2B-BDEA-32C047F5981B}"/>
    <hyperlink ref="D56" location="A124831026C" display="A124831026C" xr:uid="{7079C46C-CDD4-4046-AE6D-73C433EDD2E9}"/>
    <hyperlink ref="D57" location="A124831166F" display="A124831166F" xr:uid="{583AC5F4-E820-4EC3-A139-446453571CDD}"/>
    <hyperlink ref="D58" location="A124831170W" display="A124831170W" xr:uid="{1FC65C40-D5EF-438F-96C4-5BE4C6AE23E9}"/>
    <hyperlink ref="D59" location="A124831058W" display="A124831058W" xr:uid="{3295475B-ABEC-4DF7-899C-53BFBC16751A}"/>
    <hyperlink ref="D60" location="A124831030V" display="A124831030V" xr:uid="{4CDBD41E-CE1B-4816-A1C4-75132EBBC9BA}"/>
    <hyperlink ref="D61" location="A124831086F" display="A124831086F" xr:uid="{45A8BC2A-DA09-4F94-9D32-8E0AD8042254}"/>
    <hyperlink ref="D62" location="A124831050C" display="A124831050C" xr:uid="{989AA27B-56A2-4B18-AECE-A6DFF00481DF}"/>
    <hyperlink ref="D64" location="A124831090W" display="A124831090W" xr:uid="{B7E7BE66-BB18-493F-8AC5-742195082737}"/>
    <hyperlink ref="D65" location="A124831062L" display="A124831062L" xr:uid="{30B5DBEF-801F-4A08-82FF-7145E61F65CB}"/>
    <hyperlink ref="D67" location="A124831094F" display="A124831094F" xr:uid="{DF5BEF42-FA8A-420C-8CB5-16C7DE38C8B0}"/>
    <hyperlink ref="D68" location="A124831138W" display="A124831138W" xr:uid="{97773D20-DF66-4D55-A3A9-8067FEC57C31}"/>
    <hyperlink ref="D70" location="A124831098R" display="A124831098R" xr:uid="{065DB2BA-2D16-43C1-B46E-3B5AE4DB8B85}"/>
    <hyperlink ref="D71" location="A124831066W" display="A124831066W" xr:uid="{538BD4E8-79DF-491F-B0D6-B234B04AA232}"/>
    <hyperlink ref="D72" location="A124831174F" display="A124831174F" xr:uid="{F0AF200F-00BF-41C7-A1AB-589CE1CE47E4}"/>
    <hyperlink ref="D73" location="A124831142L" display="A124831142L" xr:uid="{D17429F5-82DB-49C4-A55A-B0BA82998C8B}"/>
    <hyperlink ref="D74" location="A124831146W" display="A124831146W" xr:uid="{D27B474F-301E-4FCC-8F91-8A602A7D9EDF}"/>
    <hyperlink ref="D88" location="A124831218W" display="A124831218W" xr:uid="{13C2CB60-4837-4687-AB39-113FA91C2BED}"/>
    <hyperlink ref="D78" location="A124831034C" display="A124831034C" xr:uid="{9D6ABE3D-77A3-4D0E-B444-8B11D755EF45}"/>
    <hyperlink ref="D79" location="A124831102V" display="A124831102V" xr:uid="{2681C029-A2C3-4A7B-AD0A-431AE4FA2530}"/>
    <hyperlink ref="D80" location="A124831054L" display="A124831054L" xr:uid="{C6B9477D-B0A7-4F00-B782-120747A690A9}"/>
    <hyperlink ref="D81" location="A124831150L" display="A124831150L" xr:uid="{0376EB39-652D-4E78-9F8E-8729A7927D3F}"/>
    <hyperlink ref="D82" location="A124831154W" display="A124831154W" xr:uid="{8C383FA6-3736-4857-947C-6EFD72F997B9}"/>
    <hyperlink ref="D83" location="A124831070L" display="A124831070L" xr:uid="{91C5336A-2C61-43BF-A9BC-A4950F8E3038}"/>
    <hyperlink ref="D84" location="A124831038L" display="A124831038L" xr:uid="{4BE07D9E-EF37-475D-BBE3-18846E7B3E15}"/>
    <hyperlink ref="D85" location="A124831222L" display="A124831222L" xr:uid="{04D11391-929E-4487-B303-ED11723BC22A}"/>
    <hyperlink ref="D86" location="A124831106C" display="A124831106C" xr:uid="{1C13E038-71AD-4D55-983F-5DFDE4D7A7AF}"/>
    <hyperlink ref="D87" location="A124831178R" display="A124831178R" xr:uid="{7D39AB7A-8E23-4A59-BFA6-E39C7EE96285}"/>
    <hyperlink ref="E20" location="A124830966K" display="A124830966K" xr:uid="{9D4C2296-6BD9-45C3-BF93-6FAE32BD725D}"/>
    <hyperlink ref="E19" location="A124830894K" display="A124830894K" xr:uid="{8386937A-F23C-42FC-8D5D-0ECBE329EC7B}"/>
    <hyperlink ref="E23" location="A124830970A" display="A124830970A" xr:uid="{CAA8693B-8ED2-4B02-9BC7-4A82B1DDDB3C}"/>
    <hyperlink ref="E24" location="A124830974K" display="A124830974K" xr:uid="{1BF23832-5BFA-4BF7-99BD-F29436E5EC98}"/>
    <hyperlink ref="E26" location="A124830898V" display="A124830898V" xr:uid="{935CF3B1-258A-4E63-B66F-F6504927D766}"/>
    <hyperlink ref="E27" location="A124830902X" display="A124830902X" xr:uid="{E79293A8-725F-471C-A562-4DC4413F4D44}"/>
    <hyperlink ref="E29" location="A124830942T" display="A124830942T" xr:uid="{5B5AACC7-7153-48DE-BEA2-EF6F4F478772}"/>
    <hyperlink ref="E30" location="A124830858A" display="A124830858A" xr:uid="{AB2BCEA7-3639-4029-8B3E-43E786C7CE52}"/>
    <hyperlink ref="E31" location="A124830978V" display="A124830978V" xr:uid="{0653F9A3-0AB9-43F0-A065-7703B2E50302}"/>
    <hyperlink ref="E32" location="A124830946A" display="A124830946A" xr:uid="{F1635804-14D4-40CF-9C84-BFA2D0E7735E}"/>
    <hyperlink ref="E33" location="A124830990K" display="A124830990K" xr:uid="{CAAFF640-85C9-421E-B6E0-A7DB7BB63167}"/>
    <hyperlink ref="E34" location="A124830862T" display="A124830862T" xr:uid="{ADD8AAD3-0F4D-417B-88C5-924A4A1F9862}"/>
    <hyperlink ref="E35" location="A124830798K" display="A124830798K" xr:uid="{9720BA50-ED1D-48BE-9A27-7B7FC99127C5}"/>
    <hyperlink ref="E36" location="A124830826J" display="A124830826J" xr:uid="{C4E1227E-E3C2-47DD-9A5D-3634216BCBA8}"/>
    <hyperlink ref="E37" location="A124830906J" display="A124830906J" xr:uid="{4AE34158-B98F-4CCD-A4DE-445EE088D327}"/>
    <hyperlink ref="E39" location="A124830830X" display="A124830830X" xr:uid="{847A2B45-2C79-404A-B0DB-E5418EEC4A58}"/>
    <hyperlink ref="E40" location="A124830910X" display="A124830910X" xr:uid="{6330006F-CBA2-4E68-9B7C-CE412ECAEF17}"/>
    <hyperlink ref="E18" location="A124830914J" display="A124830914J" xr:uid="{5E88D6F8-3864-4E55-8064-878C6ED5BAE3}"/>
    <hyperlink ref="E49" location="A124830982K" display="A124830982K" xr:uid="{78CC9241-2F22-405C-8D2D-086D7C688A47}"/>
    <hyperlink ref="E50" location="A124830986V" display="A124830986V" xr:uid="{2B996321-1DCD-4920-B326-94559A2B2008}"/>
    <hyperlink ref="E51" location="A124830806X" display="A124830806X" xr:uid="{417F1EC8-DC31-4975-BDA8-DE93C258598F}"/>
    <hyperlink ref="E53" location="A124830866A" display="A124830866A" xr:uid="{341032DB-27C9-4EFF-A7D7-16AA8D404392}"/>
    <hyperlink ref="E54" location="A124830918T" display="A124830918T" xr:uid="{61A221DA-C4D3-4137-A50A-AD8834B3A9C2}"/>
    <hyperlink ref="E55" location="A124830998C" display="A124830998C" xr:uid="{7DA6AE28-FD92-4047-8300-012D4D41112E}"/>
    <hyperlink ref="E56" location="A124830810R" display="A124830810R" xr:uid="{9853B249-9C54-496B-8F8E-7BE44D69B534}"/>
    <hyperlink ref="E57" location="A124830950T" display="A124830950T" xr:uid="{F1C5EF61-065C-421E-B440-2D4E7767A52F}"/>
    <hyperlink ref="E58" location="A124830954A" display="A124830954A" xr:uid="{7FCE818E-615B-4715-9128-F8AF49C1A94D}"/>
    <hyperlink ref="E59" location="A124830842J" display="A124830842J" xr:uid="{08616763-C3A8-4B32-B041-8FD6B9BB8098}"/>
    <hyperlink ref="E60" location="A124830814X" display="A124830814X" xr:uid="{F24FCB3A-CBF5-41B3-914B-62BDFDCABCD1}"/>
    <hyperlink ref="E61" location="A124830870T" display="A124830870T" xr:uid="{1DC1BE3F-F4F7-48FC-9493-D5765841F8F3}"/>
    <hyperlink ref="E62" location="A124830834J" display="A124830834J" xr:uid="{FEE32F47-B942-4211-91DA-7B821DCC50EE}"/>
    <hyperlink ref="E64" location="A124830874A" display="A124830874A" xr:uid="{AC660F84-F3F4-4B30-886A-9C77432A6FC2}"/>
    <hyperlink ref="E65" location="A124830846T" display="A124830846T" xr:uid="{88836006-BEEA-441A-AE0D-412D0EAB1136}"/>
    <hyperlink ref="E67" location="A124830878K" display="A124830878K" xr:uid="{9B9B8479-5912-4649-ADB0-93ED410CBDCA}"/>
    <hyperlink ref="E68" location="A124830922J" display="A124830922J" xr:uid="{8CA27D1F-2320-4FFC-BE79-96F319B549F0}"/>
    <hyperlink ref="E70" location="A124830882A" display="A124830882A" xr:uid="{5FA6F89B-601F-4276-8E34-E83226DD04FC}"/>
    <hyperlink ref="E71" location="A124830850J" display="A124830850J" xr:uid="{05B6A551-DEE1-4EE5-AD5B-92106FF63EC5}"/>
    <hyperlink ref="E72" location="A124830958K" display="A124830958K" xr:uid="{CCBFFC02-2784-4C6B-8FAF-F061A8AFDB6D}"/>
    <hyperlink ref="E73" location="A124830926T" display="A124830926T" xr:uid="{E9FA3840-3C21-4DF6-BA90-F0F8CE81764D}"/>
    <hyperlink ref="E74" location="A124830930J" display="A124830930J" xr:uid="{8AA98F0B-30BD-4211-865B-0ADD0810EBE0}"/>
    <hyperlink ref="E88" location="A124831002K" display="A124831002K" xr:uid="{F7FDF9FB-F567-468C-9667-3CAEF7B39238}"/>
    <hyperlink ref="E78" location="A124830818J" display="A124830818J" xr:uid="{27BBAA6D-0947-444F-8DFB-F4B8EF5AA75F}"/>
    <hyperlink ref="E79" location="A124830886K" display="A124830886K" xr:uid="{64951C9B-FC1B-47D9-B1EF-88753750B54B}"/>
    <hyperlink ref="E80" location="A124830838T" display="A124830838T" xr:uid="{5F2AFAB2-27C8-4980-B76E-19FF0A8F7C2D}"/>
    <hyperlink ref="E81" location="A124830934T" display="A124830934T" xr:uid="{297AC5DD-7B68-4A76-8989-BCC903CE05FF}"/>
    <hyperlink ref="E82" location="A124830938A" display="A124830938A" xr:uid="{83EAAD6A-B277-490D-8366-0215F95CF5CA}"/>
    <hyperlink ref="E83" location="A124830854T" display="A124830854T" xr:uid="{A0336A14-3B60-45CF-A934-A6531D9C670C}"/>
    <hyperlink ref="E84" location="A124830822X" display="A124830822X" xr:uid="{3A08A48D-8E62-4F62-B376-8D71D3DF3176}"/>
    <hyperlink ref="E85" location="A124831006V" display="A124831006V" xr:uid="{11F38AC3-BE08-456B-8A79-6D2D0E275E83}"/>
    <hyperlink ref="E86" location="A124830890A" display="A124830890A" xr:uid="{66B6212D-3233-4145-A346-33BC77DDDA05}"/>
    <hyperlink ref="E87" location="A124830962A" display="A124830962A" xr:uid="{975F040C-AE8B-4965-8AA3-4FCA2E84B1C4}"/>
    <hyperlink ref="C75" location="A124831234W" display="A124831234W" xr:uid="{C941F087-A3A7-4F19-B4AD-833A2723B4EE}"/>
    <hyperlink ref="D75" location="A124831018C" display="A124831018C" xr:uid="{D56E2C7B-4501-4A26-83E3-1EC4E3319D50}"/>
    <hyperlink ref="E75" location="A124830802R" display="A124830802R" xr:uid="{BE854A15-E310-4E76-92A4-986E728A2846}"/>
    <hyperlink ref="C46" location="A124831426R" display="A124831426R" xr:uid="{A1DFC886-6448-4DFF-A1EE-7FAD9C2EB519}"/>
    <hyperlink ref="D46" location="A124831210C" display="A124831210C" xr:uid="{6421741F-BF28-4CCC-9FC3-4CE97EF01BEC}"/>
    <hyperlink ref="E46" location="A124830994V" display="A124830994V" xr:uid="{646A91A6-5EBF-4DFE-9B50-5FC95B8D23C2}"/>
    <hyperlink ref="C44" location="A124831234W" display="A124831234W" xr:uid="{0CFD60C6-0F83-4489-A3C4-C95E4FBA7F01}"/>
    <hyperlink ref="D44" location="A124831018C" display="A124831018C" xr:uid="{C48EED2E-4754-4A45-A4AD-CA9B48CD21F0}"/>
    <hyperlink ref="E44" location="A124830802R" display="A124830802R" xr:uid="{E703C6E6-1D19-49E2-8620-4F65F319D8B0}"/>
    <hyperlink ref="C45" location="A124831434R" display="A124831434R" xr:uid="{DF2E9A49-D460-4DB0-B58E-AB365A0A5810}"/>
    <hyperlink ref="D45" location="A124831218W" display="A124831218W" xr:uid="{79C4EF94-EF3C-4FF8-8562-E4578A21A551}"/>
    <hyperlink ref="E45" location="A124831002K" display="A124831002K" xr:uid="{7B0E244E-E103-41EA-B9FC-2581B24961C7}"/>
    <hyperlink ref="C13" location="A124831398T" display="A124831398T" xr:uid="{2F28E7E8-2CF5-4D47-B0A4-316E2482EDC7}"/>
    <hyperlink ref="D13" location="A124831182F" display="A124831182F" xr:uid="{3D00E3D5-B09B-45FE-B5E9-FF30CB09BB87}"/>
    <hyperlink ref="E13" location="A124830966K" display="A124830966K" xr:uid="{D47C021B-26A1-4D5F-B226-D6C7621CDF3D}"/>
    <hyperlink ref="C14" location="A124831426R" display="A124831426R" xr:uid="{4DE46CF8-7591-4ECE-8679-07FE5B91116B}"/>
    <hyperlink ref="D14" location="A124831210C" display="A124831210C" xr:uid="{A8F822C3-EF54-473C-8A13-E7E883107866}"/>
    <hyperlink ref="E14" location="A124830994V" display="A124830994V" xr:uid="{2234E3CD-A812-42B8-A168-BCE3114A97C5}"/>
    <hyperlink ref="C15" location="A124831442R" display="A124831442R" xr:uid="{7E04BF5E-CEEB-4334-B93C-9F4FC09D695E}"/>
    <hyperlink ref="D15" location="A124831226W" display="A124831226W" xr:uid="{23FE3C57-86C5-4DD3-87D5-CBF2AB029383}"/>
    <hyperlink ref="E15" location="A124831010K" display="A124831010K" xr:uid="{5CFB507A-213C-4DE1-8E2E-9192E5F17DBE}"/>
    <hyperlink ref="C41" location="A124831326F" display="A124831326F" xr:uid="{14FBD440-8313-4A12-99F6-49D8DC006DB7}"/>
    <hyperlink ref="D41" location="A124831110V" display="A124831110V" xr:uid="{2335C7FF-A288-4A0A-8C1B-2AD60C55C2AC}"/>
    <hyperlink ref="E41" location="A124830894K" display="A124830894K" xr:uid="{CC7F8E83-DD2D-404D-8FF1-AAE13FD46260}"/>
  </hyperlinks>
  <pageMargins left="0.74803149606299213" right="0.74803149606299213" top="0.98425196850393704" bottom="0.98425196850393704" header="0.51181102362204722" footer="0.51181102362204722"/>
  <pageSetup paperSize="8" scale="59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5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315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316</v>
      </c>
    </row>
    <row r="6" spans="1:13" ht="15.75" customHeight="1">
      <c r="B6" s="80" t="s">
        <v>317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8" spans="1:13" ht="15">
      <c r="D8" s="16" t="s">
        <v>319</v>
      </c>
    </row>
    <row r="9" spans="1:13" s="17" customFormat="1"/>
    <row r="10" spans="1:13" ht="22.5" customHeight="1">
      <c r="A10" s="18" t="s">
        <v>320</v>
      </c>
      <c r="B10" s="18"/>
      <c r="C10" s="18"/>
      <c r="D10" s="18" t="s">
        <v>142</v>
      </c>
      <c r="E10" s="18" t="s">
        <v>149</v>
      </c>
      <c r="F10" s="18" t="s">
        <v>146</v>
      </c>
      <c r="G10" s="18" t="s">
        <v>147</v>
      </c>
      <c r="H10" s="18" t="s">
        <v>321</v>
      </c>
      <c r="I10" s="18" t="s">
        <v>141</v>
      </c>
      <c r="J10" s="18" t="s">
        <v>143</v>
      </c>
      <c r="K10" s="18" t="s">
        <v>322</v>
      </c>
      <c r="L10" s="18" t="s">
        <v>145</v>
      </c>
    </row>
    <row r="12" spans="1:13">
      <c r="A12" s="11" t="s">
        <v>0</v>
      </c>
      <c r="D12" s="11" t="s">
        <v>151</v>
      </c>
      <c r="E12" s="19" t="s">
        <v>153</v>
      </c>
      <c r="F12" s="10">
        <v>42036</v>
      </c>
      <c r="G12" s="10">
        <v>44228</v>
      </c>
      <c r="H12" s="11">
        <v>7</v>
      </c>
      <c r="I12" s="20" t="s">
        <v>150</v>
      </c>
      <c r="J12" s="11" t="s">
        <v>152</v>
      </c>
      <c r="K12" s="11" t="s">
        <v>324</v>
      </c>
      <c r="L12" s="11">
        <v>2</v>
      </c>
    </row>
    <row r="13" spans="1:13">
      <c r="A13" s="11" t="s">
        <v>1</v>
      </c>
      <c r="D13" s="11" t="s">
        <v>151</v>
      </c>
      <c r="E13" s="19" t="s">
        <v>154</v>
      </c>
      <c r="F13" s="10">
        <v>42036</v>
      </c>
      <c r="G13" s="10">
        <v>44228</v>
      </c>
      <c r="H13" s="11">
        <v>7</v>
      </c>
      <c r="I13" s="20" t="s">
        <v>150</v>
      </c>
      <c r="J13" s="11" t="s">
        <v>152</v>
      </c>
      <c r="K13" s="11" t="s">
        <v>324</v>
      </c>
      <c r="L13" s="11">
        <v>2</v>
      </c>
    </row>
    <row r="14" spans="1:13">
      <c r="A14" s="11" t="s">
        <v>2</v>
      </c>
      <c r="D14" s="11" t="s">
        <v>151</v>
      </c>
      <c r="E14" s="19" t="s">
        <v>155</v>
      </c>
      <c r="F14" s="10">
        <v>42036</v>
      </c>
      <c r="G14" s="10">
        <v>44228</v>
      </c>
      <c r="H14" s="11">
        <v>7</v>
      </c>
      <c r="I14" s="20" t="s">
        <v>150</v>
      </c>
      <c r="J14" s="11" t="s">
        <v>152</v>
      </c>
      <c r="K14" s="11" t="s">
        <v>324</v>
      </c>
      <c r="L14" s="11">
        <v>2</v>
      </c>
    </row>
    <row r="15" spans="1:13">
      <c r="A15" s="11" t="s">
        <v>3</v>
      </c>
      <c r="D15" s="11" t="s">
        <v>151</v>
      </c>
      <c r="E15" s="19" t="s">
        <v>156</v>
      </c>
      <c r="F15" s="10">
        <v>42036</v>
      </c>
      <c r="G15" s="10">
        <v>44228</v>
      </c>
      <c r="H15" s="11">
        <v>7</v>
      </c>
      <c r="I15" s="20" t="s">
        <v>150</v>
      </c>
      <c r="J15" s="11" t="s">
        <v>152</v>
      </c>
      <c r="K15" s="11" t="s">
        <v>324</v>
      </c>
      <c r="L15" s="11">
        <v>2</v>
      </c>
    </row>
    <row r="16" spans="1:13">
      <c r="A16" s="11" t="s">
        <v>4</v>
      </c>
      <c r="D16" s="11" t="s">
        <v>151</v>
      </c>
      <c r="E16" s="19" t="s">
        <v>157</v>
      </c>
      <c r="F16" s="10">
        <v>42036</v>
      </c>
      <c r="G16" s="10">
        <v>44228</v>
      </c>
      <c r="H16" s="11">
        <v>7</v>
      </c>
      <c r="I16" s="20" t="s">
        <v>150</v>
      </c>
      <c r="J16" s="11" t="s">
        <v>152</v>
      </c>
      <c r="K16" s="11" t="s">
        <v>324</v>
      </c>
      <c r="L16" s="11">
        <v>2</v>
      </c>
    </row>
    <row r="17" spans="1:12">
      <c r="A17" s="11" t="s">
        <v>5</v>
      </c>
      <c r="D17" s="11" t="s">
        <v>151</v>
      </c>
      <c r="E17" s="19" t="s">
        <v>158</v>
      </c>
      <c r="F17" s="10">
        <v>42036</v>
      </c>
      <c r="G17" s="10">
        <v>44228</v>
      </c>
      <c r="H17" s="11">
        <v>7</v>
      </c>
      <c r="I17" s="20" t="s">
        <v>150</v>
      </c>
      <c r="J17" s="11" t="s">
        <v>152</v>
      </c>
      <c r="K17" s="11" t="s">
        <v>324</v>
      </c>
      <c r="L17" s="11">
        <v>2</v>
      </c>
    </row>
    <row r="18" spans="1:12">
      <c r="A18" s="11" t="s">
        <v>6</v>
      </c>
      <c r="D18" s="11" t="s">
        <v>151</v>
      </c>
      <c r="E18" s="19" t="s">
        <v>159</v>
      </c>
      <c r="F18" s="10">
        <v>42036</v>
      </c>
      <c r="G18" s="10">
        <v>44228</v>
      </c>
      <c r="H18" s="11">
        <v>7</v>
      </c>
      <c r="I18" s="20" t="s">
        <v>150</v>
      </c>
      <c r="J18" s="11" t="s">
        <v>152</v>
      </c>
      <c r="K18" s="11" t="s">
        <v>324</v>
      </c>
      <c r="L18" s="11">
        <v>2</v>
      </c>
    </row>
    <row r="19" spans="1:12">
      <c r="A19" s="11" t="s">
        <v>7</v>
      </c>
      <c r="D19" s="11" t="s">
        <v>151</v>
      </c>
      <c r="E19" s="19" t="s">
        <v>160</v>
      </c>
      <c r="F19" s="10">
        <v>42036</v>
      </c>
      <c r="G19" s="10">
        <v>44228</v>
      </c>
      <c r="H19" s="11">
        <v>7</v>
      </c>
      <c r="I19" s="20" t="s">
        <v>150</v>
      </c>
      <c r="J19" s="11" t="s">
        <v>152</v>
      </c>
      <c r="K19" s="11" t="s">
        <v>324</v>
      </c>
      <c r="L19" s="11">
        <v>2</v>
      </c>
    </row>
    <row r="20" spans="1:12">
      <c r="A20" s="11" t="s">
        <v>8</v>
      </c>
      <c r="D20" s="11" t="s">
        <v>151</v>
      </c>
      <c r="E20" s="19" t="s">
        <v>161</v>
      </c>
      <c r="F20" s="10">
        <v>42036</v>
      </c>
      <c r="G20" s="10">
        <v>44228</v>
      </c>
      <c r="H20" s="11">
        <v>7</v>
      </c>
      <c r="I20" s="20" t="s">
        <v>150</v>
      </c>
      <c r="J20" s="11" t="s">
        <v>152</v>
      </c>
      <c r="K20" s="11" t="s">
        <v>324</v>
      </c>
      <c r="L20" s="11">
        <v>2</v>
      </c>
    </row>
    <row r="21" spans="1:12">
      <c r="A21" s="11" t="s">
        <v>9</v>
      </c>
      <c r="D21" s="11" t="s">
        <v>151</v>
      </c>
      <c r="E21" s="19" t="s">
        <v>162</v>
      </c>
      <c r="F21" s="10">
        <v>42036</v>
      </c>
      <c r="G21" s="10">
        <v>44228</v>
      </c>
      <c r="H21" s="11">
        <v>7</v>
      </c>
      <c r="I21" s="20" t="s">
        <v>150</v>
      </c>
      <c r="J21" s="11" t="s">
        <v>152</v>
      </c>
      <c r="K21" s="11" t="s">
        <v>324</v>
      </c>
      <c r="L21" s="11">
        <v>2</v>
      </c>
    </row>
    <row r="22" spans="1:12">
      <c r="A22" s="11" t="s">
        <v>10</v>
      </c>
      <c r="D22" s="11" t="s">
        <v>151</v>
      </c>
      <c r="E22" s="19" t="s">
        <v>163</v>
      </c>
      <c r="F22" s="10">
        <v>42036</v>
      </c>
      <c r="G22" s="10">
        <v>44228</v>
      </c>
      <c r="H22" s="11">
        <v>7</v>
      </c>
      <c r="I22" s="20" t="s">
        <v>150</v>
      </c>
      <c r="J22" s="11" t="s">
        <v>152</v>
      </c>
      <c r="K22" s="11" t="s">
        <v>324</v>
      </c>
      <c r="L22" s="11">
        <v>2</v>
      </c>
    </row>
    <row r="23" spans="1:12">
      <c r="A23" s="11" t="s">
        <v>11</v>
      </c>
      <c r="D23" s="11" t="s">
        <v>151</v>
      </c>
      <c r="E23" s="19" t="s">
        <v>164</v>
      </c>
      <c r="F23" s="10">
        <v>42036</v>
      </c>
      <c r="G23" s="10">
        <v>44228</v>
      </c>
      <c r="H23" s="11">
        <v>7</v>
      </c>
      <c r="I23" s="20" t="s">
        <v>150</v>
      </c>
      <c r="J23" s="11" t="s">
        <v>152</v>
      </c>
      <c r="K23" s="11" t="s">
        <v>324</v>
      </c>
      <c r="L23" s="11">
        <v>2</v>
      </c>
    </row>
    <row r="24" spans="1:12">
      <c r="A24" s="11" t="s">
        <v>12</v>
      </c>
      <c r="D24" s="11" t="s">
        <v>151</v>
      </c>
      <c r="E24" s="19" t="s">
        <v>165</v>
      </c>
      <c r="F24" s="10">
        <v>42036</v>
      </c>
      <c r="G24" s="10">
        <v>44228</v>
      </c>
      <c r="H24" s="11">
        <v>7</v>
      </c>
      <c r="I24" s="20" t="s">
        <v>150</v>
      </c>
      <c r="J24" s="11" t="s">
        <v>152</v>
      </c>
      <c r="K24" s="11" t="s">
        <v>324</v>
      </c>
      <c r="L24" s="11">
        <v>2</v>
      </c>
    </row>
    <row r="25" spans="1:12">
      <c r="A25" s="11" t="s">
        <v>13</v>
      </c>
      <c r="D25" s="11" t="s">
        <v>151</v>
      </c>
      <c r="E25" s="19" t="s">
        <v>166</v>
      </c>
      <c r="F25" s="10">
        <v>42036</v>
      </c>
      <c r="G25" s="10">
        <v>44228</v>
      </c>
      <c r="H25" s="11">
        <v>7</v>
      </c>
      <c r="I25" s="20" t="s">
        <v>150</v>
      </c>
      <c r="J25" s="11" t="s">
        <v>152</v>
      </c>
      <c r="K25" s="11" t="s">
        <v>324</v>
      </c>
      <c r="L25" s="11">
        <v>2</v>
      </c>
    </row>
    <row r="26" spans="1:12">
      <c r="A26" s="11" t="s">
        <v>14</v>
      </c>
      <c r="D26" s="11" t="s">
        <v>151</v>
      </c>
      <c r="E26" s="19" t="s">
        <v>167</v>
      </c>
      <c r="F26" s="10">
        <v>42036</v>
      </c>
      <c r="G26" s="10">
        <v>44228</v>
      </c>
      <c r="H26" s="11">
        <v>7</v>
      </c>
      <c r="I26" s="20" t="s">
        <v>150</v>
      </c>
      <c r="J26" s="11" t="s">
        <v>152</v>
      </c>
      <c r="K26" s="11" t="s">
        <v>324</v>
      </c>
      <c r="L26" s="11">
        <v>2</v>
      </c>
    </row>
    <row r="27" spans="1:12">
      <c r="A27" s="11" t="s">
        <v>15</v>
      </c>
      <c r="D27" s="11" t="s">
        <v>151</v>
      </c>
      <c r="E27" s="19" t="s">
        <v>168</v>
      </c>
      <c r="F27" s="10">
        <v>42036</v>
      </c>
      <c r="G27" s="10">
        <v>44228</v>
      </c>
      <c r="H27" s="11">
        <v>7</v>
      </c>
      <c r="I27" s="20" t="s">
        <v>150</v>
      </c>
      <c r="J27" s="11" t="s">
        <v>152</v>
      </c>
      <c r="K27" s="11" t="s">
        <v>324</v>
      </c>
      <c r="L27" s="11">
        <v>2</v>
      </c>
    </row>
    <row r="28" spans="1:12">
      <c r="A28" s="11" t="s">
        <v>16</v>
      </c>
      <c r="D28" s="11" t="s">
        <v>151</v>
      </c>
      <c r="E28" s="19" t="s">
        <v>169</v>
      </c>
      <c r="F28" s="10">
        <v>42036</v>
      </c>
      <c r="G28" s="10">
        <v>44228</v>
      </c>
      <c r="H28" s="11">
        <v>7</v>
      </c>
      <c r="I28" s="20" t="s">
        <v>150</v>
      </c>
      <c r="J28" s="11" t="s">
        <v>152</v>
      </c>
      <c r="K28" s="11" t="s">
        <v>324</v>
      </c>
      <c r="L28" s="11">
        <v>2</v>
      </c>
    </row>
    <row r="29" spans="1:12">
      <c r="A29" s="11" t="s">
        <v>17</v>
      </c>
      <c r="D29" s="11" t="s">
        <v>151</v>
      </c>
      <c r="E29" s="19" t="s">
        <v>170</v>
      </c>
      <c r="F29" s="10">
        <v>42036</v>
      </c>
      <c r="G29" s="10">
        <v>44228</v>
      </c>
      <c r="H29" s="11">
        <v>7</v>
      </c>
      <c r="I29" s="20" t="s">
        <v>150</v>
      </c>
      <c r="J29" s="11" t="s">
        <v>152</v>
      </c>
      <c r="K29" s="11" t="s">
        <v>324</v>
      </c>
      <c r="L29" s="11">
        <v>2</v>
      </c>
    </row>
    <row r="30" spans="1:12">
      <c r="A30" s="11" t="s">
        <v>18</v>
      </c>
      <c r="D30" s="11" t="s">
        <v>151</v>
      </c>
      <c r="E30" s="19" t="s">
        <v>171</v>
      </c>
      <c r="F30" s="10">
        <v>42036</v>
      </c>
      <c r="G30" s="10">
        <v>44228</v>
      </c>
      <c r="H30" s="11">
        <v>7</v>
      </c>
      <c r="I30" s="20" t="s">
        <v>150</v>
      </c>
      <c r="J30" s="11" t="s">
        <v>152</v>
      </c>
      <c r="K30" s="11" t="s">
        <v>324</v>
      </c>
      <c r="L30" s="11">
        <v>2</v>
      </c>
    </row>
    <row r="31" spans="1:12">
      <c r="A31" s="11" t="s">
        <v>19</v>
      </c>
      <c r="D31" s="11" t="s">
        <v>151</v>
      </c>
      <c r="E31" s="19" t="s">
        <v>172</v>
      </c>
      <c r="F31" s="10">
        <v>42036</v>
      </c>
      <c r="G31" s="10">
        <v>44228</v>
      </c>
      <c r="H31" s="11">
        <v>7</v>
      </c>
      <c r="I31" s="20" t="s">
        <v>150</v>
      </c>
      <c r="J31" s="11" t="s">
        <v>152</v>
      </c>
      <c r="K31" s="11" t="s">
        <v>324</v>
      </c>
      <c r="L31" s="11">
        <v>2</v>
      </c>
    </row>
    <row r="32" spans="1:12">
      <c r="A32" s="11" t="s">
        <v>20</v>
      </c>
      <c r="D32" s="11" t="s">
        <v>151</v>
      </c>
      <c r="E32" s="19" t="s">
        <v>173</v>
      </c>
      <c r="F32" s="10">
        <v>42036</v>
      </c>
      <c r="G32" s="10">
        <v>44228</v>
      </c>
      <c r="H32" s="11">
        <v>7</v>
      </c>
      <c r="I32" s="20" t="s">
        <v>150</v>
      </c>
      <c r="J32" s="11" t="s">
        <v>152</v>
      </c>
      <c r="K32" s="11" t="s">
        <v>324</v>
      </c>
      <c r="L32" s="11">
        <v>2</v>
      </c>
    </row>
    <row r="33" spans="1:12">
      <c r="A33" s="11" t="s">
        <v>21</v>
      </c>
      <c r="D33" s="11" t="s">
        <v>151</v>
      </c>
      <c r="E33" s="19" t="s">
        <v>174</v>
      </c>
      <c r="F33" s="10">
        <v>42036</v>
      </c>
      <c r="G33" s="10">
        <v>44228</v>
      </c>
      <c r="H33" s="11">
        <v>7</v>
      </c>
      <c r="I33" s="20" t="s">
        <v>150</v>
      </c>
      <c r="J33" s="11" t="s">
        <v>152</v>
      </c>
      <c r="K33" s="11" t="s">
        <v>324</v>
      </c>
      <c r="L33" s="11">
        <v>2</v>
      </c>
    </row>
    <row r="34" spans="1:12">
      <c r="A34" s="11" t="s">
        <v>22</v>
      </c>
      <c r="D34" s="11" t="s">
        <v>151</v>
      </c>
      <c r="E34" s="19" t="s">
        <v>175</v>
      </c>
      <c r="F34" s="10">
        <v>42036</v>
      </c>
      <c r="G34" s="10">
        <v>44228</v>
      </c>
      <c r="H34" s="11">
        <v>7</v>
      </c>
      <c r="I34" s="20" t="s">
        <v>150</v>
      </c>
      <c r="J34" s="11" t="s">
        <v>152</v>
      </c>
      <c r="K34" s="11" t="s">
        <v>324</v>
      </c>
      <c r="L34" s="11">
        <v>2</v>
      </c>
    </row>
    <row r="35" spans="1:12">
      <c r="A35" s="11" t="s">
        <v>23</v>
      </c>
      <c r="D35" s="11" t="s">
        <v>151</v>
      </c>
      <c r="E35" s="19" t="s">
        <v>176</v>
      </c>
      <c r="F35" s="10">
        <v>42036</v>
      </c>
      <c r="G35" s="10">
        <v>44228</v>
      </c>
      <c r="H35" s="11">
        <v>7</v>
      </c>
      <c r="I35" s="20" t="s">
        <v>150</v>
      </c>
      <c r="J35" s="11" t="s">
        <v>152</v>
      </c>
      <c r="K35" s="11" t="s">
        <v>324</v>
      </c>
      <c r="L35" s="11">
        <v>2</v>
      </c>
    </row>
    <row r="36" spans="1:12">
      <c r="A36" s="11" t="s">
        <v>24</v>
      </c>
      <c r="D36" s="11" t="s">
        <v>151</v>
      </c>
      <c r="E36" s="19" t="s">
        <v>177</v>
      </c>
      <c r="F36" s="10">
        <v>42036</v>
      </c>
      <c r="G36" s="10">
        <v>44228</v>
      </c>
      <c r="H36" s="11">
        <v>7</v>
      </c>
      <c r="I36" s="20" t="s">
        <v>150</v>
      </c>
      <c r="J36" s="11" t="s">
        <v>152</v>
      </c>
      <c r="K36" s="11" t="s">
        <v>324</v>
      </c>
      <c r="L36" s="11">
        <v>2</v>
      </c>
    </row>
    <row r="37" spans="1:12">
      <c r="A37" s="11" t="s">
        <v>25</v>
      </c>
      <c r="D37" s="11" t="s">
        <v>151</v>
      </c>
      <c r="E37" s="19" t="s">
        <v>178</v>
      </c>
      <c r="F37" s="10">
        <v>42036</v>
      </c>
      <c r="G37" s="10">
        <v>44228</v>
      </c>
      <c r="H37" s="11">
        <v>7</v>
      </c>
      <c r="I37" s="20" t="s">
        <v>150</v>
      </c>
      <c r="J37" s="11" t="s">
        <v>152</v>
      </c>
      <c r="K37" s="11" t="s">
        <v>324</v>
      </c>
      <c r="L37" s="11">
        <v>2</v>
      </c>
    </row>
    <row r="38" spans="1:12">
      <c r="A38" s="11" t="s">
        <v>26</v>
      </c>
      <c r="D38" s="11" t="s">
        <v>151</v>
      </c>
      <c r="E38" s="19" t="s">
        <v>179</v>
      </c>
      <c r="F38" s="10">
        <v>42036</v>
      </c>
      <c r="G38" s="10">
        <v>44228</v>
      </c>
      <c r="H38" s="11">
        <v>7</v>
      </c>
      <c r="I38" s="20" t="s">
        <v>150</v>
      </c>
      <c r="J38" s="11" t="s">
        <v>152</v>
      </c>
      <c r="K38" s="11" t="s">
        <v>324</v>
      </c>
      <c r="L38" s="11">
        <v>2</v>
      </c>
    </row>
    <row r="39" spans="1:12">
      <c r="A39" s="11" t="s">
        <v>27</v>
      </c>
      <c r="D39" s="11" t="s">
        <v>151</v>
      </c>
      <c r="E39" s="19" t="s">
        <v>180</v>
      </c>
      <c r="F39" s="10">
        <v>42036</v>
      </c>
      <c r="G39" s="10">
        <v>44228</v>
      </c>
      <c r="H39" s="11">
        <v>7</v>
      </c>
      <c r="I39" s="20" t="s">
        <v>150</v>
      </c>
      <c r="J39" s="11" t="s">
        <v>152</v>
      </c>
      <c r="K39" s="11" t="s">
        <v>324</v>
      </c>
      <c r="L39" s="11">
        <v>2</v>
      </c>
    </row>
    <row r="40" spans="1:12">
      <c r="A40" s="11" t="s">
        <v>28</v>
      </c>
      <c r="D40" s="11" t="s">
        <v>151</v>
      </c>
      <c r="E40" s="19" t="s">
        <v>181</v>
      </c>
      <c r="F40" s="10">
        <v>42036</v>
      </c>
      <c r="G40" s="10">
        <v>44228</v>
      </c>
      <c r="H40" s="11">
        <v>7</v>
      </c>
      <c r="I40" s="20" t="s">
        <v>150</v>
      </c>
      <c r="J40" s="11" t="s">
        <v>152</v>
      </c>
      <c r="K40" s="11" t="s">
        <v>324</v>
      </c>
      <c r="L40" s="11">
        <v>2</v>
      </c>
    </row>
    <row r="41" spans="1:12">
      <c r="A41" s="11" t="s">
        <v>29</v>
      </c>
      <c r="D41" s="11" t="s">
        <v>151</v>
      </c>
      <c r="E41" s="19" t="s">
        <v>182</v>
      </c>
      <c r="F41" s="10">
        <v>42036</v>
      </c>
      <c r="G41" s="10">
        <v>44228</v>
      </c>
      <c r="H41" s="11">
        <v>7</v>
      </c>
      <c r="I41" s="20" t="s">
        <v>150</v>
      </c>
      <c r="J41" s="11" t="s">
        <v>152</v>
      </c>
      <c r="K41" s="11" t="s">
        <v>324</v>
      </c>
      <c r="L41" s="11">
        <v>2</v>
      </c>
    </row>
    <row r="42" spans="1:12">
      <c r="A42" s="11" t="s">
        <v>30</v>
      </c>
      <c r="D42" s="11" t="s">
        <v>151</v>
      </c>
      <c r="E42" s="19" t="s">
        <v>183</v>
      </c>
      <c r="F42" s="10">
        <v>42036</v>
      </c>
      <c r="G42" s="10">
        <v>44228</v>
      </c>
      <c r="H42" s="11">
        <v>7</v>
      </c>
      <c r="I42" s="20" t="s">
        <v>150</v>
      </c>
      <c r="J42" s="11" t="s">
        <v>152</v>
      </c>
      <c r="K42" s="11" t="s">
        <v>324</v>
      </c>
      <c r="L42" s="11">
        <v>2</v>
      </c>
    </row>
    <row r="43" spans="1:12">
      <c r="A43" s="11" t="s">
        <v>31</v>
      </c>
      <c r="D43" s="11" t="s">
        <v>151</v>
      </c>
      <c r="E43" s="19" t="s">
        <v>184</v>
      </c>
      <c r="F43" s="10">
        <v>42036</v>
      </c>
      <c r="G43" s="10">
        <v>44228</v>
      </c>
      <c r="H43" s="11">
        <v>7</v>
      </c>
      <c r="I43" s="20" t="s">
        <v>150</v>
      </c>
      <c r="J43" s="11" t="s">
        <v>152</v>
      </c>
      <c r="K43" s="11" t="s">
        <v>324</v>
      </c>
      <c r="L43" s="11">
        <v>2</v>
      </c>
    </row>
    <row r="44" spans="1:12">
      <c r="A44" s="11" t="s">
        <v>32</v>
      </c>
      <c r="D44" s="11" t="s">
        <v>151</v>
      </c>
      <c r="E44" s="19" t="s">
        <v>185</v>
      </c>
      <c r="F44" s="10">
        <v>42036</v>
      </c>
      <c r="G44" s="10">
        <v>44228</v>
      </c>
      <c r="H44" s="11">
        <v>7</v>
      </c>
      <c r="I44" s="20" t="s">
        <v>150</v>
      </c>
      <c r="J44" s="11" t="s">
        <v>152</v>
      </c>
      <c r="K44" s="11" t="s">
        <v>324</v>
      </c>
      <c r="L44" s="11">
        <v>2</v>
      </c>
    </row>
    <row r="45" spans="1:12">
      <c r="A45" s="11" t="s">
        <v>33</v>
      </c>
      <c r="D45" s="11" t="s">
        <v>151</v>
      </c>
      <c r="E45" s="19" t="s">
        <v>186</v>
      </c>
      <c r="F45" s="10">
        <v>42036</v>
      </c>
      <c r="G45" s="10">
        <v>44228</v>
      </c>
      <c r="H45" s="11">
        <v>7</v>
      </c>
      <c r="I45" s="20" t="s">
        <v>150</v>
      </c>
      <c r="J45" s="11" t="s">
        <v>152</v>
      </c>
      <c r="K45" s="11" t="s">
        <v>324</v>
      </c>
      <c r="L45" s="11">
        <v>2</v>
      </c>
    </row>
    <row r="46" spans="1:12">
      <c r="A46" s="11" t="s">
        <v>34</v>
      </c>
      <c r="D46" s="11" t="s">
        <v>151</v>
      </c>
      <c r="E46" s="19" t="s">
        <v>187</v>
      </c>
      <c r="F46" s="10">
        <v>42036</v>
      </c>
      <c r="G46" s="10">
        <v>44228</v>
      </c>
      <c r="H46" s="11">
        <v>7</v>
      </c>
      <c r="I46" s="20" t="s">
        <v>150</v>
      </c>
      <c r="J46" s="11" t="s">
        <v>152</v>
      </c>
      <c r="K46" s="11" t="s">
        <v>324</v>
      </c>
      <c r="L46" s="11">
        <v>2</v>
      </c>
    </row>
    <row r="47" spans="1:12">
      <c r="A47" s="11" t="s">
        <v>35</v>
      </c>
      <c r="D47" s="11" t="s">
        <v>151</v>
      </c>
      <c r="E47" s="19" t="s">
        <v>188</v>
      </c>
      <c r="F47" s="10">
        <v>42036</v>
      </c>
      <c r="G47" s="10">
        <v>44228</v>
      </c>
      <c r="H47" s="11">
        <v>7</v>
      </c>
      <c r="I47" s="20" t="s">
        <v>150</v>
      </c>
      <c r="J47" s="11" t="s">
        <v>152</v>
      </c>
      <c r="K47" s="11" t="s">
        <v>324</v>
      </c>
      <c r="L47" s="11">
        <v>2</v>
      </c>
    </row>
    <row r="48" spans="1:12">
      <c r="A48" s="11" t="s">
        <v>36</v>
      </c>
      <c r="D48" s="11" t="s">
        <v>151</v>
      </c>
      <c r="E48" s="19" t="s">
        <v>189</v>
      </c>
      <c r="F48" s="10">
        <v>42036</v>
      </c>
      <c r="G48" s="10">
        <v>44228</v>
      </c>
      <c r="H48" s="11">
        <v>7</v>
      </c>
      <c r="I48" s="20" t="s">
        <v>150</v>
      </c>
      <c r="J48" s="11" t="s">
        <v>152</v>
      </c>
      <c r="K48" s="11" t="s">
        <v>324</v>
      </c>
      <c r="L48" s="11">
        <v>2</v>
      </c>
    </row>
    <row r="49" spans="1:12">
      <c r="A49" s="11" t="s">
        <v>37</v>
      </c>
      <c r="D49" s="11" t="s">
        <v>151</v>
      </c>
      <c r="E49" s="19" t="s">
        <v>190</v>
      </c>
      <c r="F49" s="10">
        <v>42036</v>
      </c>
      <c r="G49" s="10">
        <v>44228</v>
      </c>
      <c r="H49" s="11">
        <v>7</v>
      </c>
      <c r="I49" s="20" t="s">
        <v>150</v>
      </c>
      <c r="J49" s="11" t="s">
        <v>152</v>
      </c>
      <c r="K49" s="11" t="s">
        <v>324</v>
      </c>
      <c r="L49" s="11">
        <v>2</v>
      </c>
    </row>
    <row r="50" spans="1:12">
      <c r="A50" s="11" t="s">
        <v>38</v>
      </c>
      <c r="D50" s="11" t="s">
        <v>151</v>
      </c>
      <c r="E50" s="19" t="s">
        <v>191</v>
      </c>
      <c r="F50" s="10">
        <v>42036</v>
      </c>
      <c r="G50" s="10">
        <v>44228</v>
      </c>
      <c r="H50" s="11">
        <v>7</v>
      </c>
      <c r="I50" s="20" t="s">
        <v>150</v>
      </c>
      <c r="J50" s="11" t="s">
        <v>152</v>
      </c>
      <c r="K50" s="11" t="s">
        <v>324</v>
      </c>
      <c r="L50" s="11">
        <v>2</v>
      </c>
    </row>
    <row r="51" spans="1:12">
      <c r="A51" s="11" t="s">
        <v>39</v>
      </c>
      <c r="D51" s="11" t="s">
        <v>151</v>
      </c>
      <c r="E51" s="19" t="s">
        <v>192</v>
      </c>
      <c r="F51" s="10">
        <v>42036</v>
      </c>
      <c r="G51" s="10">
        <v>44228</v>
      </c>
      <c r="H51" s="11">
        <v>7</v>
      </c>
      <c r="I51" s="20" t="s">
        <v>150</v>
      </c>
      <c r="J51" s="11" t="s">
        <v>152</v>
      </c>
      <c r="K51" s="11" t="s">
        <v>324</v>
      </c>
      <c r="L51" s="11">
        <v>2</v>
      </c>
    </row>
    <row r="52" spans="1:12">
      <c r="A52" s="11" t="s">
        <v>40</v>
      </c>
      <c r="D52" s="11" t="s">
        <v>151</v>
      </c>
      <c r="E52" s="19" t="s">
        <v>193</v>
      </c>
      <c r="F52" s="10">
        <v>42036</v>
      </c>
      <c r="G52" s="10">
        <v>44228</v>
      </c>
      <c r="H52" s="11">
        <v>7</v>
      </c>
      <c r="I52" s="20" t="s">
        <v>150</v>
      </c>
      <c r="J52" s="11" t="s">
        <v>152</v>
      </c>
      <c r="K52" s="11" t="s">
        <v>324</v>
      </c>
      <c r="L52" s="11">
        <v>2</v>
      </c>
    </row>
    <row r="53" spans="1:12">
      <c r="A53" s="11" t="s">
        <v>41</v>
      </c>
      <c r="D53" s="11" t="s">
        <v>151</v>
      </c>
      <c r="E53" s="19" t="s">
        <v>194</v>
      </c>
      <c r="F53" s="10">
        <v>42036</v>
      </c>
      <c r="G53" s="10">
        <v>44228</v>
      </c>
      <c r="H53" s="11">
        <v>7</v>
      </c>
      <c r="I53" s="20" t="s">
        <v>150</v>
      </c>
      <c r="J53" s="11" t="s">
        <v>152</v>
      </c>
      <c r="K53" s="11" t="s">
        <v>324</v>
      </c>
      <c r="L53" s="11">
        <v>2</v>
      </c>
    </row>
    <row r="54" spans="1:12">
      <c r="A54" s="11" t="s">
        <v>42</v>
      </c>
      <c r="D54" s="11" t="s">
        <v>151</v>
      </c>
      <c r="E54" s="19" t="s">
        <v>195</v>
      </c>
      <c r="F54" s="10">
        <v>42036</v>
      </c>
      <c r="G54" s="10">
        <v>44228</v>
      </c>
      <c r="H54" s="11">
        <v>7</v>
      </c>
      <c r="I54" s="20" t="s">
        <v>150</v>
      </c>
      <c r="J54" s="11" t="s">
        <v>152</v>
      </c>
      <c r="K54" s="11" t="s">
        <v>324</v>
      </c>
      <c r="L54" s="11">
        <v>2</v>
      </c>
    </row>
    <row r="55" spans="1:12">
      <c r="A55" s="11" t="s">
        <v>43</v>
      </c>
      <c r="D55" s="11" t="s">
        <v>151</v>
      </c>
      <c r="E55" s="19" t="s">
        <v>196</v>
      </c>
      <c r="F55" s="10">
        <v>42036</v>
      </c>
      <c r="G55" s="10">
        <v>44228</v>
      </c>
      <c r="H55" s="11">
        <v>7</v>
      </c>
      <c r="I55" s="20" t="s">
        <v>150</v>
      </c>
      <c r="J55" s="11" t="s">
        <v>152</v>
      </c>
      <c r="K55" s="11" t="s">
        <v>324</v>
      </c>
      <c r="L55" s="11">
        <v>2</v>
      </c>
    </row>
    <row r="56" spans="1:12">
      <c r="A56" s="11" t="s">
        <v>44</v>
      </c>
      <c r="D56" s="11" t="s">
        <v>151</v>
      </c>
      <c r="E56" s="19" t="s">
        <v>197</v>
      </c>
      <c r="F56" s="10">
        <v>42036</v>
      </c>
      <c r="G56" s="10">
        <v>44228</v>
      </c>
      <c r="H56" s="11">
        <v>7</v>
      </c>
      <c r="I56" s="20" t="s">
        <v>150</v>
      </c>
      <c r="J56" s="11" t="s">
        <v>152</v>
      </c>
      <c r="K56" s="11" t="s">
        <v>324</v>
      </c>
      <c r="L56" s="11">
        <v>2</v>
      </c>
    </row>
    <row r="57" spans="1:12">
      <c r="A57" s="11" t="s">
        <v>45</v>
      </c>
      <c r="D57" s="11" t="s">
        <v>151</v>
      </c>
      <c r="E57" s="19" t="s">
        <v>198</v>
      </c>
      <c r="F57" s="10">
        <v>42036</v>
      </c>
      <c r="G57" s="10">
        <v>44228</v>
      </c>
      <c r="H57" s="11">
        <v>7</v>
      </c>
      <c r="I57" s="20" t="s">
        <v>150</v>
      </c>
      <c r="J57" s="11" t="s">
        <v>152</v>
      </c>
      <c r="K57" s="11" t="s">
        <v>324</v>
      </c>
      <c r="L57" s="11">
        <v>2</v>
      </c>
    </row>
    <row r="58" spans="1:12">
      <c r="A58" s="11" t="s">
        <v>46</v>
      </c>
      <c r="D58" s="11" t="s">
        <v>151</v>
      </c>
      <c r="E58" s="19" t="s">
        <v>199</v>
      </c>
      <c r="F58" s="10">
        <v>42036</v>
      </c>
      <c r="G58" s="10">
        <v>44228</v>
      </c>
      <c r="H58" s="11">
        <v>7</v>
      </c>
      <c r="I58" s="20" t="s">
        <v>150</v>
      </c>
      <c r="J58" s="11" t="s">
        <v>152</v>
      </c>
      <c r="K58" s="11" t="s">
        <v>324</v>
      </c>
      <c r="L58" s="11">
        <v>2</v>
      </c>
    </row>
    <row r="59" spans="1:12">
      <c r="A59" s="11" t="s">
        <v>47</v>
      </c>
      <c r="D59" s="11" t="s">
        <v>151</v>
      </c>
      <c r="E59" s="19" t="s">
        <v>200</v>
      </c>
      <c r="F59" s="10">
        <v>42036</v>
      </c>
      <c r="G59" s="10">
        <v>44228</v>
      </c>
      <c r="H59" s="11">
        <v>7</v>
      </c>
      <c r="I59" s="20" t="s">
        <v>150</v>
      </c>
      <c r="J59" s="11" t="s">
        <v>152</v>
      </c>
      <c r="K59" s="11" t="s">
        <v>324</v>
      </c>
      <c r="L59" s="11">
        <v>2</v>
      </c>
    </row>
    <row r="60" spans="1:12">
      <c r="A60" s="11" t="s">
        <v>48</v>
      </c>
      <c r="D60" s="11" t="s">
        <v>151</v>
      </c>
      <c r="E60" s="19" t="s">
        <v>201</v>
      </c>
      <c r="F60" s="10">
        <v>42036</v>
      </c>
      <c r="G60" s="10">
        <v>44228</v>
      </c>
      <c r="H60" s="11">
        <v>7</v>
      </c>
      <c r="I60" s="20" t="s">
        <v>150</v>
      </c>
      <c r="J60" s="11" t="s">
        <v>152</v>
      </c>
      <c r="K60" s="11" t="s">
        <v>324</v>
      </c>
      <c r="L60" s="11">
        <v>2</v>
      </c>
    </row>
    <row r="61" spans="1:12">
      <c r="A61" s="11" t="s">
        <v>49</v>
      </c>
      <c r="D61" s="11" t="s">
        <v>151</v>
      </c>
      <c r="E61" s="19" t="s">
        <v>202</v>
      </c>
      <c r="F61" s="10">
        <v>42036</v>
      </c>
      <c r="G61" s="10">
        <v>44228</v>
      </c>
      <c r="H61" s="11">
        <v>7</v>
      </c>
      <c r="I61" s="20" t="s">
        <v>150</v>
      </c>
      <c r="J61" s="11" t="s">
        <v>152</v>
      </c>
      <c r="K61" s="11" t="s">
        <v>324</v>
      </c>
      <c r="L61" s="11">
        <v>2</v>
      </c>
    </row>
    <row r="62" spans="1:12">
      <c r="A62" s="11" t="s">
        <v>50</v>
      </c>
      <c r="D62" s="11" t="s">
        <v>151</v>
      </c>
      <c r="E62" s="19" t="s">
        <v>203</v>
      </c>
      <c r="F62" s="10">
        <v>42036</v>
      </c>
      <c r="G62" s="10">
        <v>44228</v>
      </c>
      <c r="H62" s="11">
        <v>7</v>
      </c>
      <c r="I62" s="20" t="s">
        <v>150</v>
      </c>
      <c r="J62" s="11" t="s">
        <v>152</v>
      </c>
      <c r="K62" s="11" t="s">
        <v>324</v>
      </c>
      <c r="L62" s="11">
        <v>2</v>
      </c>
    </row>
    <row r="63" spans="1:12">
      <c r="A63" s="11" t="s">
        <v>51</v>
      </c>
      <c r="D63" s="11" t="s">
        <v>151</v>
      </c>
      <c r="E63" s="19" t="s">
        <v>204</v>
      </c>
      <c r="F63" s="10">
        <v>42036</v>
      </c>
      <c r="G63" s="10">
        <v>44228</v>
      </c>
      <c r="H63" s="11">
        <v>7</v>
      </c>
      <c r="I63" s="20" t="s">
        <v>150</v>
      </c>
      <c r="J63" s="11" t="s">
        <v>152</v>
      </c>
      <c r="K63" s="11" t="s">
        <v>324</v>
      </c>
      <c r="L63" s="11">
        <v>2</v>
      </c>
    </row>
    <row r="64" spans="1:12">
      <c r="A64" s="11" t="s">
        <v>52</v>
      </c>
      <c r="D64" s="11" t="s">
        <v>151</v>
      </c>
      <c r="E64" s="19" t="s">
        <v>205</v>
      </c>
      <c r="F64" s="10">
        <v>42036</v>
      </c>
      <c r="G64" s="10">
        <v>44228</v>
      </c>
      <c r="H64" s="11">
        <v>7</v>
      </c>
      <c r="I64" s="20" t="s">
        <v>150</v>
      </c>
      <c r="J64" s="11" t="s">
        <v>152</v>
      </c>
      <c r="K64" s="11" t="s">
        <v>324</v>
      </c>
      <c r="L64" s="11">
        <v>2</v>
      </c>
    </row>
    <row r="65" spans="1:12">
      <c r="A65" s="11" t="s">
        <v>53</v>
      </c>
      <c r="D65" s="11" t="s">
        <v>151</v>
      </c>
      <c r="E65" s="19" t="s">
        <v>206</v>
      </c>
      <c r="F65" s="10">
        <v>42036</v>
      </c>
      <c r="G65" s="10">
        <v>44228</v>
      </c>
      <c r="H65" s="11">
        <v>7</v>
      </c>
      <c r="I65" s="20" t="s">
        <v>150</v>
      </c>
      <c r="J65" s="11" t="s">
        <v>152</v>
      </c>
      <c r="K65" s="11" t="s">
        <v>324</v>
      </c>
      <c r="L65" s="11">
        <v>2</v>
      </c>
    </row>
    <row r="66" spans="1:12">
      <c r="A66" s="11" t="s">
        <v>54</v>
      </c>
      <c r="D66" s="11" t="s">
        <v>151</v>
      </c>
      <c r="E66" s="19" t="s">
        <v>207</v>
      </c>
      <c r="F66" s="10">
        <v>42036</v>
      </c>
      <c r="G66" s="10">
        <v>44228</v>
      </c>
      <c r="H66" s="11">
        <v>7</v>
      </c>
      <c r="I66" s="20" t="s">
        <v>150</v>
      </c>
      <c r="J66" s="11" t="s">
        <v>152</v>
      </c>
      <c r="K66" s="11" t="s">
        <v>324</v>
      </c>
      <c r="L66" s="11">
        <v>2</v>
      </c>
    </row>
    <row r="67" spans="1:12">
      <c r="A67" s="11" t="s">
        <v>55</v>
      </c>
      <c r="D67" s="11" t="s">
        <v>151</v>
      </c>
      <c r="E67" s="19" t="s">
        <v>208</v>
      </c>
      <c r="F67" s="10">
        <v>42036</v>
      </c>
      <c r="G67" s="10">
        <v>44228</v>
      </c>
      <c r="H67" s="11">
        <v>7</v>
      </c>
      <c r="I67" s="20" t="s">
        <v>150</v>
      </c>
      <c r="J67" s="11" t="s">
        <v>152</v>
      </c>
      <c r="K67" s="11" t="s">
        <v>324</v>
      </c>
      <c r="L67" s="11">
        <v>2</v>
      </c>
    </row>
    <row r="68" spans="1:12">
      <c r="A68" s="11" t="s">
        <v>56</v>
      </c>
      <c r="D68" s="11" t="s">
        <v>151</v>
      </c>
      <c r="E68" s="19" t="s">
        <v>209</v>
      </c>
      <c r="F68" s="10">
        <v>42036</v>
      </c>
      <c r="G68" s="10">
        <v>44228</v>
      </c>
      <c r="H68" s="11">
        <v>7</v>
      </c>
      <c r="I68" s="20" t="s">
        <v>150</v>
      </c>
      <c r="J68" s="11" t="s">
        <v>152</v>
      </c>
      <c r="K68" s="11" t="s">
        <v>324</v>
      </c>
      <c r="L68" s="11">
        <v>2</v>
      </c>
    </row>
    <row r="69" spans="1:12">
      <c r="A69" s="11" t="s">
        <v>57</v>
      </c>
      <c r="D69" s="11" t="s">
        <v>151</v>
      </c>
      <c r="E69" s="19" t="s">
        <v>210</v>
      </c>
      <c r="F69" s="10">
        <v>42036</v>
      </c>
      <c r="G69" s="10">
        <v>44228</v>
      </c>
      <c r="H69" s="11">
        <v>7</v>
      </c>
      <c r="I69" s="20" t="s">
        <v>150</v>
      </c>
      <c r="J69" s="11" t="s">
        <v>152</v>
      </c>
      <c r="K69" s="11" t="s">
        <v>324</v>
      </c>
      <c r="L69" s="11">
        <v>2</v>
      </c>
    </row>
    <row r="70" spans="1:12">
      <c r="A70" s="11" t="s">
        <v>58</v>
      </c>
      <c r="D70" s="11" t="s">
        <v>151</v>
      </c>
      <c r="E70" s="19" t="s">
        <v>211</v>
      </c>
      <c r="F70" s="10">
        <v>42036</v>
      </c>
      <c r="G70" s="10">
        <v>44228</v>
      </c>
      <c r="H70" s="11">
        <v>7</v>
      </c>
      <c r="I70" s="20" t="s">
        <v>150</v>
      </c>
      <c r="J70" s="11" t="s">
        <v>152</v>
      </c>
      <c r="K70" s="11" t="s">
        <v>324</v>
      </c>
      <c r="L70" s="11">
        <v>2</v>
      </c>
    </row>
    <row r="71" spans="1:12">
      <c r="A71" s="11" t="s">
        <v>59</v>
      </c>
      <c r="D71" s="11" t="s">
        <v>151</v>
      </c>
      <c r="E71" s="19" t="s">
        <v>212</v>
      </c>
      <c r="F71" s="10">
        <v>42036</v>
      </c>
      <c r="G71" s="10">
        <v>44228</v>
      </c>
      <c r="H71" s="11">
        <v>7</v>
      </c>
      <c r="I71" s="20" t="s">
        <v>150</v>
      </c>
      <c r="J71" s="11" t="s">
        <v>152</v>
      </c>
      <c r="K71" s="11" t="s">
        <v>324</v>
      </c>
      <c r="L71" s="11">
        <v>2</v>
      </c>
    </row>
    <row r="72" spans="1:12">
      <c r="A72" s="11" t="s">
        <v>60</v>
      </c>
      <c r="D72" s="11" t="s">
        <v>151</v>
      </c>
      <c r="E72" s="19" t="s">
        <v>213</v>
      </c>
      <c r="F72" s="10">
        <v>42036</v>
      </c>
      <c r="G72" s="10">
        <v>44228</v>
      </c>
      <c r="H72" s="11">
        <v>7</v>
      </c>
      <c r="I72" s="20" t="s">
        <v>150</v>
      </c>
      <c r="J72" s="11" t="s">
        <v>152</v>
      </c>
      <c r="K72" s="11" t="s">
        <v>324</v>
      </c>
      <c r="L72" s="11">
        <v>2</v>
      </c>
    </row>
    <row r="73" spans="1:12">
      <c r="A73" s="11" t="s">
        <v>61</v>
      </c>
      <c r="D73" s="11" t="s">
        <v>151</v>
      </c>
      <c r="E73" s="19" t="s">
        <v>214</v>
      </c>
      <c r="F73" s="10">
        <v>42036</v>
      </c>
      <c r="G73" s="10">
        <v>44228</v>
      </c>
      <c r="H73" s="11">
        <v>7</v>
      </c>
      <c r="I73" s="20" t="s">
        <v>150</v>
      </c>
      <c r="J73" s="11" t="s">
        <v>152</v>
      </c>
      <c r="K73" s="11" t="s">
        <v>324</v>
      </c>
      <c r="L73" s="11">
        <v>2</v>
      </c>
    </row>
    <row r="74" spans="1:12">
      <c r="A74" s="11" t="s">
        <v>62</v>
      </c>
      <c r="D74" s="11" t="s">
        <v>151</v>
      </c>
      <c r="E74" s="19" t="s">
        <v>215</v>
      </c>
      <c r="F74" s="10">
        <v>42036</v>
      </c>
      <c r="G74" s="10">
        <v>44228</v>
      </c>
      <c r="H74" s="11">
        <v>7</v>
      </c>
      <c r="I74" s="20" t="s">
        <v>150</v>
      </c>
      <c r="J74" s="11" t="s">
        <v>152</v>
      </c>
      <c r="K74" s="11" t="s">
        <v>324</v>
      </c>
      <c r="L74" s="11">
        <v>2</v>
      </c>
    </row>
    <row r="75" spans="1:12">
      <c r="A75" s="11" t="s">
        <v>63</v>
      </c>
      <c r="D75" s="11" t="s">
        <v>151</v>
      </c>
      <c r="E75" s="19" t="s">
        <v>216</v>
      </c>
      <c r="F75" s="10">
        <v>42036</v>
      </c>
      <c r="G75" s="10">
        <v>44228</v>
      </c>
      <c r="H75" s="11">
        <v>7</v>
      </c>
      <c r="I75" s="20" t="s">
        <v>150</v>
      </c>
      <c r="J75" s="11" t="s">
        <v>152</v>
      </c>
      <c r="K75" s="11" t="s">
        <v>324</v>
      </c>
      <c r="L75" s="11">
        <v>2</v>
      </c>
    </row>
    <row r="76" spans="1:12">
      <c r="A76" s="11" t="s">
        <v>64</v>
      </c>
      <c r="D76" s="11" t="s">
        <v>151</v>
      </c>
      <c r="E76" s="19" t="s">
        <v>217</v>
      </c>
      <c r="F76" s="10">
        <v>42036</v>
      </c>
      <c r="G76" s="10">
        <v>44228</v>
      </c>
      <c r="H76" s="11">
        <v>7</v>
      </c>
      <c r="I76" s="20" t="s">
        <v>150</v>
      </c>
      <c r="J76" s="11" t="s">
        <v>152</v>
      </c>
      <c r="K76" s="11" t="s">
        <v>324</v>
      </c>
      <c r="L76" s="11">
        <v>2</v>
      </c>
    </row>
    <row r="77" spans="1:12">
      <c r="A77" s="11" t="s">
        <v>65</v>
      </c>
      <c r="D77" s="11" t="s">
        <v>151</v>
      </c>
      <c r="E77" s="19" t="s">
        <v>218</v>
      </c>
      <c r="F77" s="10">
        <v>42036</v>
      </c>
      <c r="G77" s="10">
        <v>44228</v>
      </c>
      <c r="H77" s="11">
        <v>7</v>
      </c>
      <c r="I77" s="20" t="s">
        <v>150</v>
      </c>
      <c r="J77" s="11" t="s">
        <v>152</v>
      </c>
      <c r="K77" s="11" t="s">
        <v>324</v>
      </c>
      <c r="L77" s="11">
        <v>2</v>
      </c>
    </row>
    <row r="78" spans="1:12">
      <c r="A78" s="11" t="s">
        <v>66</v>
      </c>
      <c r="D78" s="11" t="s">
        <v>151</v>
      </c>
      <c r="E78" s="19" t="s">
        <v>219</v>
      </c>
      <c r="F78" s="10">
        <v>42036</v>
      </c>
      <c r="G78" s="10">
        <v>44228</v>
      </c>
      <c r="H78" s="11">
        <v>7</v>
      </c>
      <c r="I78" s="20" t="s">
        <v>150</v>
      </c>
      <c r="J78" s="11" t="s">
        <v>152</v>
      </c>
      <c r="K78" s="11" t="s">
        <v>324</v>
      </c>
      <c r="L78" s="11">
        <v>2</v>
      </c>
    </row>
    <row r="79" spans="1:12">
      <c r="A79" s="11" t="s">
        <v>67</v>
      </c>
      <c r="D79" s="11" t="s">
        <v>151</v>
      </c>
      <c r="E79" s="19" t="s">
        <v>220</v>
      </c>
      <c r="F79" s="10">
        <v>42036</v>
      </c>
      <c r="G79" s="10">
        <v>44228</v>
      </c>
      <c r="H79" s="11">
        <v>7</v>
      </c>
      <c r="I79" s="20" t="s">
        <v>150</v>
      </c>
      <c r="J79" s="11" t="s">
        <v>152</v>
      </c>
      <c r="K79" s="11" t="s">
        <v>324</v>
      </c>
      <c r="L79" s="11">
        <v>2</v>
      </c>
    </row>
    <row r="80" spans="1:12">
      <c r="A80" s="11" t="s">
        <v>68</v>
      </c>
      <c r="D80" s="11" t="s">
        <v>151</v>
      </c>
      <c r="E80" s="19" t="s">
        <v>221</v>
      </c>
      <c r="F80" s="10">
        <v>42036</v>
      </c>
      <c r="G80" s="10">
        <v>44228</v>
      </c>
      <c r="H80" s="11">
        <v>7</v>
      </c>
      <c r="I80" s="20" t="s">
        <v>150</v>
      </c>
      <c r="J80" s="11" t="s">
        <v>152</v>
      </c>
      <c r="K80" s="11" t="s">
        <v>324</v>
      </c>
      <c r="L80" s="11">
        <v>2</v>
      </c>
    </row>
    <row r="81" spans="1:12">
      <c r="A81" s="11" t="s">
        <v>69</v>
      </c>
      <c r="D81" s="11" t="s">
        <v>151</v>
      </c>
      <c r="E81" s="19" t="s">
        <v>222</v>
      </c>
      <c r="F81" s="10">
        <v>42036</v>
      </c>
      <c r="G81" s="10">
        <v>44228</v>
      </c>
      <c r="H81" s="11">
        <v>7</v>
      </c>
      <c r="I81" s="20" t="s">
        <v>150</v>
      </c>
      <c r="J81" s="11" t="s">
        <v>152</v>
      </c>
      <c r="K81" s="11" t="s">
        <v>324</v>
      </c>
      <c r="L81" s="11">
        <v>2</v>
      </c>
    </row>
    <row r="82" spans="1:12">
      <c r="A82" s="11" t="s">
        <v>70</v>
      </c>
      <c r="D82" s="11" t="s">
        <v>151</v>
      </c>
      <c r="E82" s="19" t="s">
        <v>223</v>
      </c>
      <c r="F82" s="10">
        <v>42036</v>
      </c>
      <c r="G82" s="10">
        <v>44228</v>
      </c>
      <c r="H82" s="11">
        <v>7</v>
      </c>
      <c r="I82" s="20" t="s">
        <v>150</v>
      </c>
      <c r="J82" s="11" t="s">
        <v>152</v>
      </c>
      <c r="K82" s="11" t="s">
        <v>324</v>
      </c>
      <c r="L82" s="11">
        <v>2</v>
      </c>
    </row>
    <row r="83" spans="1:12">
      <c r="A83" s="11" t="s">
        <v>71</v>
      </c>
      <c r="D83" s="11" t="s">
        <v>151</v>
      </c>
      <c r="E83" s="19" t="s">
        <v>224</v>
      </c>
      <c r="F83" s="10">
        <v>42036</v>
      </c>
      <c r="G83" s="10">
        <v>44228</v>
      </c>
      <c r="H83" s="11">
        <v>7</v>
      </c>
      <c r="I83" s="20" t="s">
        <v>150</v>
      </c>
      <c r="J83" s="11" t="s">
        <v>152</v>
      </c>
      <c r="K83" s="11" t="s">
        <v>324</v>
      </c>
      <c r="L83" s="11">
        <v>2</v>
      </c>
    </row>
    <row r="84" spans="1:12">
      <c r="A84" s="11" t="s">
        <v>72</v>
      </c>
      <c r="D84" s="11" t="s">
        <v>151</v>
      </c>
      <c r="E84" s="19" t="s">
        <v>225</v>
      </c>
      <c r="F84" s="10">
        <v>42036</v>
      </c>
      <c r="G84" s="10">
        <v>44228</v>
      </c>
      <c r="H84" s="11">
        <v>7</v>
      </c>
      <c r="I84" s="20" t="s">
        <v>150</v>
      </c>
      <c r="J84" s="11" t="s">
        <v>152</v>
      </c>
      <c r="K84" s="11" t="s">
        <v>324</v>
      </c>
      <c r="L84" s="11">
        <v>2</v>
      </c>
    </row>
    <row r="85" spans="1:12">
      <c r="A85" s="11" t="s">
        <v>73</v>
      </c>
      <c r="D85" s="11" t="s">
        <v>151</v>
      </c>
      <c r="E85" s="19" t="s">
        <v>226</v>
      </c>
      <c r="F85" s="10">
        <v>42036</v>
      </c>
      <c r="G85" s="10">
        <v>44228</v>
      </c>
      <c r="H85" s="11">
        <v>7</v>
      </c>
      <c r="I85" s="20" t="s">
        <v>150</v>
      </c>
      <c r="J85" s="11" t="s">
        <v>152</v>
      </c>
      <c r="K85" s="11" t="s">
        <v>324</v>
      </c>
      <c r="L85" s="11">
        <v>2</v>
      </c>
    </row>
    <row r="86" spans="1:12">
      <c r="A86" s="11" t="s">
        <v>74</v>
      </c>
      <c r="D86" s="11" t="s">
        <v>151</v>
      </c>
      <c r="E86" s="19" t="s">
        <v>227</v>
      </c>
      <c r="F86" s="10">
        <v>42036</v>
      </c>
      <c r="G86" s="10">
        <v>44228</v>
      </c>
      <c r="H86" s="11">
        <v>7</v>
      </c>
      <c r="I86" s="20" t="s">
        <v>150</v>
      </c>
      <c r="J86" s="11" t="s">
        <v>152</v>
      </c>
      <c r="K86" s="11" t="s">
        <v>324</v>
      </c>
      <c r="L86" s="11">
        <v>2</v>
      </c>
    </row>
    <row r="87" spans="1:12">
      <c r="A87" s="11" t="s">
        <v>75</v>
      </c>
      <c r="D87" s="11" t="s">
        <v>151</v>
      </c>
      <c r="E87" s="19" t="s">
        <v>228</v>
      </c>
      <c r="F87" s="10">
        <v>42036</v>
      </c>
      <c r="G87" s="10">
        <v>44228</v>
      </c>
      <c r="H87" s="11">
        <v>7</v>
      </c>
      <c r="I87" s="20" t="s">
        <v>150</v>
      </c>
      <c r="J87" s="11" t="s">
        <v>152</v>
      </c>
      <c r="K87" s="11" t="s">
        <v>324</v>
      </c>
      <c r="L87" s="11">
        <v>2</v>
      </c>
    </row>
    <row r="88" spans="1:12">
      <c r="A88" s="11" t="s">
        <v>76</v>
      </c>
      <c r="D88" s="11" t="s">
        <v>151</v>
      </c>
      <c r="E88" s="19" t="s">
        <v>229</v>
      </c>
      <c r="F88" s="10">
        <v>42036</v>
      </c>
      <c r="G88" s="10">
        <v>44228</v>
      </c>
      <c r="H88" s="11">
        <v>7</v>
      </c>
      <c r="I88" s="20" t="s">
        <v>150</v>
      </c>
      <c r="J88" s="11" t="s">
        <v>152</v>
      </c>
      <c r="K88" s="11" t="s">
        <v>324</v>
      </c>
      <c r="L88" s="11">
        <v>2</v>
      </c>
    </row>
    <row r="89" spans="1:12">
      <c r="A89" s="11" t="s">
        <v>77</v>
      </c>
      <c r="D89" s="11" t="s">
        <v>151</v>
      </c>
      <c r="E89" s="19" t="s">
        <v>230</v>
      </c>
      <c r="F89" s="10">
        <v>42036</v>
      </c>
      <c r="G89" s="10">
        <v>44228</v>
      </c>
      <c r="H89" s="11">
        <v>7</v>
      </c>
      <c r="I89" s="20" t="s">
        <v>150</v>
      </c>
      <c r="J89" s="11" t="s">
        <v>152</v>
      </c>
      <c r="K89" s="11" t="s">
        <v>324</v>
      </c>
      <c r="L89" s="11">
        <v>2</v>
      </c>
    </row>
    <row r="90" spans="1:12">
      <c r="A90" s="11" t="s">
        <v>78</v>
      </c>
      <c r="D90" s="11" t="s">
        <v>151</v>
      </c>
      <c r="E90" s="19" t="s">
        <v>231</v>
      </c>
      <c r="F90" s="10">
        <v>42036</v>
      </c>
      <c r="G90" s="10">
        <v>44228</v>
      </c>
      <c r="H90" s="11">
        <v>7</v>
      </c>
      <c r="I90" s="20" t="s">
        <v>150</v>
      </c>
      <c r="J90" s="11" t="s">
        <v>152</v>
      </c>
      <c r="K90" s="11" t="s">
        <v>324</v>
      </c>
      <c r="L90" s="11">
        <v>2</v>
      </c>
    </row>
    <row r="91" spans="1:12">
      <c r="A91" s="11" t="s">
        <v>79</v>
      </c>
      <c r="D91" s="11" t="s">
        <v>151</v>
      </c>
      <c r="E91" s="19" t="s">
        <v>232</v>
      </c>
      <c r="F91" s="10">
        <v>42036</v>
      </c>
      <c r="G91" s="10">
        <v>44228</v>
      </c>
      <c r="H91" s="11">
        <v>7</v>
      </c>
      <c r="I91" s="20" t="s">
        <v>150</v>
      </c>
      <c r="J91" s="11" t="s">
        <v>152</v>
      </c>
      <c r="K91" s="11" t="s">
        <v>324</v>
      </c>
      <c r="L91" s="11">
        <v>2</v>
      </c>
    </row>
    <row r="92" spans="1:12">
      <c r="A92" s="11" t="s">
        <v>80</v>
      </c>
      <c r="D92" s="11" t="s">
        <v>151</v>
      </c>
      <c r="E92" s="19" t="s">
        <v>233</v>
      </c>
      <c r="F92" s="10">
        <v>42036</v>
      </c>
      <c r="G92" s="10">
        <v>44228</v>
      </c>
      <c r="H92" s="11">
        <v>7</v>
      </c>
      <c r="I92" s="20" t="s">
        <v>150</v>
      </c>
      <c r="J92" s="11" t="s">
        <v>152</v>
      </c>
      <c r="K92" s="11" t="s">
        <v>324</v>
      </c>
      <c r="L92" s="11">
        <v>2</v>
      </c>
    </row>
    <row r="93" spans="1:12">
      <c r="A93" s="11" t="s">
        <v>81</v>
      </c>
      <c r="D93" s="11" t="s">
        <v>151</v>
      </c>
      <c r="E93" s="19" t="s">
        <v>234</v>
      </c>
      <c r="F93" s="10">
        <v>42036</v>
      </c>
      <c r="G93" s="10">
        <v>44228</v>
      </c>
      <c r="H93" s="11">
        <v>7</v>
      </c>
      <c r="I93" s="20" t="s">
        <v>150</v>
      </c>
      <c r="J93" s="11" t="s">
        <v>152</v>
      </c>
      <c r="K93" s="11" t="s">
        <v>324</v>
      </c>
      <c r="L93" s="11">
        <v>2</v>
      </c>
    </row>
    <row r="94" spans="1:12">
      <c r="A94" s="11" t="s">
        <v>82</v>
      </c>
      <c r="D94" s="11" t="s">
        <v>151</v>
      </c>
      <c r="E94" s="19" t="s">
        <v>235</v>
      </c>
      <c r="F94" s="10">
        <v>42036</v>
      </c>
      <c r="G94" s="10">
        <v>44228</v>
      </c>
      <c r="H94" s="11">
        <v>7</v>
      </c>
      <c r="I94" s="20" t="s">
        <v>150</v>
      </c>
      <c r="J94" s="11" t="s">
        <v>152</v>
      </c>
      <c r="K94" s="11" t="s">
        <v>324</v>
      </c>
      <c r="L94" s="11">
        <v>2</v>
      </c>
    </row>
    <row r="95" spans="1:12">
      <c r="A95" s="11" t="s">
        <v>83</v>
      </c>
      <c r="D95" s="11" t="s">
        <v>151</v>
      </c>
      <c r="E95" s="19" t="s">
        <v>236</v>
      </c>
      <c r="F95" s="10">
        <v>42036</v>
      </c>
      <c r="G95" s="10">
        <v>44228</v>
      </c>
      <c r="H95" s="11">
        <v>7</v>
      </c>
      <c r="I95" s="20" t="s">
        <v>150</v>
      </c>
      <c r="J95" s="11" t="s">
        <v>152</v>
      </c>
      <c r="K95" s="11" t="s">
        <v>324</v>
      </c>
      <c r="L95" s="11">
        <v>2</v>
      </c>
    </row>
    <row r="96" spans="1:12">
      <c r="A96" s="11" t="s">
        <v>84</v>
      </c>
      <c r="D96" s="11" t="s">
        <v>151</v>
      </c>
      <c r="E96" s="19" t="s">
        <v>237</v>
      </c>
      <c r="F96" s="10">
        <v>42036</v>
      </c>
      <c r="G96" s="10">
        <v>44228</v>
      </c>
      <c r="H96" s="11">
        <v>7</v>
      </c>
      <c r="I96" s="20" t="s">
        <v>150</v>
      </c>
      <c r="J96" s="11" t="s">
        <v>152</v>
      </c>
      <c r="K96" s="11" t="s">
        <v>324</v>
      </c>
      <c r="L96" s="11">
        <v>2</v>
      </c>
    </row>
    <row r="97" spans="1:12">
      <c r="A97" s="11" t="s">
        <v>85</v>
      </c>
      <c r="D97" s="11" t="s">
        <v>151</v>
      </c>
      <c r="E97" s="19" t="s">
        <v>238</v>
      </c>
      <c r="F97" s="10">
        <v>42036</v>
      </c>
      <c r="G97" s="10">
        <v>44228</v>
      </c>
      <c r="H97" s="11">
        <v>7</v>
      </c>
      <c r="I97" s="20" t="s">
        <v>150</v>
      </c>
      <c r="J97" s="11" t="s">
        <v>152</v>
      </c>
      <c r="K97" s="11" t="s">
        <v>324</v>
      </c>
      <c r="L97" s="11">
        <v>2</v>
      </c>
    </row>
    <row r="98" spans="1:12">
      <c r="A98" s="11" t="s">
        <v>86</v>
      </c>
      <c r="D98" s="11" t="s">
        <v>151</v>
      </c>
      <c r="E98" s="19" t="s">
        <v>239</v>
      </c>
      <c r="F98" s="10">
        <v>42036</v>
      </c>
      <c r="G98" s="10">
        <v>44228</v>
      </c>
      <c r="H98" s="11">
        <v>7</v>
      </c>
      <c r="I98" s="20" t="s">
        <v>150</v>
      </c>
      <c r="J98" s="11" t="s">
        <v>152</v>
      </c>
      <c r="K98" s="11" t="s">
        <v>324</v>
      </c>
      <c r="L98" s="11">
        <v>2</v>
      </c>
    </row>
    <row r="99" spans="1:12">
      <c r="A99" s="11" t="s">
        <v>87</v>
      </c>
      <c r="D99" s="11" t="s">
        <v>151</v>
      </c>
      <c r="E99" s="19" t="s">
        <v>240</v>
      </c>
      <c r="F99" s="10">
        <v>42036</v>
      </c>
      <c r="G99" s="10">
        <v>44228</v>
      </c>
      <c r="H99" s="11">
        <v>7</v>
      </c>
      <c r="I99" s="20" t="s">
        <v>150</v>
      </c>
      <c r="J99" s="11" t="s">
        <v>152</v>
      </c>
      <c r="K99" s="11" t="s">
        <v>324</v>
      </c>
      <c r="L99" s="11">
        <v>2</v>
      </c>
    </row>
    <row r="100" spans="1:12">
      <c r="A100" s="11" t="s">
        <v>88</v>
      </c>
      <c r="D100" s="11" t="s">
        <v>151</v>
      </c>
      <c r="E100" s="19" t="s">
        <v>241</v>
      </c>
      <c r="F100" s="10">
        <v>42036</v>
      </c>
      <c r="G100" s="10">
        <v>44228</v>
      </c>
      <c r="H100" s="11">
        <v>7</v>
      </c>
      <c r="I100" s="20" t="s">
        <v>150</v>
      </c>
      <c r="J100" s="11" t="s">
        <v>152</v>
      </c>
      <c r="K100" s="11" t="s">
        <v>324</v>
      </c>
      <c r="L100" s="11">
        <v>2</v>
      </c>
    </row>
    <row r="101" spans="1:12">
      <c r="A101" s="11" t="s">
        <v>89</v>
      </c>
      <c r="D101" s="11" t="s">
        <v>151</v>
      </c>
      <c r="E101" s="19" t="s">
        <v>242</v>
      </c>
      <c r="F101" s="10">
        <v>42036</v>
      </c>
      <c r="G101" s="10">
        <v>44228</v>
      </c>
      <c r="H101" s="11">
        <v>7</v>
      </c>
      <c r="I101" s="20" t="s">
        <v>150</v>
      </c>
      <c r="J101" s="11" t="s">
        <v>152</v>
      </c>
      <c r="K101" s="11" t="s">
        <v>324</v>
      </c>
      <c r="L101" s="11">
        <v>2</v>
      </c>
    </row>
    <row r="102" spans="1:12">
      <c r="A102" s="11" t="s">
        <v>90</v>
      </c>
      <c r="D102" s="11" t="s">
        <v>151</v>
      </c>
      <c r="E102" s="19" t="s">
        <v>243</v>
      </c>
      <c r="F102" s="10">
        <v>42036</v>
      </c>
      <c r="G102" s="10">
        <v>44228</v>
      </c>
      <c r="H102" s="11">
        <v>7</v>
      </c>
      <c r="I102" s="20" t="s">
        <v>150</v>
      </c>
      <c r="J102" s="11" t="s">
        <v>152</v>
      </c>
      <c r="K102" s="11" t="s">
        <v>324</v>
      </c>
      <c r="L102" s="11">
        <v>2</v>
      </c>
    </row>
    <row r="103" spans="1:12">
      <c r="A103" s="11" t="s">
        <v>91</v>
      </c>
      <c r="D103" s="11" t="s">
        <v>151</v>
      </c>
      <c r="E103" s="19" t="s">
        <v>244</v>
      </c>
      <c r="F103" s="10">
        <v>42036</v>
      </c>
      <c r="G103" s="10">
        <v>44228</v>
      </c>
      <c r="H103" s="11">
        <v>7</v>
      </c>
      <c r="I103" s="20" t="s">
        <v>150</v>
      </c>
      <c r="J103" s="11" t="s">
        <v>152</v>
      </c>
      <c r="K103" s="11" t="s">
        <v>324</v>
      </c>
      <c r="L103" s="11">
        <v>2</v>
      </c>
    </row>
    <row r="104" spans="1:12">
      <c r="A104" s="11" t="s">
        <v>92</v>
      </c>
      <c r="D104" s="11" t="s">
        <v>151</v>
      </c>
      <c r="E104" s="19" t="s">
        <v>245</v>
      </c>
      <c r="F104" s="10">
        <v>42036</v>
      </c>
      <c r="G104" s="10">
        <v>44228</v>
      </c>
      <c r="H104" s="11">
        <v>7</v>
      </c>
      <c r="I104" s="20" t="s">
        <v>150</v>
      </c>
      <c r="J104" s="11" t="s">
        <v>152</v>
      </c>
      <c r="K104" s="11" t="s">
        <v>324</v>
      </c>
      <c r="L104" s="11">
        <v>2</v>
      </c>
    </row>
    <row r="105" spans="1:12">
      <c r="A105" s="11" t="s">
        <v>93</v>
      </c>
      <c r="D105" s="11" t="s">
        <v>151</v>
      </c>
      <c r="E105" s="19" t="s">
        <v>246</v>
      </c>
      <c r="F105" s="10">
        <v>42036</v>
      </c>
      <c r="G105" s="10">
        <v>44228</v>
      </c>
      <c r="H105" s="11">
        <v>7</v>
      </c>
      <c r="I105" s="20" t="s">
        <v>150</v>
      </c>
      <c r="J105" s="11" t="s">
        <v>152</v>
      </c>
      <c r="K105" s="11" t="s">
        <v>324</v>
      </c>
      <c r="L105" s="11">
        <v>2</v>
      </c>
    </row>
    <row r="106" spans="1:12">
      <c r="A106" s="11" t="s">
        <v>94</v>
      </c>
      <c r="D106" s="11" t="s">
        <v>151</v>
      </c>
      <c r="E106" s="19" t="s">
        <v>247</v>
      </c>
      <c r="F106" s="10">
        <v>42036</v>
      </c>
      <c r="G106" s="10">
        <v>44228</v>
      </c>
      <c r="H106" s="11">
        <v>7</v>
      </c>
      <c r="I106" s="20" t="s">
        <v>150</v>
      </c>
      <c r="J106" s="11" t="s">
        <v>152</v>
      </c>
      <c r="K106" s="11" t="s">
        <v>324</v>
      </c>
      <c r="L106" s="11">
        <v>2</v>
      </c>
    </row>
    <row r="107" spans="1:12">
      <c r="A107" s="11" t="s">
        <v>95</v>
      </c>
      <c r="D107" s="11" t="s">
        <v>151</v>
      </c>
      <c r="E107" s="19" t="s">
        <v>248</v>
      </c>
      <c r="F107" s="10">
        <v>42036</v>
      </c>
      <c r="G107" s="10">
        <v>44228</v>
      </c>
      <c r="H107" s="11">
        <v>7</v>
      </c>
      <c r="I107" s="20" t="s">
        <v>150</v>
      </c>
      <c r="J107" s="11" t="s">
        <v>152</v>
      </c>
      <c r="K107" s="11" t="s">
        <v>324</v>
      </c>
      <c r="L107" s="11">
        <v>2</v>
      </c>
    </row>
    <row r="108" spans="1:12">
      <c r="A108" s="11" t="s">
        <v>96</v>
      </c>
      <c r="D108" s="11" t="s">
        <v>151</v>
      </c>
      <c r="E108" s="19" t="s">
        <v>249</v>
      </c>
      <c r="F108" s="10">
        <v>42036</v>
      </c>
      <c r="G108" s="10">
        <v>44228</v>
      </c>
      <c r="H108" s="11">
        <v>7</v>
      </c>
      <c r="I108" s="20" t="s">
        <v>150</v>
      </c>
      <c r="J108" s="11" t="s">
        <v>152</v>
      </c>
      <c r="K108" s="11" t="s">
        <v>324</v>
      </c>
      <c r="L108" s="11">
        <v>2</v>
      </c>
    </row>
    <row r="109" spans="1:12">
      <c r="A109" s="11" t="s">
        <v>97</v>
      </c>
      <c r="D109" s="11" t="s">
        <v>151</v>
      </c>
      <c r="E109" s="19" t="s">
        <v>250</v>
      </c>
      <c r="F109" s="10">
        <v>42036</v>
      </c>
      <c r="G109" s="10">
        <v>44228</v>
      </c>
      <c r="H109" s="11">
        <v>7</v>
      </c>
      <c r="I109" s="20" t="s">
        <v>150</v>
      </c>
      <c r="J109" s="11" t="s">
        <v>152</v>
      </c>
      <c r="K109" s="11" t="s">
        <v>324</v>
      </c>
      <c r="L109" s="11">
        <v>2</v>
      </c>
    </row>
    <row r="110" spans="1:12">
      <c r="A110" s="11" t="s">
        <v>98</v>
      </c>
      <c r="D110" s="11" t="s">
        <v>151</v>
      </c>
      <c r="E110" s="19" t="s">
        <v>251</v>
      </c>
      <c r="F110" s="10">
        <v>42036</v>
      </c>
      <c r="G110" s="10">
        <v>44228</v>
      </c>
      <c r="H110" s="11">
        <v>7</v>
      </c>
      <c r="I110" s="20" t="s">
        <v>150</v>
      </c>
      <c r="J110" s="11" t="s">
        <v>152</v>
      </c>
      <c r="K110" s="11" t="s">
        <v>324</v>
      </c>
      <c r="L110" s="11">
        <v>2</v>
      </c>
    </row>
    <row r="111" spans="1:12">
      <c r="A111" s="11" t="s">
        <v>99</v>
      </c>
      <c r="D111" s="11" t="s">
        <v>151</v>
      </c>
      <c r="E111" s="19" t="s">
        <v>252</v>
      </c>
      <c r="F111" s="10">
        <v>42036</v>
      </c>
      <c r="G111" s="10">
        <v>44228</v>
      </c>
      <c r="H111" s="11">
        <v>7</v>
      </c>
      <c r="I111" s="20" t="s">
        <v>150</v>
      </c>
      <c r="J111" s="11" t="s">
        <v>152</v>
      </c>
      <c r="K111" s="11" t="s">
        <v>324</v>
      </c>
      <c r="L111" s="11">
        <v>2</v>
      </c>
    </row>
    <row r="112" spans="1:12">
      <c r="A112" s="11" t="s">
        <v>100</v>
      </c>
      <c r="D112" s="11" t="s">
        <v>151</v>
      </c>
      <c r="E112" s="19" t="s">
        <v>253</v>
      </c>
      <c r="F112" s="10">
        <v>42036</v>
      </c>
      <c r="G112" s="10">
        <v>44228</v>
      </c>
      <c r="H112" s="11">
        <v>7</v>
      </c>
      <c r="I112" s="20" t="s">
        <v>150</v>
      </c>
      <c r="J112" s="11" t="s">
        <v>152</v>
      </c>
      <c r="K112" s="11" t="s">
        <v>324</v>
      </c>
      <c r="L112" s="11">
        <v>2</v>
      </c>
    </row>
    <row r="113" spans="1:12">
      <c r="A113" s="11" t="s">
        <v>101</v>
      </c>
      <c r="D113" s="11" t="s">
        <v>151</v>
      </c>
      <c r="E113" s="19" t="s">
        <v>254</v>
      </c>
      <c r="F113" s="10">
        <v>42036</v>
      </c>
      <c r="G113" s="10">
        <v>44228</v>
      </c>
      <c r="H113" s="11">
        <v>7</v>
      </c>
      <c r="I113" s="20" t="s">
        <v>150</v>
      </c>
      <c r="J113" s="11" t="s">
        <v>152</v>
      </c>
      <c r="K113" s="11" t="s">
        <v>324</v>
      </c>
      <c r="L113" s="11">
        <v>2</v>
      </c>
    </row>
    <row r="114" spans="1:12">
      <c r="A114" s="11" t="s">
        <v>102</v>
      </c>
      <c r="D114" s="11" t="s">
        <v>151</v>
      </c>
      <c r="E114" s="19" t="s">
        <v>255</v>
      </c>
      <c r="F114" s="10">
        <v>42036</v>
      </c>
      <c r="G114" s="10">
        <v>44228</v>
      </c>
      <c r="H114" s="11">
        <v>7</v>
      </c>
      <c r="I114" s="20" t="s">
        <v>150</v>
      </c>
      <c r="J114" s="11" t="s">
        <v>152</v>
      </c>
      <c r="K114" s="11" t="s">
        <v>324</v>
      </c>
      <c r="L114" s="11">
        <v>2</v>
      </c>
    </row>
    <row r="115" spans="1:12">
      <c r="A115" s="11" t="s">
        <v>103</v>
      </c>
      <c r="D115" s="11" t="s">
        <v>151</v>
      </c>
      <c r="E115" s="19" t="s">
        <v>256</v>
      </c>
      <c r="F115" s="10">
        <v>42036</v>
      </c>
      <c r="G115" s="10">
        <v>44228</v>
      </c>
      <c r="H115" s="11">
        <v>7</v>
      </c>
      <c r="I115" s="20" t="s">
        <v>150</v>
      </c>
      <c r="J115" s="11" t="s">
        <v>152</v>
      </c>
      <c r="K115" s="11" t="s">
        <v>324</v>
      </c>
      <c r="L115" s="11">
        <v>2</v>
      </c>
    </row>
    <row r="116" spans="1:12">
      <c r="A116" s="11" t="s">
        <v>104</v>
      </c>
      <c r="D116" s="11" t="s">
        <v>151</v>
      </c>
      <c r="E116" s="19" t="s">
        <v>257</v>
      </c>
      <c r="F116" s="10">
        <v>42036</v>
      </c>
      <c r="G116" s="10">
        <v>44228</v>
      </c>
      <c r="H116" s="11">
        <v>7</v>
      </c>
      <c r="I116" s="20" t="s">
        <v>150</v>
      </c>
      <c r="J116" s="11" t="s">
        <v>152</v>
      </c>
      <c r="K116" s="11" t="s">
        <v>324</v>
      </c>
      <c r="L116" s="11">
        <v>2</v>
      </c>
    </row>
    <row r="117" spans="1:12">
      <c r="A117" s="11" t="s">
        <v>105</v>
      </c>
      <c r="D117" s="11" t="s">
        <v>151</v>
      </c>
      <c r="E117" s="19" t="s">
        <v>258</v>
      </c>
      <c r="F117" s="10">
        <v>42036</v>
      </c>
      <c r="G117" s="10">
        <v>44228</v>
      </c>
      <c r="H117" s="11">
        <v>7</v>
      </c>
      <c r="I117" s="20" t="s">
        <v>150</v>
      </c>
      <c r="J117" s="11" t="s">
        <v>152</v>
      </c>
      <c r="K117" s="11" t="s">
        <v>324</v>
      </c>
      <c r="L117" s="11">
        <v>2</v>
      </c>
    </row>
    <row r="118" spans="1:12">
      <c r="A118" s="11" t="s">
        <v>106</v>
      </c>
      <c r="D118" s="11" t="s">
        <v>151</v>
      </c>
      <c r="E118" s="19" t="s">
        <v>259</v>
      </c>
      <c r="F118" s="10">
        <v>42036</v>
      </c>
      <c r="G118" s="10">
        <v>44228</v>
      </c>
      <c r="H118" s="11">
        <v>7</v>
      </c>
      <c r="I118" s="20" t="s">
        <v>150</v>
      </c>
      <c r="J118" s="11" t="s">
        <v>152</v>
      </c>
      <c r="K118" s="11" t="s">
        <v>324</v>
      </c>
      <c r="L118" s="11">
        <v>2</v>
      </c>
    </row>
    <row r="119" spans="1:12">
      <c r="A119" s="11" t="s">
        <v>107</v>
      </c>
      <c r="D119" s="11" t="s">
        <v>151</v>
      </c>
      <c r="E119" s="19" t="s">
        <v>260</v>
      </c>
      <c r="F119" s="10">
        <v>42036</v>
      </c>
      <c r="G119" s="10">
        <v>44228</v>
      </c>
      <c r="H119" s="11">
        <v>7</v>
      </c>
      <c r="I119" s="20" t="s">
        <v>150</v>
      </c>
      <c r="J119" s="11" t="s">
        <v>152</v>
      </c>
      <c r="K119" s="11" t="s">
        <v>324</v>
      </c>
      <c r="L119" s="11">
        <v>2</v>
      </c>
    </row>
    <row r="120" spans="1:12">
      <c r="A120" s="11" t="s">
        <v>108</v>
      </c>
      <c r="D120" s="11" t="s">
        <v>151</v>
      </c>
      <c r="E120" s="19" t="s">
        <v>261</v>
      </c>
      <c r="F120" s="10">
        <v>42036</v>
      </c>
      <c r="G120" s="10">
        <v>44228</v>
      </c>
      <c r="H120" s="11">
        <v>7</v>
      </c>
      <c r="I120" s="20" t="s">
        <v>150</v>
      </c>
      <c r="J120" s="11" t="s">
        <v>152</v>
      </c>
      <c r="K120" s="11" t="s">
        <v>324</v>
      </c>
      <c r="L120" s="11">
        <v>2</v>
      </c>
    </row>
    <row r="121" spans="1:12">
      <c r="A121" s="11" t="s">
        <v>109</v>
      </c>
      <c r="D121" s="11" t="s">
        <v>151</v>
      </c>
      <c r="E121" s="19" t="s">
        <v>262</v>
      </c>
      <c r="F121" s="10">
        <v>42036</v>
      </c>
      <c r="G121" s="10">
        <v>44228</v>
      </c>
      <c r="H121" s="11">
        <v>7</v>
      </c>
      <c r="I121" s="20" t="s">
        <v>150</v>
      </c>
      <c r="J121" s="11" t="s">
        <v>152</v>
      </c>
      <c r="K121" s="11" t="s">
        <v>324</v>
      </c>
      <c r="L121" s="11">
        <v>2</v>
      </c>
    </row>
    <row r="122" spans="1:12">
      <c r="A122" s="11" t="s">
        <v>110</v>
      </c>
      <c r="D122" s="11" t="s">
        <v>151</v>
      </c>
      <c r="E122" s="19" t="s">
        <v>263</v>
      </c>
      <c r="F122" s="10">
        <v>42036</v>
      </c>
      <c r="G122" s="10">
        <v>44228</v>
      </c>
      <c r="H122" s="11">
        <v>7</v>
      </c>
      <c r="I122" s="20" t="s">
        <v>150</v>
      </c>
      <c r="J122" s="11" t="s">
        <v>152</v>
      </c>
      <c r="K122" s="11" t="s">
        <v>324</v>
      </c>
      <c r="L122" s="11">
        <v>2</v>
      </c>
    </row>
    <row r="123" spans="1:12">
      <c r="A123" s="11" t="s">
        <v>111</v>
      </c>
      <c r="D123" s="11" t="s">
        <v>151</v>
      </c>
      <c r="E123" s="19" t="s">
        <v>264</v>
      </c>
      <c r="F123" s="10">
        <v>42036</v>
      </c>
      <c r="G123" s="10">
        <v>44228</v>
      </c>
      <c r="H123" s="11">
        <v>7</v>
      </c>
      <c r="I123" s="20" t="s">
        <v>150</v>
      </c>
      <c r="J123" s="11" t="s">
        <v>152</v>
      </c>
      <c r="K123" s="11" t="s">
        <v>324</v>
      </c>
      <c r="L123" s="11">
        <v>2</v>
      </c>
    </row>
    <row r="124" spans="1:12">
      <c r="A124" s="11" t="s">
        <v>112</v>
      </c>
      <c r="D124" s="11" t="s">
        <v>151</v>
      </c>
      <c r="E124" s="19" t="s">
        <v>265</v>
      </c>
      <c r="F124" s="10">
        <v>42036</v>
      </c>
      <c r="G124" s="10">
        <v>44228</v>
      </c>
      <c r="H124" s="11">
        <v>7</v>
      </c>
      <c r="I124" s="20" t="s">
        <v>150</v>
      </c>
      <c r="J124" s="11" t="s">
        <v>152</v>
      </c>
      <c r="K124" s="11" t="s">
        <v>324</v>
      </c>
      <c r="L124" s="11">
        <v>2</v>
      </c>
    </row>
    <row r="125" spans="1:12">
      <c r="A125" s="11" t="s">
        <v>113</v>
      </c>
      <c r="D125" s="11" t="s">
        <v>151</v>
      </c>
      <c r="E125" s="19" t="s">
        <v>266</v>
      </c>
      <c r="F125" s="10">
        <v>42036</v>
      </c>
      <c r="G125" s="10">
        <v>44228</v>
      </c>
      <c r="H125" s="11">
        <v>7</v>
      </c>
      <c r="I125" s="20" t="s">
        <v>150</v>
      </c>
      <c r="J125" s="11" t="s">
        <v>152</v>
      </c>
      <c r="K125" s="11" t="s">
        <v>324</v>
      </c>
      <c r="L125" s="11">
        <v>2</v>
      </c>
    </row>
    <row r="126" spans="1:12">
      <c r="A126" s="11" t="s">
        <v>114</v>
      </c>
      <c r="D126" s="11" t="s">
        <v>151</v>
      </c>
      <c r="E126" s="19" t="s">
        <v>267</v>
      </c>
      <c r="F126" s="10">
        <v>42036</v>
      </c>
      <c r="G126" s="10">
        <v>44228</v>
      </c>
      <c r="H126" s="11">
        <v>7</v>
      </c>
      <c r="I126" s="20" t="s">
        <v>150</v>
      </c>
      <c r="J126" s="11" t="s">
        <v>152</v>
      </c>
      <c r="K126" s="11" t="s">
        <v>324</v>
      </c>
      <c r="L126" s="11">
        <v>2</v>
      </c>
    </row>
    <row r="127" spans="1:12">
      <c r="A127" s="11" t="s">
        <v>115</v>
      </c>
      <c r="D127" s="11" t="s">
        <v>151</v>
      </c>
      <c r="E127" s="19" t="s">
        <v>268</v>
      </c>
      <c r="F127" s="10">
        <v>42036</v>
      </c>
      <c r="G127" s="10">
        <v>44228</v>
      </c>
      <c r="H127" s="11">
        <v>7</v>
      </c>
      <c r="I127" s="20" t="s">
        <v>150</v>
      </c>
      <c r="J127" s="11" t="s">
        <v>152</v>
      </c>
      <c r="K127" s="11" t="s">
        <v>324</v>
      </c>
      <c r="L127" s="11">
        <v>2</v>
      </c>
    </row>
    <row r="128" spans="1:12">
      <c r="A128" s="11" t="s">
        <v>116</v>
      </c>
      <c r="D128" s="11" t="s">
        <v>151</v>
      </c>
      <c r="E128" s="19" t="s">
        <v>269</v>
      </c>
      <c r="F128" s="10">
        <v>42036</v>
      </c>
      <c r="G128" s="10">
        <v>44228</v>
      </c>
      <c r="H128" s="11">
        <v>7</v>
      </c>
      <c r="I128" s="20" t="s">
        <v>150</v>
      </c>
      <c r="J128" s="11" t="s">
        <v>152</v>
      </c>
      <c r="K128" s="11" t="s">
        <v>324</v>
      </c>
      <c r="L128" s="11">
        <v>2</v>
      </c>
    </row>
    <row r="129" spans="1:12">
      <c r="A129" s="11" t="s">
        <v>117</v>
      </c>
      <c r="D129" s="11" t="s">
        <v>151</v>
      </c>
      <c r="E129" s="19" t="s">
        <v>270</v>
      </c>
      <c r="F129" s="10">
        <v>42036</v>
      </c>
      <c r="G129" s="10">
        <v>44228</v>
      </c>
      <c r="H129" s="11">
        <v>7</v>
      </c>
      <c r="I129" s="20" t="s">
        <v>150</v>
      </c>
      <c r="J129" s="11" t="s">
        <v>152</v>
      </c>
      <c r="K129" s="11" t="s">
        <v>324</v>
      </c>
      <c r="L129" s="11">
        <v>2</v>
      </c>
    </row>
    <row r="130" spans="1:12">
      <c r="A130" s="11" t="s">
        <v>118</v>
      </c>
      <c r="D130" s="11" t="s">
        <v>151</v>
      </c>
      <c r="E130" s="19" t="s">
        <v>271</v>
      </c>
      <c r="F130" s="10">
        <v>42036</v>
      </c>
      <c r="G130" s="10">
        <v>44228</v>
      </c>
      <c r="H130" s="11">
        <v>7</v>
      </c>
      <c r="I130" s="20" t="s">
        <v>150</v>
      </c>
      <c r="J130" s="11" t="s">
        <v>152</v>
      </c>
      <c r="K130" s="11" t="s">
        <v>324</v>
      </c>
      <c r="L130" s="11">
        <v>2</v>
      </c>
    </row>
    <row r="131" spans="1:12">
      <c r="A131" s="11" t="s">
        <v>119</v>
      </c>
      <c r="D131" s="11" t="s">
        <v>151</v>
      </c>
      <c r="E131" s="19" t="s">
        <v>272</v>
      </c>
      <c r="F131" s="10">
        <v>42036</v>
      </c>
      <c r="G131" s="10">
        <v>44228</v>
      </c>
      <c r="H131" s="11">
        <v>7</v>
      </c>
      <c r="I131" s="20" t="s">
        <v>150</v>
      </c>
      <c r="J131" s="11" t="s">
        <v>152</v>
      </c>
      <c r="K131" s="11" t="s">
        <v>324</v>
      </c>
      <c r="L131" s="11">
        <v>2</v>
      </c>
    </row>
    <row r="132" spans="1:12">
      <c r="A132" s="11" t="s">
        <v>120</v>
      </c>
      <c r="D132" s="11" t="s">
        <v>151</v>
      </c>
      <c r="E132" s="19" t="s">
        <v>273</v>
      </c>
      <c r="F132" s="10">
        <v>42036</v>
      </c>
      <c r="G132" s="10">
        <v>44228</v>
      </c>
      <c r="H132" s="11">
        <v>7</v>
      </c>
      <c r="I132" s="20" t="s">
        <v>150</v>
      </c>
      <c r="J132" s="11" t="s">
        <v>152</v>
      </c>
      <c r="K132" s="11" t="s">
        <v>324</v>
      </c>
      <c r="L132" s="11">
        <v>2</v>
      </c>
    </row>
    <row r="133" spans="1:12">
      <c r="A133" s="11" t="s">
        <v>121</v>
      </c>
      <c r="D133" s="11" t="s">
        <v>151</v>
      </c>
      <c r="E133" s="19" t="s">
        <v>274</v>
      </c>
      <c r="F133" s="10">
        <v>42036</v>
      </c>
      <c r="G133" s="10">
        <v>44228</v>
      </c>
      <c r="H133" s="11">
        <v>7</v>
      </c>
      <c r="I133" s="20" t="s">
        <v>150</v>
      </c>
      <c r="J133" s="11" t="s">
        <v>152</v>
      </c>
      <c r="K133" s="11" t="s">
        <v>324</v>
      </c>
      <c r="L133" s="11">
        <v>2</v>
      </c>
    </row>
    <row r="134" spans="1:12">
      <c r="A134" s="11" t="s">
        <v>122</v>
      </c>
      <c r="D134" s="11" t="s">
        <v>151</v>
      </c>
      <c r="E134" s="19" t="s">
        <v>275</v>
      </c>
      <c r="F134" s="10">
        <v>42036</v>
      </c>
      <c r="G134" s="10">
        <v>44228</v>
      </c>
      <c r="H134" s="11">
        <v>7</v>
      </c>
      <c r="I134" s="20" t="s">
        <v>150</v>
      </c>
      <c r="J134" s="11" t="s">
        <v>152</v>
      </c>
      <c r="K134" s="11" t="s">
        <v>324</v>
      </c>
      <c r="L134" s="11">
        <v>2</v>
      </c>
    </row>
    <row r="135" spans="1:12">
      <c r="A135" s="11" t="s">
        <v>123</v>
      </c>
      <c r="D135" s="11" t="s">
        <v>151</v>
      </c>
      <c r="E135" s="19" t="s">
        <v>276</v>
      </c>
      <c r="F135" s="10">
        <v>42036</v>
      </c>
      <c r="G135" s="10">
        <v>44228</v>
      </c>
      <c r="H135" s="11">
        <v>7</v>
      </c>
      <c r="I135" s="20" t="s">
        <v>150</v>
      </c>
      <c r="J135" s="11" t="s">
        <v>152</v>
      </c>
      <c r="K135" s="11" t="s">
        <v>324</v>
      </c>
      <c r="L135" s="11">
        <v>2</v>
      </c>
    </row>
    <row r="136" spans="1:12">
      <c r="A136" s="11" t="s">
        <v>124</v>
      </c>
      <c r="D136" s="11" t="s">
        <v>151</v>
      </c>
      <c r="E136" s="19" t="s">
        <v>277</v>
      </c>
      <c r="F136" s="10">
        <v>42036</v>
      </c>
      <c r="G136" s="10">
        <v>44228</v>
      </c>
      <c r="H136" s="11">
        <v>7</v>
      </c>
      <c r="I136" s="20" t="s">
        <v>150</v>
      </c>
      <c r="J136" s="11" t="s">
        <v>152</v>
      </c>
      <c r="K136" s="11" t="s">
        <v>324</v>
      </c>
      <c r="L136" s="11">
        <v>2</v>
      </c>
    </row>
    <row r="137" spans="1:12">
      <c r="A137" s="11" t="s">
        <v>125</v>
      </c>
      <c r="D137" s="11" t="s">
        <v>151</v>
      </c>
      <c r="E137" s="19" t="s">
        <v>278</v>
      </c>
      <c r="F137" s="10">
        <v>42036</v>
      </c>
      <c r="G137" s="10">
        <v>44228</v>
      </c>
      <c r="H137" s="11">
        <v>7</v>
      </c>
      <c r="I137" s="20" t="s">
        <v>150</v>
      </c>
      <c r="J137" s="11" t="s">
        <v>152</v>
      </c>
      <c r="K137" s="11" t="s">
        <v>324</v>
      </c>
      <c r="L137" s="11">
        <v>2</v>
      </c>
    </row>
    <row r="138" spans="1:12">
      <c r="A138" s="11" t="s">
        <v>126</v>
      </c>
      <c r="D138" s="11" t="s">
        <v>151</v>
      </c>
      <c r="E138" s="19" t="s">
        <v>279</v>
      </c>
      <c r="F138" s="10">
        <v>42036</v>
      </c>
      <c r="G138" s="10">
        <v>44228</v>
      </c>
      <c r="H138" s="11">
        <v>7</v>
      </c>
      <c r="I138" s="20" t="s">
        <v>150</v>
      </c>
      <c r="J138" s="11" t="s">
        <v>152</v>
      </c>
      <c r="K138" s="11" t="s">
        <v>324</v>
      </c>
      <c r="L138" s="11">
        <v>2</v>
      </c>
    </row>
    <row r="139" spans="1:12">
      <c r="A139" s="11" t="s">
        <v>127</v>
      </c>
      <c r="D139" s="11" t="s">
        <v>151</v>
      </c>
      <c r="E139" s="19" t="s">
        <v>280</v>
      </c>
      <c r="F139" s="10">
        <v>42036</v>
      </c>
      <c r="G139" s="10">
        <v>44228</v>
      </c>
      <c r="H139" s="11">
        <v>7</v>
      </c>
      <c r="I139" s="20" t="s">
        <v>150</v>
      </c>
      <c r="J139" s="11" t="s">
        <v>152</v>
      </c>
      <c r="K139" s="11" t="s">
        <v>324</v>
      </c>
      <c r="L139" s="11">
        <v>2</v>
      </c>
    </row>
    <row r="140" spans="1:12">
      <c r="A140" s="11" t="s">
        <v>128</v>
      </c>
      <c r="D140" s="11" t="s">
        <v>151</v>
      </c>
      <c r="E140" s="19" t="s">
        <v>281</v>
      </c>
      <c r="F140" s="10">
        <v>42036</v>
      </c>
      <c r="G140" s="10">
        <v>44228</v>
      </c>
      <c r="H140" s="11">
        <v>7</v>
      </c>
      <c r="I140" s="20" t="s">
        <v>150</v>
      </c>
      <c r="J140" s="11" t="s">
        <v>152</v>
      </c>
      <c r="K140" s="11" t="s">
        <v>324</v>
      </c>
      <c r="L140" s="11">
        <v>2</v>
      </c>
    </row>
    <row r="141" spans="1:12">
      <c r="A141" s="11" t="s">
        <v>129</v>
      </c>
      <c r="D141" s="11" t="s">
        <v>151</v>
      </c>
      <c r="E141" s="19" t="s">
        <v>282</v>
      </c>
      <c r="F141" s="10">
        <v>42036</v>
      </c>
      <c r="G141" s="10">
        <v>44228</v>
      </c>
      <c r="H141" s="11">
        <v>7</v>
      </c>
      <c r="I141" s="20" t="s">
        <v>150</v>
      </c>
      <c r="J141" s="11" t="s">
        <v>152</v>
      </c>
      <c r="K141" s="11" t="s">
        <v>324</v>
      </c>
      <c r="L141" s="11">
        <v>2</v>
      </c>
    </row>
    <row r="142" spans="1:12">
      <c r="A142" s="11" t="s">
        <v>130</v>
      </c>
      <c r="D142" s="11" t="s">
        <v>151</v>
      </c>
      <c r="E142" s="19" t="s">
        <v>283</v>
      </c>
      <c r="F142" s="10">
        <v>42036</v>
      </c>
      <c r="G142" s="10">
        <v>44228</v>
      </c>
      <c r="H142" s="11">
        <v>7</v>
      </c>
      <c r="I142" s="20" t="s">
        <v>150</v>
      </c>
      <c r="J142" s="11" t="s">
        <v>152</v>
      </c>
      <c r="K142" s="11" t="s">
        <v>324</v>
      </c>
      <c r="L142" s="11">
        <v>2</v>
      </c>
    </row>
    <row r="143" spans="1:12">
      <c r="A143" s="11" t="s">
        <v>131</v>
      </c>
      <c r="D143" s="11" t="s">
        <v>151</v>
      </c>
      <c r="E143" s="19" t="s">
        <v>284</v>
      </c>
      <c r="F143" s="10">
        <v>42036</v>
      </c>
      <c r="G143" s="10">
        <v>44228</v>
      </c>
      <c r="H143" s="11">
        <v>7</v>
      </c>
      <c r="I143" s="20" t="s">
        <v>150</v>
      </c>
      <c r="J143" s="11" t="s">
        <v>152</v>
      </c>
      <c r="K143" s="11" t="s">
        <v>324</v>
      </c>
      <c r="L143" s="11">
        <v>2</v>
      </c>
    </row>
    <row r="144" spans="1:12">
      <c r="A144" s="11" t="s">
        <v>132</v>
      </c>
      <c r="D144" s="11" t="s">
        <v>151</v>
      </c>
      <c r="E144" s="19" t="s">
        <v>285</v>
      </c>
      <c r="F144" s="10">
        <v>42036</v>
      </c>
      <c r="G144" s="10">
        <v>44228</v>
      </c>
      <c r="H144" s="11">
        <v>7</v>
      </c>
      <c r="I144" s="20" t="s">
        <v>150</v>
      </c>
      <c r="J144" s="11" t="s">
        <v>152</v>
      </c>
      <c r="K144" s="11" t="s">
        <v>324</v>
      </c>
      <c r="L144" s="11">
        <v>2</v>
      </c>
    </row>
    <row r="145" spans="1:12">
      <c r="A145" s="11" t="s">
        <v>133</v>
      </c>
      <c r="D145" s="11" t="s">
        <v>151</v>
      </c>
      <c r="E145" s="19" t="s">
        <v>286</v>
      </c>
      <c r="F145" s="10">
        <v>42036</v>
      </c>
      <c r="G145" s="10">
        <v>44228</v>
      </c>
      <c r="H145" s="11">
        <v>7</v>
      </c>
      <c r="I145" s="20" t="s">
        <v>150</v>
      </c>
      <c r="J145" s="11" t="s">
        <v>152</v>
      </c>
      <c r="K145" s="11" t="s">
        <v>324</v>
      </c>
      <c r="L145" s="11">
        <v>2</v>
      </c>
    </row>
    <row r="146" spans="1:12">
      <c r="A146" s="11" t="s">
        <v>134</v>
      </c>
      <c r="D146" s="11" t="s">
        <v>151</v>
      </c>
      <c r="E146" s="19" t="s">
        <v>287</v>
      </c>
      <c r="F146" s="10">
        <v>42036</v>
      </c>
      <c r="G146" s="10">
        <v>44228</v>
      </c>
      <c r="H146" s="11">
        <v>7</v>
      </c>
      <c r="I146" s="20" t="s">
        <v>150</v>
      </c>
      <c r="J146" s="11" t="s">
        <v>152</v>
      </c>
      <c r="K146" s="11" t="s">
        <v>324</v>
      </c>
      <c r="L146" s="11">
        <v>2</v>
      </c>
    </row>
    <row r="147" spans="1:12">
      <c r="A147" s="11" t="s">
        <v>135</v>
      </c>
      <c r="D147" s="11" t="s">
        <v>151</v>
      </c>
      <c r="E147" s="19" t="s">
        <v>288</v>
      </c>
      <c r="F147" s="10">
        <v>42036</v>
      </c>
      <c r="G147" s="10">
        <v>44228</v>
      </c>
      <c r="H147" s="11">
        <v>7</v>
      </c>
      <c r="I147" s="20" t="s">
        <v>150</v>
      </c>
      <c r="J147" s="11" t="s">
        <v>152</v>
      </c>
      <c r="K147" s="11" t="s">
        <v>324</v>
      </c>
      <c r="L147" s="11">
        <v>2</v>
      </c>
    </row>
    <row r="148" spans="1:12">
      <c r="A148" s="11" t="s">
        <v>136</v>
      </c>
      <c r="D148" s="11" t="s">
        <v>151</v>
      </c>
      <c r="E148" s="19" t="s">
        <v>289</v>
      </c>
      <c r="F148" s="10">
        <v>42036</v>
      </c>
      <c r="G148" s="10">
        <v>44228</v>
      </c>
      <c r="H148" s="11">
        <v>7</v>
      </c>
      <c r="I148" s="20" t="s">
        <v>150</v>
      </c>
      <c r="J148" s="11" t="s">
        <v>152</v>
      </c>
      <c r="K148" s="11" t="s">
        <v>324</v>
      </c>
      <c r="L148" s="11">
        <v>2</v>
      </c>
    </row>
    <row r="149" spans="1:12">
      <c r="A149" s="11" t="s">
        <v>137</v>
      </c>
      <c r="D149" s="11" t="s">
        <v>151</v>
      </c>
      <c r="E149" s="19" t="s">
        <v>290</v>
      </c>
      <c r="F149" s="10">
        <v>42036</v>
      </c>
      <c r="G149" s="10">
        <v>44228</v>
      </c>
      <c r="H149" s="11">
        <v>7</v>
      </c>
      <c r="I149" s="20" t="s">
        <v>150</v>
      </c>
      <c r="J149" s="11" t="s">
        <v>152</v>
      </c>
      <c r="K149" s="11" t="s">
        <v>324</v>
      </c>
      <c r="L149" s="11">
        <v>2</v>
      </c>
    </row>
    <row r="150" spans="1:12">
      <c r="A150" s="11" t="s">
        <v>78</v>
      </c>
      <c r="D150" s="11" t="s">
        <v>151</v>
      </c>
      <c r="E150" s="19" t="s">
        <v>291</v>
      </c>
      <c r="F150" s="10">
        <v>42036</v>
      </c>
      <c r="G150" s="10">
        <v>44228</v>
      </c>
      <c r="H150" s="11">
        <v>7</v>
      </c>
      <c r="I150" s="20" t="s">
        <v>150</v>
      </c>
      <c r="J150" s="11" t="s">
        <v>152</v>
      </c>
      <c r="K150" s="11" t="s">
        <v>324</v>
      </c>
      <c r="L150" s="11">
        <v>2</v>
      </c>
    </row>
    <row r="151" spans="1:12">
      <c r="A151" s="11" t="s">
        <v>79</v>
      </c>
      <c r="D151" s="11" t="s">
        <v>151</v>
      </c>
      <c r="E151" s="19" t="s">
        <v>292</v>
      </c>
      <c r="F151" s="10">
        <v>42036</v>
      </c>
      <c r="G151" s="10">
        <v>44228</v>
      </c>
      <c r="H151" s="11">
        <v>7</v>
      </c>
      <c r="I151" s="20" t="s">
        <v>150</v>
      </c>
      <c r="J151" s="11" t="s">
        <v>152</v>
      </c>
      <c r="K151" s="11" t="s">
        <v>324</v>
      </c>
      <c r="L151" s="11">
        <v>2</v>
      </c>
    </row>
    <row r="152" spans="1:12">
      <c r="A152" s="11" t="s">
        <v>80</v>
      </c>
      <c r="D152" s="11" t="s">
        <v>151</v>
      </c>
      <c r="E152" s="19" t="s">
        <v>293</v>
      </c>
      <c r="F152" s="10">
        <v>42036</v>
      </c>
      <c r="G152" s="10">
        <v>44228</v>
      </c>
      <c r="H152" s="11">
        <v>7</v>
      </c>
      <c r="I152" s="20" t="s">
        <v>150</v>
      </c>
      <c r="J152" s="11" t="s">
        <v>152</v>
      </c>
      <c r="K152" s="11" t="s">
        <v>324</v>
      </c>
      <c r="L152" s="11">
        <v>2</v>
      </c>
    </row>
    <row r="153" spans="1:12">
      <c r="A153" s="11" t="s">
        <v>81</v>
      </c>
      <c r="D153" s="11" t="s">
        <v>151</v>
      </c>
      <c r="E153" s="19" t="s">
        <v>294</v>
      </c>
      <c r="F153" s="10">
        <v>42036</v>
      </c>
      <c r="G153" s="10">
        <v>44228</v>
      </c>
      <c r="H153" s="11">
        <v>7</v>
      </c>
      <c r="I153" s="20" t="s">
        <v>150</v>
      </c>
      <c r="J153" s="11" t="s">
        <v>152</v>
      </c>
      <c r="K153" s="11" t="s">
        <v>324</v>
      </c>
      <c r="L153" s="11">
        <v>2</v>
      </c>
    </row>
    <row r="154" spans="1:12">
      <c r="A154" s="11" t="s">
        <v>82</v>
      </c>
      <c r="D154" s="11" t="s">
        <v>151</v>
      </c>
      <c r="E154" s="19" t="s">
        <v>295</v>
      </c>
      <c r="F154" s="10">
        <v>42036</v>
      </c>
      <c r="G154" s="10">
        <v>44228</v>
      </c>
      <c r="H154" s="11">
        <v>7</v>
      </c>
      <c r="I154" s="20" t="s">
        <v>150</v>
      </c>
      <c r="J154" s="11" t="s">
        <v>152</v>
      </c>
      <c r="K154" s="11" t="s">
        <v>324</v>
      </c>
      <c r="L154" s="11">
        <v>2</v>
      </c>
    </row>
    <row r="155" spans="1:12">
      <c r="A155" s="11" t="s">
        <v>83</v>
      </c>
      <c r="D155" s="11" t="s">
        <v>151</v>
      </c>
      <c r="E155" s="19" t="s">
        <v>296</v>
      </c>
      <c r="F155" s="10">
        <v>42036</v>
      </c>
      <c r="G155" s="10">
        <v>44228</v>
      </c>
      <c r="H155" s="11">
        <v>7</v>
      </c>
      <c r="I155" s="20" t="s">
        <v>150</v>
      </c>
      <c r="J155" s="11" t="s">
        <v>152</v>
      </c>
      <c r="K155" s="11" t="s">
        <v>324</v>
      </c>
      <c r="L155" s="11">
        <v>2</v>
      </c>
    </row>
    <row r="156" spans="1:12">
      <c r="A156" s="11" t="s">
        <v>84</v>
      </c>
      <c r="D156" s="11" t="s">
        <v>151</v>
      </c>
      <c r="E156" s="19" t="s">
        <v>297</v>
      </c>
      <c r="F156" s="10">
        <v>42036</v>
      </c>
      <c r="G156" s="10">
        <v>44228</v>
      </c>
      <c r="H156" s="11">
        <v>7</v>
      </c>
      <c r="I156" s="20" t="s">
        <v>150</v>
      </c>
      <c r="J156" s="11" t="s">
        <v>152</v>
      </c>
      <c r="K156" s="11" t="s">
        <v>324</v>
      </c>
      <c r="L156" s="11">
        <v>2</v>
      </c>
    </row>
    <row r="157" spans="1:12">
      <c r="A157" s="11" t="s">
        <v>85</v>
      </c>
      <c r="D157" s="11" t="s">
        <v>151</v>
      </c>
      <c r="E157" s="19" t="s">
        <v>298</v>
      </c>
      <c r="F157" s="10">
        <v>42036</v>
      </c>
      <c r="G157" s="10">
        <v>44228</v>
      </c>
      <c r="H157" s="11">
        <v>7</v>
      </c>
      <c r="I157" s="20" t="s">
        <v>150</v>
      </c>
      <c r="J157" s="11" t="s">
        <v>152</v>
      </c>
      <c r="K157" s="11" t="s">
        <v>324</v>
      </c>
      <c r="L157" s="11">
        <v>2</v>
      </c>
    </row>
    <row r="158" spans="1:12">
      <c r="A158" s="11" t="s">
        <v>86</v>
      </c>
      <c r="D158" s="11" t="s">
        <v>151</v>
      </c>
      <c r="E158" s="19" t="s">
        <v>299</v>
      </c>
      <c r="F158" s="10">
        <v>42036</v>
      </c>
      <c r="G158" s="10">
        <v>44228</v>
      </c>
      <c r="H158" s="11">
        <v>7</v>
      </c>
      <c r="I158" s="20" t="s">
        <v>150</v>
      </c>
      <c r="J158" s="11" t="s">
        <v>152</v>
      </c>
      <c r="K158" s="11" t="s">
        <v>324</v>
      </c>
      <c r="L158" s="11">
        <v>2</v>
      </c>
    </row>
    <row r="159" spans="1:12">
      <c r="A159" s="11" t="s">
        <v>138</v>
      </c>
      <c r="D159" s="11" t="s">
        <v>151</v>
      </c>
      <c r="E159" s="19" t="s">
        <v>300</v>
      </c>
      <c r="F159" s="10">
        <v>42036</v>
      </c>
      <c r="G159" s="10">
        <v>44228</v>
      </c>
      <c r="H159" s="11">
        <v>7</v>
      </c>
      <c r="I159" s="20" t="s">
        <v>150</v>
      </c>
      <c r="J159" s="11" t="s">
        <v>152</v>
      </c>
      <c r="K159" s="11" t="s">
        <v>324</v>
      </c>
      <c r="L159" s="11">
        <v>2</v>
      </c>
    </row>
    <row r="160" spans="1:12">
      <c r="A160" s="11" t="s">
        <v>139</v>
      </c>
      <c r="D160" s="11" t="s">
        <v>151</v>
      </c>
      <c r="E160" s="19" t="s">
        <v>301</v>
      </c>
      <c r="F160" s="10">
        <v>42036</v>
      </c>
      <c r="G160" s="10">
        <v>44228</v>
      </c>
      <c r="H160" s="11">
        <v>7</v>
      </c>
      <c r="I160" s="20" t="s">
        <v>150</v>
      </c>
      <c r="J160" s="11" t="s">
        <v>152</v>
      </c>
      <c r="K160" s="11" t="s">
        <v>324</v>
      </c>
      <c r="L160" s="11">
        <v>2</v>
      </c>
    </row>
    <row r="161" spans="1:12">
      <c r="A161" s="11" t="s">
        <v>140</v>
      </c>
      <c r="D161" s="11" t="s">
        <v>151</v>
      </c>
      <c r="E161" s="19" t="s">
        <v>302</v>
      </c>
      <c r="F161" s="10">
        <v>42036</v>
      </c>
      <c r="G161" s="10">
        <v>44228</v>
      </c>
      <c r="H161" s="11">
        <v>7</v>
      </c>
      <c r="I161" s="20" t="s">
        <v>150</v>
      </c>
      <c r="J161" s="11" t="s">
        <v>152</v>
      </c>
      <c r="K161" s="11" t="s">
        <v>324</v>
      </c>
      <c r="L161" s="11">
        <v>2</v>
      </c>
    </row>
    <row r="162" spans="1:12">
      <c r="A162" s="11" t="s">
        <v>90</v>
      </c>
      <c r="D162" s="11" t="s">
        <v>151</v>
      </c>
      <c r="E162" s="19" t="s">
        <v>303</v>
      </c>
      <c r="F162" s="10">
        <v>42036</v>
      </c>
      <c r="G162" s="10">
        <v>44228</v>
      </c>
      <c r="H162" s="11">
        <v>7</v>
      </c>
      <c r="I162" s="20" t="s">
        <v>150</v>
      </c>
      <c r="J162" s="11" t="s">
        <v>152</v>
      </c>
      <c r="K162" s="11" t="s">
        <v>324</v>
      </c>
      <c r="L162" s="11">
        <v>2</v>
      </c>
    </row>
    <row r="163" spans="1:12">
      <c r="A163" s="11" t="s">
        <v>91</v>
      </c>
      <c r="D163" s="11" t="s">
        <v>151</v>
      </c>
      <c r="E163" s="19" t="s">
        <v>304</v>
      </c>
      <c r="F163" s="10">
        <v>42036</v>
      </c>
      <c r="G163" s="10">
        <v>44228</v>
      </c>
      <c r="H163" s="11">
        <v>7</v>
      </c>
      <c r="I163" s="20" t="s">
        <v>150</v>
      </c>
      <c r="J163" s="11" t="s">
        <v>152</v>
      </c>
      <c r="K163" s="11" t="s">
        <v>324</v>
      </c>
      <c r="L163" s="11">
        <v>2</v>
      </c>
    </row>
    <row r="164" spans="1:12">
      <c r="A164" s="11" t="s">
        <v>92</v>
      </c>
      <c r="D164" s="11" t="s">
        <v>151</v>
      </c>
      <c r="E164" s="19" t="s">
        <v>305</v>
      </c>
      <c r="F164" s="10">
        <v>42036</v>
      </c>
      <c r="G164" s="10">
        <v>44228</v>
      </c>
      <c r="H164" s="11">
        <v>7</v>
      </c>
      <c r="I164" s="20" t="s">
        <v>150</v>
      </c>
      <c r="J164" s="11" t="s">
        <v>152</v>
      </c>
      <c r="K164" s="11" t="s">
        <v>324</v>
      </c>
      <c r="L164" s="11">
        <v>2</v>
      </c>
    </row>
    <row r="165" spans="1:12">
      <c r="A165" s="11" t="s">
        <v>93</v>
      </c>
      <c r="D165" s="11" t="s">
        <v>151</v>
      </c>
      <c r="E165" s="19" t="s">
        <v>306</v>
      </c>
      <c r="F165" s="10">
        <v>42036</v>
      </c>
      <c r="G165" s="10">
        <v>44228</v>
      </c>
      <c r="H165" s="11">
        <v>7</v>
      </c>
      <c r="I165" s="20" t="s">
        <v>150</v>
      </c>
      <c r="J165" s="11" t="s">
        <v>152</v>
      </c>
      <c r="K165" s="11" t="s">
        <v>324</v>
      </c>
      <c r="L165" s="11">
        <v>2</v>
      </c>
    </row>
    <row r="166" spans="1:12">
      <c r="A166" s="11" t="s">
        <v>94</v>
      </c>
      <c r="D166" s="11" t="s">
        <v>151</v>
      </c>
      <c r="E166" s="19" t="s">
        <v>307</v>
      </c>
      <c r="F166" s="10">
        <v>42036</v>
      </c>
      <c r="G166" s="10">
        <v>44228</v>
      </c>
      <c r="H166" s="11">
        <v>7</v>
      </c>
      <c r="I166" s="20" t="s">
        <v>150</v>
      </c>
      <c r="J166" s="11" t="s">
        <v>152</v>
      </c>
      <c r="K166" s="11" t="s">
        <v>324</v>
      </c>
      <c r="L166" s="11">
        <v>2</v>
      </c>
    </row>
    <row r="167" spans="1:12">
      <c r="A167" s="11" t="s">
        <v>95</v>
      </c>
      <c r="D167" s="11" t="s">
        <v>151</v>
      </c>
      <c r="E167" s="19" t="s">
        <v>308</v>
      </c>
      <c r="F167" s="10">
        <v>42036</v>
      </c>
      <c r="G167" s="10">
        <v>44228</v>
      </c>
      <c r="H167" s="11">
        <v>7</v>
      </c>
      <c r="I167" s="20" t="s">
        <v>150</v>
      </c>
      <c r="J167" s="11" t="s">
        <v>152</v>
      </c>
      <c r="K167" s="11" t="s">
        <v>324</v>
      </c>
      <c r="L167" s="11">
        <v>2</v>
      </c>
    </row>
    <row r="168" spans="1:12">
      <c r="A168" s="11" t="s">
        <v>96</v>
      </c>
      <c r="D168" s="11" t="s">
        <v>151</v>
      </c>
      <c r="E168" s="19" t="s">
        <v>309</v>
      </c>
      <c r="F168" s="10">
        <v>42036</v>
      </c>
      <c r="G168" s="10">
        <v>44228</v>
      </c>
      <c r="H168" s="11">
        <v>7</v>
      </c>
      <c r="I168" s="20" t="s">
        <v>150</v>
      </c>
      <c r="J168" s="11" t="s">
        <v>152</v>
      </c>
      <c r="K168" s="11" t="s">
        <v>324</v>
      </c>
      <c r="L168" s="11">
        <v>2</v>
      </c>
    </row>
    <row r="169" spans="1:12">
      <c r="A169" s="11" t="s">
        <v>97</v>
      </c>
      <c r="D169" s="11" t="s">
        <v>151</v>
      </c>
      <c r="E169" s="19" t="s">
        <v>310</v>
      </c>
      <c r="F169" s="10">
        <v>42036</v>
      </c>
      <c r="G169" s="10">
        <v>44228</v>
      </c>
      <c r="H169" s="11">
        <v>7</v>
      </c>
      <c r="I169" s="20" t="s">
        <v>150</v>
      </c>
      <c r="J169" s="11" t="s">
        <v>152</v>
      </c>
      <c r="K169" s="11" t="s">
        <v>324</v>
      </c>
      <c r="L169" s="11">
        <v>2</v>
      </c>
    </row>
    <row r="170" spans="1:12">
      <c r="A170" s="11" t="s">
        <v>98</v>
      </c>
      <c r="D170" s="11" t="s">
        <v>151</v>
      </c>
      <c r="E170" s="19" t="s">
        <v>311</v>
      </c>
      <c r="F170" s="10">
        <v>42036</v>
      </c>
      <c r="G170" s="10">
        <v>44228</v>
      </c>
      <c r="H170" s="11">
        <v>7</v>
      </c>
      <c r="I170" s="20" t="s">
        <v>150</v>
      </c>
      <c r="J170" s="11" t="s">
        <v>152</v>
      </c>
      <c r="K170" s="11" t="s">
        <v>324</v>
      </c>
      <c r="L170" s="11">
        <v>2</v>
      </c>
    </row>
    <row r="171" spans="1:12">
      <c r="A171" s="11" t="s">
        <v>99</v>
      </c>
      <c r="D171" s="11" t="s">
        <v>151</v>
      </c>
      <c r="E171" s="19" t="s">
        <v>312</v>
      </c>
      <c r="F171" s="10">
        <v>42036</v>
      </c>
      <c r="G171" s="10">
        <v>44228</v>
      </c>
      <c r="H171" s="11">
        <v>7</v>
      </c>
      <c r="I171" s="20" t="s">
        <v>150</v>
      </c>
      <c r="J171" s="11" t="s">
        <v>152</v>
      </c>
      <c r="K171" s="11" t="s">
        <v>324</v>
      </c>
      <c r="L171" s="11">
        <v>2</v>
      </c>
    </row>
    <row r="172" spans="1:12">
      <c r="A172" s="11" t="s">
        <v>100</v>
      </c>
      <c r="D172" s="11" t="s">
        <v>151</v>
      </c>
      <c r="E172" s="19" t="s">
        <v>313</v>
      </c>
      <c r="F172" s="10">
        <v>42036</v>
      </c>
      <c r="G172" s="10">
        <v>44228</v>
      </c>
      <c r="H172" s="11">
        <v>7</v>
      </c>
      <c r="I172" s="20" t="s">
        <v>150</v>
      </c>
      <c r="J172" s="11" t="s">
        <v>152</v>
      </c>
      <c r="K172" s="11" t="s">
        <v>324</v>
      </c>
      <c r="L172" s="11">
        <v>2</v>
      </c>
    </row>
    <row r="173" spans="1:12">
      <c r="A173" s="11" t="s">
        <v>101</v>
      </c>
      <c r="D173" s="11" t="s">
        <v>151</v>
      </c>
      <c r="E173" s="19" t="s">
        <v>314</v>
      </c>
      <c r="F173" s="10">
        <v>42036</v>
      </c>
      <c r="G173" s="10">
        <v>44228</v>
      </c>
      <c r="H173" s="11">
        <v>7</v>
      </c>
      <c r="I173" s="20" t="s">
        <v>150</v>
      </c>
      <c r="J173" s="11" t="s">
        <v>152</v>
      </c>
      <c r="K173" s="11" t="s">
        <v>324</v>
      </c>
      <c r="L173" s="11">
        <v>2</v>
      </c>
    </row>
    <row r="175" spans="1:12">
      <c r="A175" s="11" t="s">
        <v>323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31442R" display="A124831442R" xr:uid="{00000000-0004-0000-0000-000001000000}"/>
    <hyperlink ref="E13" location="A124831226W" display="A124831226W" xr:uid="{00000000-0004-0000-0000-000002000000}"/>
    <hyperlink ref="E14" location="A124831010K" display="A124831010K" xr:uid="{00000000-0004-0000-0000-000003000000}"/>
    <hyperlink ref="E15" location="A124831398T" display="A124831398T" xr:uid="{00000000-0004-0000-0000-000004000000}"/>
    <hyperlink ref="E16" location="A124831182F" display="A124831182F" xr:uid="{00000000-0004-0000-0000-000005000000}"/>
    <hyperlink ref="E17" location="A124830966K" display="A124830966K" xr:uid="{00000000-0004-0000-0000-000006000000}"/>
    <hyperlink ref="E18" location="A124831326F" display="A124831326F" xr:uid="{00000000-0004-0000-0000-000007000000}"/>
    <hyperlink ref="E19" location="A124831110V" display="A124831110V" xr:uid="{00000000-0004-0000-0000-000008000000}"/>
    <hyperlink ref="E20" location="A124830894K" display="A124830894K" xr:uid="{00000000-0004-0000-0000-000009000000}"/>
    <hyperlink ref="E21" location="A124831402W" display="A124831402W" xr:uid="{00000000-0004-0000-0000-00000A000000}"/>
    <hyperlink ref="E22" location="A124831186R" display="A124831186R" xr:uid="{00000000-0004-0000-0000-00000B000000}"/>
    <hyperlink ref="E23" location="A124830970A" display="A124830970A" xr:uid="{00000000-0004-0000-0000-00000C000000}"/>
    <hyperlink ref="E24" location="A124831406F" display="A124831406F" xr:uid="{00000000-0004-0000-0000-00000D000000}"/>
    <hyperlink ref="E25" location="A124831190F" display="A124831190F" xr:uid="{00000000-0004-0000-0000-00000E000000}"/>
    <hyperlink ref="E26" location="A124830974K" display="A124830974K" xr:uid="{00000000-0004-0000-0000-00000F000000}"/>
    <hyperlink ref="E27" location="A124831330W" display="A124831330W" xr:uid="{00000000-0004-0000-0000-000010000000}"/>
    <hyperlink ref="E28" location="A124831114C" display="A124831114C" xr:uid="{00000000-0004-0000-0000-000011000000}"/>
    <hyperlink ref="E29" location="A124830898V" display="A124830898V" xr:uid="{00000000-0004-0000-0000-000012000000}"/>
    <hyperlink ref="E30" location="A124831334F" display="A124831334F" xr:uid="{00000000-0004-0000-0000-000013000000}"/>
    <hyperlink ref="E31" location="A124831118L" display="A124831118L" xr:uid="{00000000-0004-0000-0000-000014000000}"/>
    <hyperlink ref="E32" location="A124830902X" display="A124830902X" xr:uid="{00000000-0004-0000-0000-000015000000}"/>
    <hyperlink ref="E33" location="A124831374X" display="A124831374X" xr:uid="{00000000-0004-0000-0000-000016000000}"/>
    <hyperlink ref="E34" location="A124831158F" display="A124831158F" xr:uid="{00000000-0004-0000-0000-000017000000}"/>
    <hyperlink ref="E35" location="A124830942T" display="A124830942T" xr:uid="{00000000-0004-0000-0000-000018000000}"/>
    <hyperlink ref="E36" location="A124831290R" display="A124831290R" xr:uid="{00000000-0004-0000-0000-000019000000}"/>
    <hyperlink ref="E37" location="A124831074W" display="A124831074W" xr:uid="{00000000-0004-0000-0000-00001A000000}"/>
    <hyperlink ref="E38" location="A124830858A" display="A124830858A" xr:uid="{00000000-0004-0000-0000-00001B000000}"/>
    <hyperlink ref="E39" location="A124831410W" display="A124831410W" xr:uid="{00000000-0004-0000-0000-00001C000000}"/>
    <hyperlink ref="E40" location="A124831194R" display="A124831194R" xr:uid="{00000000-0004-0000-0000-00001D000000}"/>
    <hyperlink ref="E41" location="A124830978V" display="A124830978V" xr:uid="{00000000-0004-0000-0000-00001E000000}"/>
    <hyperlink ref="E42" location="A124831378J" display="A124831378J" xr:uid="{00000000-0004-0000-0000-00001F000000}"/>
    <hyperlink ref="E43" location="A124831162W" display="A124831162W" xr:uid="{00000000-0004-0000-0000-000020000000}"/>
    <hyperlink ref="E44" location="A124830946A" display="A124830946A" xr:uid="{00000000-0004-0000-0000-000021000000}"/>
    <hyperlink ref="E45" location="A124831422F" display="A124831422F" xr:uid="{00000000-0004-0000-0000-000022000000}"/>
    <hyperlink ref="E46" location="A124831206L" display="A124831206L" xr:uid="{00000000-0004-0000-0000-000023000000}"/>
    <hyperlink ref="E47" location="A124830990K" display="A124830990K" xr:uid="{00000000-0004-0000-0000-000024000000}"/>
    <hyperlink ref="E48" location="A124831294X" display="A124831294X" xr:uid="{00000000-0004-0000-0000-000025000000}"/>
    <hyperlink ref="E49" location="A124831078F" display="A124831078F" xr:uid="{00000000-0004-0000-0000-000026000000}"/>
    <hyperlink ref="E50" location="A124830862T" display="A124830862T" xr:uid="{00000000-0004-0000-0000-000027000000}"/>
    <hyperlink ref="E51" location="A124831230L" display="A124831230L" xr:uid="{00000000-0004-0000-0000-000028000000}"/>
    <hyperlink ref="E52" location="A124831014V" display="A124831014V" xr:uid="{00000000-0004-0000-0000-000029000000}"/>
    <hyperlink ref="E53" location="A124830798K" display="A124830798K" xr:uid="{00000000-0004-0000-0000-00002A000000}"/>
    <hyperlink ref="E54" location="A124831258R" display="A124831258R" xr:uid="{00000000-0004-0000-0000-00002B000000}"/>
    <hyperlink ref="E55" location="A124831042C" display="A124831042C" xr:uid="{00000000-0004-0000-0000-00002C000000}"/>
    <hyperlink ref="E56" location="A124830826J" display="A124830826J" xr:uid="{00000000-0004-0000-0000-00002D000000}"/>
    <hyperlink ref="E57" location="A124831338R" display="A124831338R" xr:uid="{00000000-0004-0000-0000-00002E000000}"/>
    <hyperlink ref="E58" location="A124831122C" display="A124831122C" xr:uid="{00000000-0004-0000-0000-00002F000000}"/>
    <hyperlink ref="E59" location="A124830906J" display="A124830906J" xr:uid="{00000000-0004-0000-0000-000030000000}"/>
    <hyperlink ref="E60" location="A124831262F" display="A124831262F" xr:uid="{00000000-0004-0000-0000-000031000000}"/>
    <hyperlink ref="E61" location="A124831046L" display="A124831046L" xr:uid="{00000000-0004-0000-0000-000032000000}"/>
    <hyperlink ref="E62" location="A124830830X" display="A124830830X" xr:uid="{00000000-0004-0000-0000-000033000000}"/>
    <hyperlink ref="E63" location="A124831342F" display="A124831342F" xr:uid="{00000000-0004-0000-0000-000034000000}"/>
    <hyperlink ref="E64" location="A124831126L" display="A124831126L" xr:uid="{00000000-0004-0000-0000-000035000000}"/>
    <hyperlink ref="E65" location="A124830910X" display="A124830910X" xr:uid="{00000000-0004-0000-0000-000036000000}"/>
    <hyperlink ref="E66" location="A124831346R" display="A124831346R" xr:uid="{00000000-0004-0000-0000-000037000000}"/>
    <hyperlink ref="E67" location="A124831130C" display="A124831130C" xr:uid="{00000000-0004-0000-0000-000038000000}"/>
    <hyperlink ref="E68" location="A124830914J" display="A124830914J" xr:uid="{00000000-0004-0000-0000-000039000000}"/>
    <hyperlink ref="E69" location="A124831426R" display="A124831426R" xr:uid="{00000000-0004-0000-0000-00003A000000}"/>
    <hyperlink ref="E70" location="A124831210C" display="A124831210C" xr:uid="{00000000-0004-0000-0000-00003B000000}"/>
    <hyperlink ref="E71" location="A124830994V" display="A124830994V" xr:uid="{00000000-0004-0000-0000-00003C000000}"/>
    <hyperlink ref="E72" location="A124831234W" display="A124831234W" xr:uid="{00000000-0004-0000-0000-00003D000000}"/>
    <hyperlink ref="E73" location="A124831018C" display="A124831018C" xr:uid="{00000000-0004-0000-0000-00003E000000}"/>
    <hyperlink ref="E74" location="A124830802R" display="A124830802R" xr:uid="{00000000-0004-0000-0000-00003F000000}"/>
    <hyperlink ref="E75" location="A124831414F" display="A124831414F" xr:uid="{00000000-0004-0000-0000-000040000000}"/>
    <hyperlink ref="E76" location="A124831198X" display="A124831198X" xr:uid="{00000000-0004-0000-0000-000041000000}"/>
    <hyperlink ref="E77" location="A124830982K" display="A124830982K" xr:uid="{00000000-0004-0000-0000-000042000000}"/>
    <hyperlink ref="E78" location="A124831418R" display="A124831418R" xr:uid="{00000000-0004-0000-0000-000043000000}"/>
    <hyperlink ref="E79" location="A124831202C" display="A124831202C" xr:uid="{00000000-0004-0000-0000-000044000000}"/>
    <hyperlink ref="E80" location="A124830986V" display="A124830986V" xr:uid="{00000000-0004-0000-0000-000045000000}"/>
    <hyperlink ref="E81" location="A124831238F" display="A124831238F" xr:uid="{00000000-0004-0000-0000-000046000000}"/>
    <hyperlink ref="E82" location="A124831022V" display="A124831022V" xr:uid="{00000000-0004-0000-0000-000047000000}"/>
    <hyperlink ref="E83" location="A124830806X" display="A124830806X" xr:uid="{00000000-0004-0000-0000-000048000000}"/>
    <hyperlink ref="E84" location="A124831298J" display="A124831298J" xr:uid="{00000000-0004-0000-0000-000049000000}"/>
    <hyperlink ref="E85" location="A124831082W" display="A124831082W" xr:uid="{00000000-0004-0000-0000-00004A000000}"/>
    <hyperlink ref="E86" location="A124830866A" display="A124830866A" xr:uid="{00000000-0004-0000-0000-00004B000000}"/>
    <hyperlink ref="E87" location="A124831350F" display="A124831350F" xr:uid="{00000000-0004-0000-0000-00004C000000}"/>
    <hyperlink ref="E88" location="A124831134L" display="A124831134L" xr:uid="{00000000-0004-0000-0000-00004D000000}"/>
    <hyperlink ref="E89" location="A124830918T" display="A124830918T" xr:uid="{00000000-0004-0000-0000-00004E000000}"/>
    <hyperlink ref="E90" location="A124831430F" display="A124831430F" xr:uid="{00000000-0004-0000-0000-00004F000000}"/>
    <hyperlink ref="E91" location="A124831214L" display="A124831214L" xr:uid="{00000000-0004-0000-0000-000050000000}"/>
    <hyperlink ref="E92" location="A124830998C" display="A124830998C" xr:uid="{00000000-0004-0000-0000-000051000000}"/>
    <hyperlink ref="E93" location="A124831242W" display="A124831242W" xr:uid="{00000000-0004-0000-0000-000052000000}"/>
    <hyperlink ref="E94" location="A124831026C" display="A124831026C" xr:uid="{00000000-0004-0000-0000-000053000000}"/>
    <hyperlink ref="E95" location="A124830810R" display="A124830810R" xr:uid="{00000000-0004-0000-0000-000054000000}"/>
    <hyperlink ref="E96" location="A124831382X" display="A124831382X" xr:uid="{00000000-0004-0000-0000-000055000000}"/>
    <hyperlink ref="E97" location="A124831166F" display="A124831166F" xr:uid="{00000000-0004-0000-0000-000056000000}"/>
    <hyperlink ref="E98" location="A124830950T" display="A124830950T" xr:uid="{00000000-0004-0000-0000-000057000000}"/>
    <hyperlink ref="E99" location="A124831386J" display="A124831386J" xr:uid="{00000000-0004-0000-0000-000058000000}"/>
    <hyperlink ref="E100" location="A124831170W" display="A124831170W" xr:uid="{00000000-0004-0000-0000-000059000000}"/>
    <hyperlink ref="E101" location="A124830954A" display="A124830954A" xr:uid="{00000000-0004-0000-0000-00005A000000}"/>
    <hyperlink ref="E102" location="A124831274R" display="A124831274R" xr:uid="{00000000-0004-0000-0000-00005B000000}"/>
    <hyperlink ref="E103" location="A124831058W" display="A124831058W" xr:uid="{00000000-0004-0000-0000-00005C000000}"/>
    <hyperlink ref="E104" location="A124830842J" display="A124830842J" xr:uid="{00000000-0004-0000-0000-00005D000000}"/>
    <hyperlink ref="E105" location="A124831246F" display="A124831246F" xr:uid="{00000000-0004-0000-0000-00005E000000}"/>
    <hyperlink ref="E106" location="A124831030V" display="A124831030V" xr:uid="{00000000-0004-0000-0000-00005F000000}"/>
    <hyperlink ref="E107" location="A124830814X" display="A124830814X" xr:uid="{00000000-0004-0000-0000-000060000000}"/>
    <hyperlink ref="E108" location="A124831302L" display="A124831302L" xr:uid="{00000000-0004-0000-0000-000061000000}"/>
    <hyperlink ref="E109" location="A124831086F" display="A124831086F" xr:uid="{00000000-0004-0000-0000-000062000000}"/>
    <hyperlink ref="E110" location="A124830870T" display="A124830870T" xr:uid="{00000000-0004-0000-0000-000063000000}"/>
    <hyperlink ref="E111" location="A124831266R" display="A124831266R" xr:uid="{00000000-0004-0000-0000-000064000000}"/>
    <hyperlink ref="E112" location="A124831050C" display="A124831050C" xr:uid="{00000000-0004-0000-0000-000065000000}"/>
    <hyperlink ref="E113" location="A124830834J" display="A124830834J" xr:uid="{00000000-0004-0000-0000-000066000000}"/>
    <hyperlink ref="E114" location="A124831306W" display="A124831306W" xr:uid="{00000000-0004-0000-0000-000067000000}"/>
    <hyperlink ref="E115" location="A124831090W" display="A124831090W" xr:uid="{00000000-0004-0000-0000-000068000000}"/>
    <hyperlink ref="E116" location="A124830874A" display="A124830874A" xr:uid="{00000000-0004-0000-0000-000069000000}"/>
    <hyperlink ref="E117" location="A124831278X" display="A124831278X" xr:uid="{00000000-0004-0000-0000-00006A000000}"/>
    <hyperlink ref="E118" location="A124831062L" display="A124831062L" xr:uid="{00000000-0004-0000-0000-00006B000000}"/>
    <hyperlink ref="E119" location="A124830846T" display="A124830846T" xr:uid="{00000000-0004-0000-0000-00006C000000}"/>
    <hyperlink ref="E120" location="A124831310L" display="A124831310L" xr:uid="{00000000-0004-0000-0000-00006D000000}"/>
    <hyperlink ref="E121" location="A124831094F" display="A124831094F" xr:uid="{00000000-0004-0000-0000-00006E000000}"/>
    <hyperlink ref="E122" location="A124830878K" display="A124830878K" xr:uid="{00000000-0004-0000-0000-00006F000000}"/>
    <hyperlink ref="E123" location="A124831354R" display="A124831354R" xr:uid="{00000000-0004-0000-0000-000070000000}"/>
    <hyperlink ref="E124" location="A124831138W" display="A124831138W" xr:uid="{00000000-0004-0000-0000-000071000000}"/>
    <hyperlink ref="E125" location="A124830922J" display="A124830922J" xr:uid="{00000000-0004-0000-0000-000072000000}"/>
    <hyperlink ref="E126" location="A124831314W" display="A124831314W" xr:uid="{00000000-0004-0000-0000-000073000000}"/>
    <hyperlink ref="E127" location="A124831098R" display="A124831098R" xr:uid="{00000000-0004-0000-0000-000074000000}"/>
    <hyperlink ref="E128" location="A124830882A" display="A124830882A" xr:uid="{00000000-0004-0000-0000-000075000000}"/>
    <hyperlink ref="E129" location="A124831282R" display="A124831282R" xr:uid="{00000000-0004-0000-0000-000076000000}"/>
    <hyperlink ref="E130" location="A124831066W" display="A124831066W" xr:uid="{00000000-0004-0000-0000-000077000000}"/>
    <hyperlink ref="E131" location="A124830850J" display="A124830850J" xr:uid="{00000000-0004-0000-0000-000078000000}"/>
    <hyperlink ref="E132" location="A124831390X" display="A124831390X" xr:uid="{00000000-0004-0000-0000-000079000000}"/>
    <hyperlink ref="E133" location="A124831174F" display="A124831174F" xr:uid="{00000000-0004-0000-0000-00007A000000}"/>
    <hyperlink ref="E134" location="A124830958K" display="A124830958K" xr:uid="{00000000-0004-0000-0000-00007B000000}"/>
    <hyperlink ref="E135" location="A124831358X" display="A124831358X" xr:uid="{00000000-0004-0000-0000-00007C000000}"/>
    <hyperlink ref="E136" location="A124831142L" display="A124831142L" xr:uid="{00000000-0004-0000-0000-00007D000000}"/>
    <hyperlink ref="E137" location="A124830926T" display="A124830926T" xr:uid="{00000000-0004-0000-0000-00007E000000}"/>
    <hyperlink ref="E138" location="A124831362R" display="A124831362R" xr:uid="{00000000-0004-0000-0000-00007F000000}"/>
    <hyperlink ref="E139" location="A124831146W" display="A124831146W" xr:uid="{00000000-0004-0000-0000-000080000000}"/>
    <hyperlink ref="E140" location="A124830930J" display="A124830930J" xr:uid="{00000000-0004-0000-0000-000081000000}"/>
    <hyperlink ref="E141" location="A124831434R" display="A124831434R" xr:uid="{00000000-0004-0000-0000-000082000000}"/>
    <hyperlink ref="E142" location="A124831218W" display="A124831218W" xr:uid="{00000000-0004-0000-0000-000083000000}"/>
    <hyperlink ref="E143" location="A124831002K" display="A124831002K" xr:uid="{00000000-0004-0000-0000-000084000000}"/>
    <hyperlink ref="E144" location="A124831250W" display="A124831250W" xr:uid="{00000000-0004-0000-0000-000085000000}"/>
    <hyperlink ref="E145" location="A124831034C" display="A124831034C" xr:uid="{00000000-0004-0000-0000-000086000000}"/>
    <hyperlink ref="E146" location="A124830818J" display="A124830818J" xr:uid="{00000000-0004-0000-0000-000087000000}"/>
    <hyperlink ref="E147" location="A124831318F" display="A124831318F" xr:uid="{00000000-0004-0000-0000-000088000000}"/>
    <hyperlink ref="E148" location="A124831102V" display="A124831102V" xr:uid="{00000000-0004-0000-0000-000089000000}"/>
    <hyperlink ref="E149" location="A124830886K" display="A124830886K" xr:uid="{00000000-0004-0000-0000-00008A000000}"/>
    <hyperlink ref="E150" location="A124831270F" display="A124831270F" xr:uid="{00000000-0004-0000-0000-00008B000000}"/>
    <hyperlink ref="E151" location="A124831054L" display="A124831054L" xr:uid="{00000000-0004-0000-0000-00008C000000}"/>
    <hyperlink ref="E152" location="A124830838T" display="A124830838T" xr:uid="{00000000-0004-0000-0000-00008D000000}"/>
    <hyperlink ref="E153" location="A124831366X" display="A124831366X" xr:uid="{00000000-0004-0000-0000-00008E000000}"/>
    <hyperlink ref="E154" location="A124831150L" display="A124831150L" xr:uid="{00000000-0004-0000-0000-00008F000000}"/>
    <hyperlink ref="E155" location="A124830934T" display="A124830934T" xr:uid="{00000000-0004-0000-0000-000090000000}"/>
    <hyperlink ref="E156" location="A124831370R" display="A124831370R" xr:uid="{00000000-0004-0000-0000-000091000000}"/>
    <hyperlink ref="E157" location="A124831154W" display="A124831154W" xr:uid="{00000000-0004-0000-0000-000092000000}"/>
    <hyperlink ref="E158" location="A124830938A" display="A124830938A" xr:uid="{00000000-0004-0000-0000-000093000000}"/>
    <hyperlink ref="E159" location="A124831286X" display="A124831286X" xr:uid="{00000000-0004-0000-0000-000094000000}"/>
    <hyperlink ref="E160" location="A124831070L" display="A124831070L" xr:uid="{00000000-0004-0000-0000-000095000000}"/>
    <hyperlink ref="E161" location="A124830854T" display="A124830854T" xr:uid="{00000000-0004-0000-0000-000096000000}"/>
    <hyperlink ref="E162" location="A124831254F" display="A124831254F" xr:uid="{00000000-0004-0000-0000-000097000000}"/>
    <hyperlink ref="E163" location="A124831038L" display="A124831038L" xr:uid="{00000000-0004-0000-0000-000098000000}"/>
    <hyperlink ref="E164" location="A124830822X" display="A124830822X" xr:uid="{00000000-0004-0000-0000-000099000000}"/>
    <hyperlink ref="E165" location="A124831438X" display="A124831438X" xr:uid="{00000000-0004-0000-0000-00009A000000}"/>
    <hyperlink ref="E166" location="A124831222L" display="A124831222L" xr:uid="{00000000-0004-0000-0000-00009B000000}"/>
    <hyperlink ref="E167" location="A124831006V" display="A124831006V" xr:uid="{00000000-0004-0000-0000-00009C000000}"/>
    <hyperlink ref="E168" location="A124831322W" display="A124831322W" xr:uid="{00000000-0004-0000-0000-00009D000000}"/>
    <hyperlink ref="E169" location="A124831106C" display="A124831106C" xr:uid="{00000000-0004-0000-0000-00009E000000}"/>
    <hyperlink ref="E170" location="A124830890A" display="A124830890A" xr:uid="{00000000-0004-0000-0000-00009F000000}"/>
    <hyperlink ref="E171" location="A124831394J" display="A124831394J" xr:uid="{00000000-0004-0000-0000-0000A0000000}"/>
    <hyperlink ref="E172" location="A124831178R" display="A124831178R" xr:uid="{00000000-0004-0000-0000-0000A1000000}"/>
    <hyperlink ref="E173" location="A124830962A" display="A124830962A" xr:uid="{00000000-0004-0000-0000-0000A200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G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163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  <c r="DL1" s="3" t="s">
        <v>114</v>
      </c>
      <c r="DM1" s="3" t="s">
        <v>115</v>
      </c>
      <c r="DN1" s="3" t="s">
        <v>116</v>
      </c>
      <c r="DO1" s="3" t="s">
        <v>117</v>
      </c>
      <c r="DP1" s="3" t="s">
        <v>118</v>
      </c>
      <c r="DQ1" s="3" t="s">
        <v>119</v>
      </c>
      <c r="DR1" s="3" t="s">
        <v>120</v>
      </c>
      <c r="DS1" s="3" t="s">
        <v>121</v>
      </c>
      <c r="DT1" s="3" t="s">
        <v>122</v>
      </c>
      <c r="DU1" s="3" t="s">
        <v>123</v>
      </c>
      <c r="DV1" s="3" t="s">
        <v>124</v>
      </c>
      <c r="DW1" s="3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3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78</v>
      </c>
      <c r="EK1" s="3" t="s">
        <v>79</v>
      </c>
      <c r="EL1" s="3" t="s">
        <v>80</v>
      </c>
      <c r="EM1" s="3" t="s">
        <v>81</v>
      </c>
      <c r="EN1" s="3" t="s">
        <v>82</v>
      </c>
      <c r="EO1" s="3" t="s">
        <v>83</v>
      </c>
      <c r="EP1" s="3" t="s">
        <v>84</v>
      </c>
      <c r="EQ1" s="3" t="s">
        <v>85</v>
      </c>
      <c r="ER1" s="3" t="s">
        <v>86</v>
      </c>
      <c r="ES1" s="3" t="s">
        <v>138</v>
      </c>
      <c r="ET1" s="3" t="s">
        <v>139</v>
      </c>
      <c r="EU1" s="3" t="s">
        <v>140</v>
      </c>
      <c r="EV1" s="3" t="s">
        <v>90</v>
      </c>
      <c r="EW1" s="3" t="s">
        <v>91</v>
      </c>
      <c r="EX1" s="3" t="s">
        <v>92</v>
      </c>
      <c r="EY1" s="3" t="s">
        <v>93</v>
      </c>
      <c r="EZ1" s="3" t="s">
        <v>94</v>
      </c>
      <c r="FA1" s="3" t="s">
        <v>95</v>
      </c>
      <c r="FB1" s="3" t="s">
        <v>96</v>
      </c>
      <c r="FC1" s="3" t="s">
        <v>97</v>
      </c>
      <c r="FD1" s="3" t="s">
        <v>98</v>
      </c>
      <c r="FE1" s="3" t="s">
        <v>99</v>
      </c>
      <c r="FF1" s="3" t="s">
        <v>100</v>
      </c>
      <c r="FG1" s="3" t="s">
        <v>101</v>
      </c>
    </row>
    <row r="2" spans="1:163">
      <c r="A2" s="4" t="s">
        <v>141</v>
      </c>
      <c r="B2" s="7" t="s">
        <v>150</v>
      </c>
      <c r="C2" s="7" t="s">
        <v>150</v>
      </c>
      <c r="D2" s="7" t="s">
        <v>150</v>
      </c>
      <c r="E2" s="7" t="s">
        <v>150</v>
      </c>
      <c r="F2" s="7" t="s">
        <v>150</v>
      </c>
      <c r="G2" s="7" t="s">
        <v>150</v>
      </c>
      <c r="H2" s="7" t="s">
        <v>150</v>
      </c>
      <c r="I2" s="7" t="s">
        <v>150</v>
      </c>
      <c r="J2" s="7" t="s">
        <v>150</v>
      </c>
      <c r="K2" s="7" t="s">
        <v>150</v>
      </c>
      <c r="L2" s="7" t="s">
        <v>150</v>
      </c>
      <c r="M2" s="7" t="s">
        <v>150</v>
      </c>
      <c r="N2" s="7" t="s">
        <v>150</v>
      </c>
      <c r="O2" s="7" t="s">
        <v>150</v>
      </c>
      <c r="P2" s="7" t="s">
        <v>150</v>
      </c>
      <c r="Q2" s="7" t="s">
        <v>150</v>
      </c>
      <c r="R2" s="7" t="s">
        <v>150</v>
      </c>
      <c r="S2" s="7" t="s">
        <v>150</v>
      </c>
      <c r="T2" s="7" t="s">
        <v>150</v>
      </c>
      <c r="U2" s="7" t="s">
        <v>150</v>
      </c>
      <c r="V2" s="7" t="s">
        <v>150</v>
      </c>
      <c r="W2" s="7" t="s">
        <v>150</v>
      </c>
      <c r="X2" s="7" t="s">
        <v>150</v>
      </c>
      <c r="Y2" s="7" t="s">
        <v>150</v>
      </c>
      <c r="Z2" s="7" t="s">
        <v>150</v>
      </c>
      <c r="AA2" s="7" t="s">
        <v>150</v>
      </c>
      <c r="AB2" s="7" t="s">
        <v>150</v>
      </c>
      <c r="AC2" s="7" t="s">
        <v>150</v>
      </c>
      <c r="AD2" s="7" t="s">
        <v>150</v>
      </c>
      <c r="AE2" s="7" t="s">
        <v>150</v>
      </c>
      <c r="AF2" s="7" t="s">
        <v>150</v>
      </c>
      <c r="AG2" s="7" t="s">
        <v>150</v>
      </c>
      <c r="AH2" s="7" t="s">
        <v>150</v>
      </c>
      <c r="AI2" s="7" t="s">
        <v>150</v>
      </c>
      <c r="AJ2" s="7" t="s">
        <v>150</v>
      </c>
      <c r="AK2" s="7" t="s">
        <v>150</v>
      </c>
      <c r="AL2" s="7" t="s">
        <v>150</v>
      </c>
      <c r="AM2" s="7" t="s">
        <v>150</v>
      </c>
      <c r="AN2" s="7" t="s">
        <v>150</v>
      </c>
      <c r="AO2" s="7" t="s">
        <v>150</v>
      </c>
      <c r="AP2" s="7" t="s">
        <v>150</v>
      </c>
      <c r="AQ2" s="7" t="s">
        <v>150</v>
      </c>
      <c r="AR2" s="7" t="s">
        <v>150</v>
      </c>
      <c r="AS2" s="7" t="s">
        <v>150</v>
      </c>
      <c r="AT2" s="7" t="s">
        <v>150</v>
      </c>
      <c r="AU2" s="7" t="s">
        <v>150</v>
      </c>
      <c r="AV2" s="7" t="s">
        <v>150</v>
      </c>
      <c r="AW2" s="7" t="s">
        <v>150</v>
      </c>
      <c r="AX2" s="7" t="s">
        <v>150</v>
      </c>
      <c r="AY2" s="7" t="s">
        <v>150</v>
      </c>
      <c r="AZ2" s="7" t="s">
        <v>150</v>
      </c>
      <c r="BA2" s="7" t="s">
        <v>150</v>
      </c>
      <c r="BB2" s="7" t="s">
        <v>150</v>
      </c>
      <c r="BC2" s="7" t="s">
        <v>150</v>
      </c>
      <c r="BD2" s="7" t="s">
        <v>150</v>
      </c>
      <c r="BE2" s="7" t="s">
        <v>150</v>
      </c>
      <c r="BF2" s="7" t="s">
        <v>150</v>
      </c>
      <c r="BG2" s="7" t="s">
        <v>150</v>
      </c>
      <c r="BH2" s="7" t="s">
        <v>150</v>
      </c>
      <c r="BI2" s="7" t="s">
        <v>150</v>
      </c>
      <c r="BJ2" s="7" t="s">
        <v>150</v>
      </c>
      <c r="BK2" s="7" t="s">
        <v>150</v>
      </c>
      <c r="BL2" s="7" t="s">
        <v>150</v>
      </c>
      <c r="BM2" s="7" t="s">
        <v>150</v>
      </c>
      <c r="BN2" s="7" t="s">
        <v>150</v>
      </c>
      <c r="BO2" s="7" t="s">
        <v>150</v>
      </c>
      <c r="BP2" s="7" t="s">
        <v>150</v>
      </c>
      <c r="BQ2" s="7" t="s">
        <v>150</v>
      </c>
      <c r="BR2" s="7" t="s">
        <v>150</v>
      </c>
      <c r="BS2" s="7" t="s">
        <v>150</v>
      </c>
      <c r="BT2" s="7" t="s">
        <v>150</v>
      </c>
      <c r="BU2" s="7" t="s">
        <v>150</v>
      </c>
      <c r="BV2" s="7" t="s">
        <v>150</v>
      </c>
      <c r="BW2" s="7" t="s">
        <v>150</v>
      </c>
      <c r="BX2" s="7" t="s">
        <v>150</v>
      </c>
      <c r="BY2" s="7" t="s">
        <v>150</v>
      </c>
      <c r="BZ2" s="7" t="s">
        <v>150</v>
      </c>
      <c r="CA2" s="7" t="s">
        <v>150</v>
      </c>
      <c r="CB2" s="7" t="s">
        <v>150</v>
      </c>
      <c r="CC2" s="7" t="s">
        <v>150</v>
      </c>
      <c r="CD2" s="7" t="s">
        <v>150</v>
      </c>
      <c r="CE2" s="7" t="s">
        <v>150</v>
      </c>
      <c r="CF2" s="7" t="s">
        <v>150</v>
      </c>
      <c r="CG2" s="7" t="s">
        <v>150</v>
      </c>
      <c r="CH2" s="7" t="s">
        <v>150</v>
      </c>
      <c r="CI2" s="7" t="s">
        <v>150</v>
      </c>
      <c r="CJ2" s="7" t="s">
        <v>150</v>
      </c>
      <c r="CK2" s="7" t="s">
        <v>150</v>
      </c>
      <c r="CL2" s="7" t="s">
        <v>150</v>
      </c>
      <c r="CM2" s="7" t="s">
        <v>150</v>
      </c>
      <c r="CN2" s="7" t="s">
        <v>150</v>
      </c>
      <c r="CO2" s="7" t="s">
        <v>150</v>
      </c>
      <c r="CP2" s="7" t="s">
        <v>150</v>
      </c>
      <c r="CQ2" s="7" t="s">
        <v>150</v>
      </c>
      <c r="CR2" s="7" t="s">
        <v>150</v>
      </c>
      <c r="CS2" s="7" t="s">
        <v>150</v>
      </c>
      <c r="CT2" s="7" t="s">
        <v>150</v>
      </c>
      <c r="CU2" s="7" t="s">
        <v>150</v>
      </c>
      <c r="CV2" s="7" t="s">
        <v>150</v>
      </c>
      <c r="CW2" s="7" t="s">
        <v>150</v>
      </c>
      <c r="CX2" s="7" t="s">
        <v>150</v>
      </c>
      <c r="CY2" s="7" t="s">
        <v>150</v>
      </c>
      <c r="CZ2" s="7" t="s">
        <v>150</v>
      </c>
      <c r="DA2" s="7" t="s">
        <v>150</v>
      </c>
      <c r="DB2" s="7" t="s">
        <v>150</v>
      </c>
      <c r="DC2" s="7" t="s">
        <v>150</v>
      </c>
      <c r="DD2" s="7" t="s">
        <v>150</v>
      </c>
      <c r="DE2" s="7" t="s">
        <v>150</v>
      </c>
      <c r="DF2" s="7" t="s">
        <v>150</v>
      </c>
      <c r="DG2" s="7" t="s">
        <v>150</v>
      </c>
      <c r="DH2" s="7" t="s">
        <v>150</v>
      </c>
      <c r="DI2" s="7" t="s">
        <v>150</v>
      </c>
      <c r="DJ2" s="7" t="s">
        <v>150</v>
      </c>
      <c r="DK2" s="7" t="s">
        <v>150</v>
      </c>
      <c r="DL2" s="7" t="s">
        <v>150</v>
      </c>
      <c r="DM2" s="7" t="s">
        <v>150</v>
      </c>
      <c r="DN2" s="7" t="s">
        <v>150</v>
      </c>
      <c r="DO2" s="7" t="s">
        <v>150</v>
      </c>
      <c r="DP2" s="7" t="s">
        <v>150</v>
      </c>
      <c r="DQ2" s="7" t="s">
        <v>150</v>
      </c>
      <c r="DR2" s="7" t="s">
        <v>150</v>
      </c>
      <c r="DS2" s="7" t="s">
        <v>150</v>
      </c>
      <c r="DT2" s="7" t="s">
        <v>150</v>
      </c>
      <c r="DU2" s="7" t="s">
        <v>150</v>
      </c>
      <c r="DV2" s="7" t="s">
        <v>150</v>
      </c>
      <c r="DW2" s="7" t="s">
        <v>150</v>
      </c>
      <c r="DX2" s="7" t="s">
        <v>150</v>
      </c>
      <c r="DY2" s="7" t="s">
        <v>150</v>
      </c>
      <c r="DZ2" s="7" t="s">
        <v>150</v>
      </c>
      <c r="EA2" s="7" t="s">
        <v>150</v>
      </c>
      <c r="EB2" s="7" t="s">
        <v>150</v>
      </c>
      <c r="EC2" s="7" t="s">
        <v>150</v>
      </c>
      <c r="ED2" s="7" t="s">
        <v>150</v>
      </c>
      <c r="EE2" s="7" t="s">
        <v>150</v>
      </c>
      <c r="EF2" s="7" t="s">
        <v>150</v>
      </c>
      <c r="EG2" s="7" t="s">
        <v>150</v>
      </c>
      <c r="EH2" s="7" t="s">
        <v>150</v>
      </c>
      <c r="EI2" s="7" t="s">
        <v>150</v>
      </c>
      <c r="EJ2" s="7" t="s">
        <v>150</v>
      </c>
      <c r="EK2" s="7" t="s">
        <v>150</v>
      </c>
      <c r="EL2" s="7" t="s">
        <v>150</v>
      </c>
      <c r="EM2" s="7" t="s">
        <v>150</v>
      </c>
      <c r="EN2" s="7" t="s">
        <v>150</v>
      </c>
      <c r="EO2" s="7" t="s">
        <v>150</v>
      </c>
      <c r="EP2" s="7" t="s">
        <v>150</v>
      </c>
      <c r="EQ2" s="7" t="s">
        <v>150</v>
      </c>
      <c r="ER2" s="7" t="s">
        <v>150</v>
      </c>
      <c r="ES2" s="7" t="s">
        <v>150</v>
      </c>
      <c r="ET2" s="7" t="s">
        <v>150</v>
      </c>
      <c r="EU2" s="7" t="s">
        <v>150</v>
      </c>
      <c r="EV2" s="7" t="s">
        <v>150</v>
      </c>
      <c r="EW2" s="7" t="s">
        <v>150</v>
      </c>
      <c r="EX2" s="7" t="s">
        <v>150</v>
      </c>
      <c r="EY2" s="7" t="s">
        <v>150</v>
      </c>
      <c r="EZ2" s="7" t="s">
        <v>150</v>
      </c>
      <c r="FA2" s="7" t="s">
        <v>150</v>
      </c>
      <c r="FB2" s="7" t="s">
        <v>150</v>
      </c>
      <c r="FC2" s="7" t="s">
        <v>150</v>
      </c>
      <c r="FD2" s="7" t="s">
        <v>150</v>
      </c>
      <c r="FE2" s="7" t="s">
        <v>150</v>
      </c>
      <c r="FF2" s="7" t="s">
        <v>150</v>
      </c>
      <c r="FG2" s="7" t="s">
        <v>150</v>
      </c>
    </row>
    <row r="3" spans="1:163">
      <c r="A3" s="4" t="s">
        <v>142</v>
      </c>
      <c r="B3" s="8" t="s">
        <v>151</v>
      </c>
      <c r="C3" s="8" t="s">
        <v>151</v>
      </c>
      <c r="D3" s="8" t="s">
        <v>151</v>
      </c>
      <c r="E3" s="8" t="s">
        <v>151</v>
      </c>
      <c r="F3" s="8" t="s">
        <v>151</v>
      </c>
      <c r="G3" s="8" t="s">
        <v>151</v>
      </c>
      <c r="H3" s="8" t="s">
        <v>151</v>
      </c>
      <c r="I3" s="8" t="s">
        <v>151</v>
      </c>
      <c r="J3" s="8" t="s">
        <v>151</v>
      </c>
      <c r="K3" s="8" t="s">
        <v>151</v>
      </c>
      <c r="L3" s="8" t="s">
        <v>151</v>
      </c>
      <c r="M3" s="8" t="s">
        <v>151</v>
      </c>
      <c r="N3" s="8" t="s">
        <v>151</v>
      </c>
      <c r="O3" s="8" t="s">
        <v>151</v>
      </c>
      <c r="P3" s="8" t="s">
        <v>151</v>
      </c>
      <c r="Q3" s="8" t="s">
        <v>151</v>
      </c>
      <c r="R3" s="8" t="s">
        <v>151</v>
      </c>
      <c r="S3" s="8" t="s">
        <v>151</v>
      </c>
      <c r="T3" s="8" t="s">
        <v>151</v>
      </c>
      <c r="U3" s="8" t="s">
        <v>151</v>
      </c>
      <c r="V3" s="8" t="s">
        <v>151</v>
      </c>
      <c r="W3" s="8" t="s">
        <v>151</v>
      </c>
      <c r="X3" s="8" t="s">
        <v>151</v>
      </c>
      <c r="Y3" s="8" t="s">
        <v>151</v>
      </c>
      <c r="Z3" s="8" t="s">
        <v>151</v>
      </c>
      <c r="AA3" s="8" t="s">
        <v>151</v>
      </c>
      <c r="AB3" s="8" t="s">
        <v>151</v>
      </c>
      <c r="AC3" s="8" t="s">
        <v>151</v>
      </c>
      <c r="AD3" s="8" t="s">
        <v>151</v>
      </c>
      <c r="AE3" s="8" t="s">
        <v>151</v>
      </c>
      <c r="AF3" s="8" t="s">
        <v>151</v>
      </c>
      <c r="AG3" s="8" t="s">
        <v>151</v>
      </c>
      <c r="AH3" s="8" t="s">
        <v>151</v>
      </c>
      <c r="AI3" s="8" t="s">
        <v>151</v>
      </c>
      <c r="AJ3" s="8" t="s">
        <v>151</v>
      </c>
      <c r="AK3" s="8" t="s">
        <v>151</v>
      </c>
      <c r="AL3" s="8" t="s">
        <v>151</v>
      </c>
      <c r="AM3" s="8" t="s">
        <v>151</v>
      </c>
      <c r="AN3" s="8" t="s">
        <v>151</v>
      </c>
      <c r="AO3" s="8" t="s">
        <v>151</v>
      </c>
      <c r="AP3" s="8" t="s">
        <v>151</v>
      </c>
      <c r="AQ3" s="8" t="s">
        <v>151</v>
      </c>
      <c r="AR3" s="8" t="s">
        <v>151</v>
      </c>
      <c r="AS3" s="8" t="s">
        <v>151</v>
      </c>
      <c r="AT3" s="8" t="s">
        <v>151</v>
      </c>
      <c r="AU3" s="8" t="s">
        <v>151</v>
      </c>
      <c r="AV3" s="8" t="s">
        <v>151</v>
      </c>
      <c r="AW3" s="8" t="s">
        <v>151</v>
      </c>
      <c r="AX3" s="8" t="s">
        <v>151</v>
      </c>
      <c r="AY3" s="8" t="s">
        <v>151</v>
      </c>
      <c r="AZ3" s="8" t="s">
        <v>151</v>
      </c>
      <c r="BA3" s="8" t="s">
        <v>151</v>
      </c>
      <c r="BB3" s="8" t="s">
        <v>151</v>
      </c>
      <c r="BC3" s="8" t="s">
        <v>151</v>
      </c>
      <c r="BD3" s="8" t="s">
        <v>151</v>
      </c>
      <c r="BE3" s="8" t="s">
        <v>151</v>
      </c>
      <c r="BF3" s="8" t="s">
        <v>151</v>
      </c>
      <c r="BG3" s="8" t="s">
        <v>151</v>
      </c>
      <c r="BH3" s="8" t="s">
        <v>151</v>
      </c>
      <c r="BI3" s="8" t="s">
        <v>151</v>
      </c>
      <c r="BJ3" s="8" t="s">
        <v>151</v>
      </c>
      <c r="BK3" s="8" t="s">
        <v>151</v>
      </c>
      <c r="BL3" s="8" t="s">
        <v>151</v>
      </c>
      <c r="BM3" s="8" t="s">
        <v>151</v>
      </c>
      <c r="BN3" s="8" t="s">
        <v>151</v>
      </c>
      <c r="BO3" s="8" t="s">
        <v>151</v>
      </c>
      <c r="BP3" s="8" t="s">
        <v>151</v>
      </c>
      <c r="BQ3" s="8" t="s">
        <v>151</v>
      </c>
      <c r="BR3" s="8" t="s">
        <v>151</v>
      </c>
      <c r="BS3" s="8" t="s">
        <v>151</v>
      </c>
      <c r="BT3" s="8" t="s">
        <v>151</v>
      </c>
      <c r="BU3" s="8" t="s">
        <v>151</v>
      </c>
      <c r="BV3" s="8" t="s">
        <v>151</v>
      </c>
      <c r="BW3" s="8" t="s">
        <v>151</v>
      </c>
      <c r="BX3" s="8" t="s">
        <v>151</v>
      </c>
      <c r="BY3" s="8" t="s">
        <v>151</v>
      </c>
      <c r="BZ3" s="8" t="s">
        <v>151</v>
      </c>
      <c r="CA3" s="8" t="s">
        <v>151</v>
      </c>
      <c r="CB3" s="8" t="s">
        <v>151</v>
      </c>
      <c r="CC3" s="8" t="s">
        <v>151</v>
      </c>
      <c r="CD3" s="8" t="s">
        <v>151</v>
      </c>
      <c r="CE3" s="8" t="s">
        <v>151</v>
      </c>
      <c r="CF3" s="8" t="s">
        <v>151</v>
      </c>
      <c r="CG3" s="8" t="s">
        <v>151</v>
      </c>
      <c r="CH3" s="8" t="s">
        <v>151</v>
      </c>
      <c r="CI3" s="8" t="s">
        <v>151</v>
      </c>
      <c r="CJ3" s="8" t="s">
        <v>151</v>
      </c>
      <c r="CK3" s="8" t="s">
        <v>151</v>
      </c>
      <c r="CL3" s="8" t="s">
        <v>151</v>
      </c>
      <c r="CM3" s="8" t="s">
        <v>151</v>
      </c>
      <c r="CN3" s="8" t="s">
        <v>151</v>
      </c>
      <c r="CO3" s="8" t="s">
        <v>151</v>
      </c>
      <c r="CP3" s="8" t="s">
        <v>151</v>
      </c>
      <c r="CQ3" s="8" t="s">
        <v>151</v>
      </c>
      <c r="CR3" s="8" t="s">
        <v>151</v>
      </c>
      <c r="CS3" s="8" t="s">
        <v>151</v>
      </c>
      <c r="CT3" s="8" t="s">
        <v>151</v>
      </c>
      <c r="CU3" s="8" t="s">
        <v>151</v>
      </c>
      <c r="CV3" s="8" t="s">
        <v>151</v>
      </c>
      <c r="CW3" s="8" t="s">
        <v>151</v>
      </c>
      <c r="CX3" s="8" t="s">
        <v>151</v>
      </c>
      <c r="CY3" s="8" t="s">
        <v>151</v>
      </c>
      <c r="CZ3" s="8" t="s">
        <v>151</v>
      </c>
      <c r="DA3" s="8" t="s">
        <v>151</v>
      </c>
      <c r="DB3" s="8" t="s">
        <v>151</v>
      </c>
      <c r="DC3" s="8" t="s">
        <v>151</v>
      </c>
      <c r="DD3" s="8" t="s">
        <v>151</v>
      </c>
      <c r="DE3" s="8" t="s">
        <v>151</v>
      </c>
      <c r="DF3" s="8" t="s">
        <v>151</v>
      </c>
      <c r="DG3" s="8" t="s">
        <v>151</v>
      </c>
      <c r="DH3" s="8" t="s">
        <v>151</v>
      </c>
      <c r="DI3" s="8" t="s">
        <v>151</v>
      </c>
      <c r="DJ3" s="8" t="s">
        <v>151</v>
      </c>
      <c r="DK3" s="8" t="s">
        <v>151</v>
      </c>
      <c r="DL3" s="8" t="s">
        <v>151</v>
      </c>
      <c r="DM3" s="8" t="s">
        <v>151</v>
      </c>
      <c r="DN3" s="8" t="s">
        <v>151</v>
      </c>
      <c r="DO3" s="8" t="s">
        <v>151</v>
      </c>
      <c r="DP3" s="8" t="s">
        <v>151</v>
      </c>
      <c r="DQ3" s="8" t="s">
        <v>151</v>
      </c>
      <c r="DR3" s="8" t="s">
        <v>151</v>
      </c>
      <c r="DS3" s="8" t="s">
        <v>151</v>
      </c>
      <c r="DT3" s="8" t="s">
        <v>151</v>
      </c>
      <c r="DU3" s="8" t="s">
        <v>151</v>
      </c>
      <c r="DV3" s="8" t="s">
        <v>151</v>
      </c>
      <c r="DW3" s="8" t="s">
        <v>151</v>
      </c>
      <c r="DX3" s="8" t="s">
        <v>151</v>
      </c>
      <c r="DY3" s="8" t="s">
        <v>151</v>
      </c>
      <c r="DZ3" s="8" t="s">
        <v>151</v>
      </c>
      <c r="EA3" s="8" t="s">
        <v>151</v>
      </c>
      <c r="EB3" s="8" t="s">
        <v>151</v>
      </c>
      <c r="EC3" s="8" t="s">
        <v>151</v>
      </c>
      <c r="ED3" s="8" t="s">
        <v>151</v>
      </c>
      <c r="EE3" s="8" t="s">
        <v>151</v>
      </c>
      <c r="EF3" s="8" t="s">
        <v>151</v>
      </c>
      <c r="EG3" s="8" t="s">
        <v>151</v>
      </c>
      <c r="EH3" s="8" t="s">
        <v>151</v>
      </c>
      <c r="EI3" s="8" t="s">
        <v>151</v>
      </c>
      <c r="EJ3" s="8" t="s">
        <v>151</v>
      </c>
      <c r="EK3" s="8" t="s">
        <v>151</v>
      </c>
      <c r="EL3" s="8" t="s">
        <v>151</v>
      </c>
      <c r="EM3" s="8" t="s">
        <v>151</v>
      </c>
      <c r="EN3" s="8" t="s">
        <v>151</v>
      </c>
      <c r="EO3" s="8" t="s">
        <v>151</v>
      </c>
      <c r="EP3" s="8" t="s">
        <v>151</v>
      </c>
      <c r="EQ3" s="8" t="s">
        <v>151</v>
      </c>
      <c r="ER3" s="8" t="s">
        <v>151</v>
      </c>
      <c r="ES3" s="8" t="s">
        <v>151</v>
      </c>
      <c r="ET3" s="8" t="s">
        <v>151</v>
      </c>
      <c r="EU3" s="8" t="s">
        <v>151</v>
      </c>
      <c r="EV3" s="8" t="s">
        <v>151</v>
      </c>
      <c r="EW3" s="8" t="s">
        <v>151</v>
      </c>
      <c r="EX3" s="8" t="s">
        <v>151</v>
      </c>
      <c r="EY3" s="8" t="s">
        <v>151</v>
      </c>
      <c r="EZ3" s="8" t="s">
        <v>151</v>
      </c>
      <c r="FA3" s="8" t="s">
        <v>151</v>
      </c>
      <c r="FB3" s="8" t="s">
        <v>151</v>
      </c>
      <c r="FC3" s="8" t="s">
        <v>151</v>
      </c>
      <c r="FD3" s="8" t="s">
        <v>151</v>
      </c>
      <c r="FE3" s="8" t="s">
        <v>151</v>
      </c>
      <c r="FF3" s="8" t="s">
        <v>151</v>
      </c>
      <c r="FG3" s="8" t="s">
        <v>151</v>
      </c>
    </row>
    <row r="4" spans="1:163">
      <c r="A4" s="4" t="s">
        <v>143</v>
      </c>
      <c r="B4" s="8" t="s">
        <v>152</v>
      </c>
      <c r="C4" s="8" t="s">
        <v>152</v>
      </c>
      <c r="D4" s="8" t="s">
        <v>152</v>
      </c>
      <c r="E4" s="8" t="s">
        <v>152</v>
      </c>
      <c r="F4" s="8" t="s">
        <v>152</v>
      </c>
      <c r="G4" s="8" t="s">
        <v>152</v>
      </c>
      <c r="H4" s="8" t="s">
        <v>152</v>
      </c>
      <c r="I4" s="8" t="s">
        <v>152</v>
      </c>
      <c r="J4" s="8" t="s">
        <v>152</v>
      </c>
      <c r="K4" s="8" t="s">
        <v>152</v>
      </c>
      <c r="L4" s="8" t="s">
        <v>152</v>
      </c>
      <c r="M4" s="8" t="s">
        <v>152</v>
      </c>
      <c r="N4" s="8" t="s">
        <v>152</v>
      </c>
      <c r="O4" s="8" t="s">
        <v>152</v>
      </c>
      <c r="P4" s="8" t="s">
        <v>152</v>
      </c>
      <c r="Q4" s="8" t="s">
        <v>152</v>
      </c>
      <c r="R4" s="8" t="s">
        <v>152</v>
      </c>
      <c r="S4" s="8" t="s">
        <v>152</v>
      </c>
      <c r="T4" s="8" t="s">
        <v>152</v>
      </c>
      <c r="U4" s="8" t="s">
        <v>152</v>
      </c>
      <c r="V4" s="8" t="s">
        <v>152</v>
      </c>
      <c r="W4" s="8" t="s">
        <v>152</v>
      </c>
      <c r="X4" s="8" t="s">
        <v>152</v>
      </c>
      <c r="Y4" s="8" t="s">
        <v>152</v>
      </c>
      <c r="Z4" s="8" t="s">
        <v>152</v>
      </c>
      <c r="AA4" s="8" t="s">
        <v>152</v>
      </c>
      <c r="AB4" s="8" t="s">
        <v>152</v>
      </c>
      <c r="AC4" s="8" t="s">
        <v>152</v>
      </c>
      <c r="AD4" s="8" t="s">
        <v>152</v>
      </c>
      <c r="AE4" s="8" t="s">
        <v>152</v>
      </c>
      <c r="AF4" s="8" t="s">
        <v>152</v>
      </c>
      <c r="AG4" s="8" t="s">
        <v>152</v>
      </c>
      <c r="AH4" s="8" t="s">
        <v>152</v>
      </c>
      <c r="AI4" s="8" t="s">
        <v>152</v>
      </c>
      <c r="AJ4" s="8" t="s">
        <v>152</v>
      </c>
      <c r="AK4" s="8" t="s">
        <v>152</v>
      </c>
      <c r="AL4" s="8" t="s">
        <v>152</v>
      </c>
      <c r="AM4" s="8" t="s">
        <v>152</v>
      </c>
      <c r="AN4" s="8" t="s">
        <v>152</v>
      </c>
      <c r="AO4" s="8" t="s">
        <v>152</v>
      </c>
      <c r="AP4" s="8" t="s">
        <v>152</v>
      </c>
      <c r="AQ4" s="8" t="s">
        <v>152</v>
      </c>
      <c r="AR4" s="8" t="s">
        <v>152</v>
      </c>
      <c r="AS4" s="8" t="s">
        <v>152</v>
      </c>
      <c r="AT4" s="8" t="s">
        <v>152</v>
      </c>
      <c r="AU4" s="8" t="s">
        <v>152</v>
      </c>
      <c r="AV4" s="8" t="s">
        <v>152</v>
      </c>
      <c r="AW4" s="8" t="s">
        <v>152</v>
      </c>
      <c r="AX4" s="8" t="s">
        <v>152</v>
      </c>
      <c r="AY4" s="8" t="s">
        <v>152</v>
      </c>
      <c r="AZ4" s="8" t="s">
        <v>152</v>
      </c>
      <c r="BA4" s="8" t="s">
        <v>152</v>
      </c>
      <c r="BB4" s="8" t="s">
        <v>152</v>
      </c>
      <c r="BC4" s="8" t="s">
        <v>152</v>
      </c>
      <c r="BD4" s="8" t="s">
        <v>152</v>
      </c>
      <c r="BE4" s="8" t="s">
        <v>152</v>
      </c>
      <c r="BF4" s="8" t="s">
        <v>152</v>
      </c>
      <c r="BG4" s="8" t="s">
        <v>152</v>
      </c>
      <c r="BH4" s="8" t="s">
        <v>152</v>
      </c>
      <c r="BI4" s="8" t="s">
        <v>152</v>
      </c>
      <c r="BJ4" s="8" t="s">
        <v>152</v>
      </c>
      <c r="BK4" s="8" t="s">
        <v>152</v>
      </c>
      <c r="BL4" s="8" t="s">
        <v>152</v>
      </c>
      <c r="BM4" s="8" t="s">
        <v>152</v>
      </c>
      <c r="BN4" s="8" t="s">
        <v>152</v>
      </c>
      <c r="BO4" s="8" t="s">
        <v>152</v>
      </c>
      <c r="BP4" s="8" t="s">
        <v>152</v>
      </c>
      <c r="BQ4" s="8" t="s">
        <v>152</v>
      </c>
      <c r="BR4" s="8" t="s">
        <v>152</v>
      </c>
      <c r="BS4" s="8" t="s">
        <v>152</v>
      </c>
      <c r="BT4" s="8" t="s">
        <v>152</v>
      </c>
      <c r="BU4" s="8" t="s">
        <v>152</v>
      </c>
      <c r="BV4" s="8" t="s">
        <v>152</v>
      </c>
      <c r="BW4" s="8" t="s">
        <v>152</v>
      </c>
      <c r="BX4" s="8" t="s">
        <v>152</v>
      </c>
      <c r="BY4" s="8" t="s">
        <v>152</v>
      </c>
      <c r="BZ4" s="8" t="s">
        <v>152</v>
      </c>
      <c r="CA4" s="8" t="s">
        <v>152</v>
      </c>
      <c r="CB4" s="8" t="s">
        <v>152</v>
      </c>
      <c r="CC4" s="8" t="s">
        <v>152</v>
      </c>
      <c r="CD4" s="8" t="s">
        <v>152</v>
      </c>
      <c r="CE4" s="8" t="s">
        <v>152</v>
      </c>
      <c r="CF4" s="8" t="s">
        <v>152</v>
      </c>
      <c r="CG4" s="8" t="s">
        <v>152</v>
      </c>
      <c r="CH4" s="8" t="s">
        <v>152</v>
      </c>
      <c r="CI4" s="8" t="s">
        <v>152</v>
      </c>
      <c r="CJ4" s="8" t="s">
        <v>152</v>
      </c>
      <c r="CK4" s="8" t="s">
        <v>152</v>
      </c>
      <c r="CL4" s="8" t="s">
        <v>152</v>
      </c>
      <c r="CM4" s="8" t="s">
        <v>152</v>
      </c>
      <c r="CN4" s="8" t="s">
        <v>152</v>
      </c>
      <c r="CO4" s="8" t="s">
        <v>152</v>
      </c>
      <c r="CP4" s="8" t="s">
        <v>152</v>
      </c>
      <c r="CQ4" s="8" t="s">
        <v>152</v>
      </c>
      <c r="CR4" s="8" t="s">
        <v>152</v>
      </c>
      <c r="CS4" s="8" t="s">
        <v>152</v>
      </c>
      <c r="CT4" s="8" t="s">
        <v>152</v>
      </c>
      <c r="CU4" s="8" t="s">
        <v>152</v>
      </c>
      <c r="CV4" s="8" t="s">
        <v>152</v>
      </c>
      <c r="CW4" s="8" t="s">
        <v>152</v>
      </c>
      <c r="CX4" s="8" t="s">
        <v>152</v>
      </c>
      <c r="CY4" s="8" t="s">
        <v>152</v>
      </c>
      <c r="CZ4" s="8" t="s">
        <v>152</v>
      </c>
      <c r="DA4" s="8" t="s">
        <v>152</v>
      </c>
      <c r="DB4" s="8" t="s">
        <v>152</v>
      </c>
      <c r="DC4" s="8" t="s">
        <v>152</v>
      </c>
      <c r="DD4" s="8" t="s">
        <v>152</v>
      </c>
      <c r="DE4" s="8" t="s">
        <v>152</v>
      </c>
      <c r="DF4" s="8" t="s">
        <v>152</v>
      </c>
      <c r="DG4" s="8" t="s">
        <v>152</v>
      </c>
      <c r="DH4" s="8" t="s">
        <v>152</v>
      </c>
      <c r="DI4" s="8" t="s">
        <v>152</v>
      </c>
      <c r="DJ4" s="8" t="s">
        <v>152</v>
      </c>
      <c r="DK4" s="8" t="s">
        <v>152</v>
      </c>
      <c r="DL4" s="8" t="s">
        <v>152</v>
      </c>
      <c r="DM4" s="8" t="s">
        <v>152</v>
      </c>
      <c r="DN4" s="8" t="s">
        <v>152</v>
      </c>
      <c r="DO4" s="8" t="s">
        <v>152</v>
      </c>
      <c r="DP4" s="8" t="s">
        <v>152</v>
      </c>
      <c r="DQ4" s="8" t="s">
        <v>152</v>
      </c>
      <c r="DR4" s="8" t="s">
        <v>152</v>
      </c>
      <c r="DS4" s="8" t="s">
        <v>152</v>
      </c>
      <c r="DT4" s="8" t="s">
        <v>152</v>
      </c>
      <c r="DU4" s="8" t="s">
        <v>152</v>
      </c>
      <c r="DV4" s="8" t="s">
        <v>152</v>
      </c>
      <c r="DW4" s="8" t="s">
        <v>152</v>
      </c>
      <c r="DX4" s="8" t="s">
        <v>152</v>
      </c>
      <c r="DY4" s="8" t="s">
        <v>152</v>
      </c>
      <c r="DZ4" s="8" t="s">
        <v>152</v>
      </c>
      <c r="EA4" s="8" t="s">
        <v>152</v>
      </c>
      <c r="EB4" s="8" t="s">
        <v>152</v>
      </c>
      <c r="EC4" s="8" t="s">
        <v>152</v>
      </c>
      <c r="ED4" s="8" t="s">
        <v>152</v>
      </c>
      <c r="EE4" s="8" t="s">
        <v>152</v>
      </c>
      <c r="EF4" s="8" t="s">
        <v>152</v>
      </c>
      <c r="EG4" s="8" t="s">
        <v>152</v>
      </c>
      <c r="EH4" s="8" t="s">
        <v>152</v>
      </c>
      <c r="EI4" s="8" t="s">
        <v>152</v>
      </c>
      <c r="EJ4" s="8" t="s">
        <v>152</v>
      </c>
      <c r="EK4" s="8" t="s">
        <v>152</v>
      </c>
      <c r="EL4" s="8" t="s">
        <v>152</v>
      </c>
      <c r="EM4" s="8" t="s">
        <v>152</v>
      </c>
      <c r="EN4" s="8" t="s">
        <v>152</v>
      </c>
      <c r="EO4" s="8" t="s">
        <v>152</v>
      </c>
      <c r="EP4" s="8" t="s">
        <v>152</v>
      </c>
      <c r="EQ4" s="8" t="s">
        <v>152</v>
      </c>
      <c r="ER4" s="8" t="s">
        <v>152</v>
      </c>
      <c r="ES4" s="8" t="s">
        <v>152</v>
      </c>
      <c r="ET4" s="8" t="s">
        <v>152</v>
      </c>
      <c r="EU4" s="8" t="s">
        <v>152</v>
      </c>
      <c r="EV4" s="8" t="s">
        <v>152</v>
      </c>
      <c r="EW4" s="8" t="s">
        <v>152</v>
      </c>
      <c r="EX4" s="8" t="s">
        <v>152</v>
      </c>
      <c r="EY4" s="8" t="s">
        <v>152</v>
      </c>
      <c r="EZ4" s="8" t="s">
        <v>152</v>
      </c>
      <c r="FA4" s="8" t="s">
        <v>152</v>
      </c>
      <c r="FB4" s="8" t="s">
        <v>152</v>
      </c>
      <c r="FC4" s="8" t="s">
        <v>152</v>
      </c>
      <c r="FD4" s="8" t="s">
        <v>152</v>
      </c>
      <c r="FE4" s="8" t="s">
        <v>152</v>
      </c>
      <c r="FF4" s="8" t="s">
        <v>152</v>
      </c>
      <c r="FG4" s="8" t="s">
        <v>152</v>
      </c>
    </row>
    <row r="5" spans="1:163">
      <c r="A5" s="4" t="s">
        <v>144</v>
      </c>
      <c r="B5" s="8" t="s">
        <v>324</v>
      </c>
      <c r="C5" s="8" t="s">
        <v>324</v>
      </c>
      <c r="D5" s="8" t="s">
        <v>324</v>
      </c>
      <c r="E5" s="8" t="s">
        <v>324</v>
      </c>
      <c r="F5" s="8" t="s">
        <v>324</v>
      </c>
      <c r="G5" s="8" t="s">
        <v>324</v>
      </c>
      <c r="H5" s="8" t="s">
        <v>324</v>
      </c>
      <c r="I5" s="8" t="s">
        <v>324</v>
      </c>
      <c r="J5" s="8" t="s">
        <v>324</v>
      </c>
      <c r="K5" s="8" t="s">
        <v>324</v>
      </c>
      <c r="L5" s="8" t="s">
        <v>324</v>
      </c>
      <c r="M5" s="8" t="s">
        <v>324</v>
      </c>
      <c r="N5" s="8" t="s">
        <v>324</v>
      </c>
      <c r="O5" s="8" t="s">
        <v>324</v>
      </c>
      <c r="P5" s="8" t="s">
        <v>324</v>
      </c>
      <c r="Q5" s="8" t="s">
        <v>324</v>
      </c>
      <c r="R5" s="8" t="s">
        <v>324</v>
      </c>
      <c r="S5" s="8" t="s">
        <v>324</v>
      </c>
      <c r="T5" s="8" t="s">
        <v>324</v>
      </c>
      <c r="U5" s="8" t="s">
        <v>324</v>
      </c>
      <c r="V5" s="8" t="s">
        <v>324</v>
      </c>
      <c r="W5" s="8" t="s">
        <v>324</v>
      </c>
      <c r="X5" s="8" t="s">
        <v>324</v>
      </c>
      <c r="Y5" s="8" t="s">
        <v>324</v>
      </c>
      <c r="Z5" s="8" t="s">
        <v>324</v>
      </c>
      <c r="AA5" s="8" t="s">
        <v>324</v>
      </c>
      <c r="AB5" s="8" t="s">
        <v>324</v>
      </c>
      <c r="AC5" s="8" t="s">
        <v>324</v>
      </c>
      <c r="AD5" s="8" t="s">
        <v>324</v>
      </c>
      <c r="AE5" s="8" t="s">
        <v>324</v>
      </c>
      <c r="AF5" s="8" t="s">
        <v>324</v>
      </c>
      <c r="AG5" s="8" t="s">
        <v>324</v>
      </c>
      <c r="AH5" s="8" t="s">
        <v>324</v>
      </c>
      <c r="AI5" s="8" t="s">
        <v>324</v>
      </c>
      <c r="AJ5" s="8" t="s">
        <v>324</v>
      </c>
      <c r="AK5" s="8" t="s">
        <v>324</v>
      </c>
      <c r="AL5" s="8" t="s">
        <v>324</v>
      </c>
      <c r="AM5" s="8" t="s">
        <v>324</v>
      </c>
      <c r="AN5" s="8" t="s">
        <v>324</v>
      </c>
      <c r="AO5" s="8" t="s">
        <v>324</v>
      </c>
      <c r="AP5" s="8" t="s">
        <v>324</v>
      </c>
      <c r="AQ5" s="8" t="s">
        <v>324</v>
      </c>
      <c r="AR5" s="8" t="s">
        <v>324</v>
      </c>
      <c r="AS5" s="8" t="s">
        <v>324</v>
      </c>
      <c r="AT5" s="8" t="s">
        <v>324</v>
      </c>
      <c r="AU5" s="8" t="s">
        <v>324</v>
      </c>
      <c r="AV5" s="8" t="s">
        <v>324</v>
      </c>
      <c r="AW5" s="8" t="s">
        <v>324</v>
      </c>
      <c r="AX5" s="8" t="s">
        <v>324</v>
      </c>
      <c r="AY5" s="8" t="s">
        <v>324</v>
      </c>
      <c r="AZ5" s="8" t="s">
        <v>324</v>
      </c>
      <c r="BA5" s="8" t="s">
        <v>324</v>
      </c>
      <c r="BB5" s="8" t="s">
        <v>324</v>
      </c>
      <c r="BC5" s="8" t="s">
        <v>324</v>
      </c>
      <c r="BD5" s="8" t="s">
        <v>324</v>
      </c>
      <c r="BE5" s="8" t="s">
        <v>324</v>
      </c>
      <c r="BF5" s="8" t="s">
        <v>324</v>
      </c>
      <c r="BG5" s="8" t="s">
        <v>324</v>
      </c>
      <c r="BH5" s="8" t="s">
        <v>324</v>
      </c>
      <c r="BI5" s="8" t="s">
        <v>324</v>
      </c>
      <c r="BJ5" s="8" t="s">
        <v>324</v>
      </c>
      <c r="BK5" s="8" t="s">
        <v>324</v>
      </c>
      <c r="BL5" s="8" t="s">
        <v>324</v>
      </c>
      <c r="BM5" s="8" t="s">
        <v>324</v>
      </c>
      <c r="BN5" s="8" t="s">
        <v>324</v>
      </c>
      <c r="BO5" s="8" t="s">
        <v>324</v>
      </c>
      <c r="BP5" s="8" t="s">
        <v>324</v>
      </c>
      <c r="BQ5" s="8" t="s">
        <v>324</v>
      </c>
      <c r="BR5" s="8" t="s">
        <v>324</v>
      </c>
      <c r="BS5" s="8" t="s">
        <v>324</v>
      </c>
      <c r="BT5" s="8" t="s">
        <v>324</v>
      </c>
      <c r="BU5" s="8" t="s">
        <v>324</v>
      </c>
      <c r="BV5" s="8" t="s">
        <v>324</v>
      </c>
      <c r="BW5" s="8" t="s">
        <v>324</v>
      </c>
      <c r="BX5" s="8" t="s">
        <v>324</v>
      </c>
      <c r="BY5" s="8" t="s">
        <v>324</v>
      </c>
      <c r="BZ5" s="8" t="s">
        <v>324</v>
      </c>
      <c r="CA5" s="8" t="s">
        <v>324</v>
      </c>
      <c r="CB5" s="8" t="s">
        <v>324</v>
      </c>
      <c r="CC5" s="8" t="s">
        <v>324</v>
      </c>
      <c r="CD5" s="8" t="s">
        <v>324</v>
      </c>
      <c r="CE5" s="8" t="s">
        <v>324</v>
      </c>
      <c r="CF5" s="8" t="s">
        <v>324</v>
      </c>
      <c r="CG5" s="8" t="s">
        <v>324</v>
      </c>
      <c r="CH5" s="8" t="s">
        <v>324</v>
      </c>
      <c r="CI5" s="8" t="s">
        <v>324</v>
      </c>
      <c r="CJ5" s="8" t="s">
        <v>324</v>
      </c>
      <c r="CK5" s="8" t="s">
        <v>324</v>
      </c>
      <c r="CL5" s="8" t="s">
        <v>324</v>
      </c>
      <c r="CM5" s="8" t="s">
        <v>324</v>
      </c>
      <c r="CN5" s="8" t="s">
        <v>324</v>
      </c>
      <c r="CO5" s="8" t="s">
        <v>324</v>
      </c>
      <c r="CP5" s="8" t="s">
        <v>324</v>
      </c>
      <c r="CQ5" s="8" t="s">
        <v>324</v>
      </c>
      <c r="CR5" s="8" t="s">
        <v>324</v>
      </c>
      <c r="CS5" s="8" t="s">
        <v>324</v>
      </c>
      <c r="CT5" s="8" t="s">
        <v>324</v>
      </c>
      <c r="CU5" s="8" t="s">
        <v>324</v>
      </c>
      <c r="CV5" s="8" t="s">
        <v>324</v>
      </c>
      <c r="CW5" s="8" t="s">
        <v>324</v>
      </c>
      <c r="CX5" s="8" t="s">
        <v>324</v>
      </c>
      <c r="CY5" s="8" t="s">
        <v>324</v>
      </c>
      <c r="CZ5" s="8" t="s">
        <v>324</v>
      </c>
      <c r="DA5" s="8" t="s">
        <v>324</v>
      </c>
      <c r="DB5" s="8" t="s">
        <v>324</v>
      </c>
      <c r="DC5" s="8" t="s">
        <v>324</v>
      </c>
      <c r="DD5" s="8" t="s">
        <v>324</v>
      </c>
      <c r="DE5" s="8" t="s">
        <v>324</v>
      </c>
      <c r="DF5" s="8" t="s">
        <v>324</v>
      </c>
      <c r="DG5" s="8" t="s">
        <v>324</v>
      </c>
      <c r="DH5" s="8" t="s">
        <v>324</v>
      </c>
      <c r="DI5" s="8" t="s">
        <v>324</v>
      </c>
      <c r="DJ5" s="8" t="s">
        <v>324</v>
      </c>
      <c r="DK5" s="8" t="s">
        <v>324</v>
      </c>
      <c r="DL5" s="8" t="s">
        <v>324</v>
      </c>
      <c r="DM5" s="8" t="s">
        <v>324</v>
      </c>
      <c r="DN5" s="8" t="s">
        <v>324</v>
      </c>
      <c r="DO5" s="8" t="s">
        <v>324</v>
      </c>
      <c r="DP5" s="8" t="s">
        <v>324</v>
      </c>
      <c r="DQ5" s="8" t="s">
        <v>324</v>
      </c>
      <c r="DR5" s="8" t="s">
        <v>324</v>
      </c>
      <c r="DS5" s="8" t="s">
        <v>324</v>
      </c>
      <c r="DT5" s="8" t="s">
        <v>324</v>
      </c>
      <c r="DU5" s="8" t="s">
        <v>324</v>
      </c>
      <c r="DV5" s="8" t="s">
        <v>324</v>
      </c>
      <c r="DW5" s="8" t="s">
        <v>324</v>
      </c>
      <c r="DX5" s="8" t="s">
        <v>324</v>
      </c>
      <c r="DY5" s="8" t="s">
        <v>324</v>
      </c>
      <c r="DZ5" s="8" t="s">
        <v>324</v>
      </c>
      <c r="EA5" s="8" t="s">
        <v>324</v>
      </c>
      <c r="EB5" s="8" t="s">
        <v>324</v>
      </c>
      <c r="EC5" s="8" t="s">
        <v>324</v>
      </c>
      <c r="ED5" s="8" t="s">
        <v>324</v>
      </c>
      <c r="EE5" s="8" t="s">
        <v>324</v>
      </c>
      <c r="EF5" s="8" t="s">
        <v>324</v>
      </c>
      <c r="EG5" s="8" t="s">
        <v>324</v>
      </c>
      <c r="EH5" s="8" t="s">
        <v>324</v>
      </c>
      <c r="EI5" s="8" t="s">
        <v>324</v>
      </c>
      <c r="EJ5" s="8" t="s">
        <v>324</v>
      </c>
      <c r="EK5" s="8" t="s">
        <v>324</v>
      </c>
      <c r="EL5" s="8" t="s">
        <v>324</v>
      </c>
      <c r="EM5" s="8" t="s">
        <v>324</v>
      </c>
      <c r="EN5" s="8" t="s">
        <v>324</v>
      </c>
      <c r="EO5" s="8" t="s">
        <v>324</v>
      </c>
      <c r="EP5" s="8" t="s">
        <v>324</v>
      </c>
      <c r="EQ5" s="8" t="s">
        <v>324</v>
      </c>
      <c r="ER5" s="8" t="s">
        <v>324</v>
      </c>
      <c r="ES5" s="8" t="s">
        <v>324</v>
      </c>
      <c r="ET5" s="8" t="s">
        <v>324</v>
      </c>
      <c r="EU5" s="8" t="s">
        <v>324</v>
      </c>
      <c r="EV5" s="8" t="s">
        <v>324</v>
      </c>
      <c r="EW5" s="8" t="s">
        <v>324</v>
      </c>
      <c r="EX5" s="8" t="s">
        <v>324</v>
      </c>
      <c r="EY5" s="8" t="s">
        <v>324</v>
      </c>
      <c r="EZ5" s="8" t="s">
        <v>324</v>
      </c>
      <c r="FA5" s="8" t="s">
        <v>324</v>
      </c>
      <c r="FB5" s="8" t="s">
        <v>324</v>
      </c>
      <c r="FC5" s="8" t="s">
        <v>324</v>
      </c>
      <c r="FD5" s="8" t="s">
        <v>324</v>
      </c>
      <c r="FE5" s="8" t="s">
        <v>324</v>
      </c>
      <c r="FF5" s="8" t="s">
        <v>324</v>
      </c>
      <c r="FG5" s="8" t="s">
        <v>324</v>
      </c>
    </row>
    <row r="6" spans="1:163">
      <c r="A6" s="4" t="s">
        <v>145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</row>
    <row r="7" spans="1:163" s="6" customFormat="1">
      <c r="A7" s="5" t="s">
        <v>146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</row>
    <row r="8" spans="1:163" s="6" customFormat="1">
      <c r="A8" s="5" t="s">
        <v>147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</row>
    <row r="9" spans="1:163">
      <c r="A9" s="4" t="s">
        <v>148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</row>
    <row r="10" spans="1:163">
      <c r="A10" s="4" t="s">
        <v>149</v>
      </c>
      <c r="B10" s="8" t="s">
        <v>153</v>
      </c>
      <c r="C10" s="8" t="s">
        <v>154</v>
      </c>
      <c r="D10" s="8" t="s">
        <v>155</v>
      </c>
      <c r="E10" s="8" t="s">
        <v>156</v>
      </c>
      <c r="F10" s="8" t="s">
        <v>157</v>
      </c>
      <c r="G10" s="8" t="s">
        <v>158</v>
      </c>
      <c r="H10" s="8" t="s">
        <v>159</v>
      </c>
      <c r="I10" s="8" t="s">
        <v>160</v>
      </c>
      <c r="J10" s="8" t="s">
        <v>161</v>
      </c>
      <c r="K10" s="8" t="s">
        <v>162</v>
      </c>
      <c r="L10" s="8" t="s">
        <v>163</v>
      </c>
      <c r="M10" s="8" t="s">
        <v>164</v>
      </c>
      <c r="N10" s="8" t="s">
        <v>165</v>
      </c>
      <c r="O10" s="8" t="s">
        <v>166</v>
      </c>
      <c r="P10" s="8" t="s">
        <v>167</v>
      </c>
      <c r="Q10" s="8" t="s">
        <v>168</v>
      </c>
      <c r="R10" s="8" t="s">
        <v>169</v>
      </c>
      <c r="S10" s="8" t="s">
        <v>170</v>
      </c>
      <c r="T10" s="8" t="s">
        <v>171</v>
      </c>
      <c r="U10" s="8" t="s">
        <v>172</v>
      </c>
      <c r="V10" s="8" t="s">
        <v>173</v>
      </c>
      <c r="W10" s="8" t="s">
        <v>174</v>
      </c>
      <c r="X10" s="8" t="s">
        <v>175</v>
      </c>
      <c r="Y10" s="8" t="s">
        <v>176</v>
      </c>
      <c r="Z10" s="8" t="s">
        <v>177</v>
      </c>
      <c r="AA10" s="8" t="s">
        <v>178</v>
      </c>
      <c r="AB10" s="8" t="s">
        <v>179</v>
      </c>
      <c r="AC10" s="8" t="s">
        <v>180</v>
      </c>
      <c r="AD10" s="8" t="s">
        <v>181</v>
      </c>
      <c r="AE10" s="8" t="s">
        <v>182</v>
      </c>
      <c r="AF10" s="8" t="s">
        <v>183</v>
      </c>
      <c r="AG10" s="8" t="s">
        <v>184</v>
      </c>
      <c r="AH10" s="8" t="s">
        <v>185</v>
      </c>
      <c r="AI10" s="8" t="s">
        <v>186</v>
      </c>
      <c r="AJ10" s="8" t="s">
        <v>187</v>
      </c>
      <c r="AK10" s="8" t="s">
        <v>188</v>
      </c>
      <c r="AL10" s="8" t="s">
        <v>189</v>
      </c>
      <c r="AM10" s="8" t="s">
        <v>190</v>
      </c>
      <c r="AN10" s="8" t="s">
        <v>191</v>
      </c>
      <c r="AO10" s="8" t="s">
        <v>192</v>
      </c>
      <c r="AP10" s="8" t="s">
        <v>193</v>
      </c>
      <c r="AQ10" s="8" t="s">
        <v>194</v>
      </c>
      <c r="AR10" s="8" t="s">
        <v>195</v>
      </c>
      <c r="AS10" s="8" t="s">
        <v>196</v>
      </c>
      <c r="AT10" s="8" t="s">
        <v>197</v>
      </c>
      <c r="AU10" s="8" t="s">
        <v>198</v>
      </c>
      <c r="AV10" s="8" t="s">
        <v>199</v>
      </c>
      <c r="AW10" s="8" t="s">
        <v>200</v>
      </c>
      <c r="AX10" s="8" t="s">
        <v>201</v>
      </c>
      <c r="AY10" s="8" t="s">
        <v>202</v>
      </c>
      <c r="AZ10" s="8" t="s">
        <v>203</v>
      </c>
      <c r="BA10" s="8" t="s">
        <v>204</v>
      </c>
      <c r="BB10" s="8" t="s">
        <v>205</v>
      </c>
      <c r="BC10" s="8" t="s">
        <v>206</v>
      </c>
      <c r="BD10" s="8" t="s">
        <v>207</v>
      </c>
      <c r="BE10" s="8" t="s">
        <v>208</v>
      </c>
      <c r="BF10" s="8" t="s">
        <v>209</v>
      </c>
      <c r="BG10" s="8" t="s">
        <v>210</v>
      </c>
      <c r="BH10" s="8" t="s">
        <v>211</v>
      </c>
      <c r="BI10" s="8" t="s">
        <v>212</v>
      </c>
      <c r="BJ10" s="8" t="s">
        <v>213</v>
      </c>
      <c r="BK10" s="8" t="s">
        <v>214</v>
      </c>
      <c r="BL10" s="8" t="s">
        <v>215</v>
      </c>
      <c r="BM10" s="8" t="s">
        <v>216</v>
      </c>
      <c r="BN10" s="8" t="s">
        <v>217</v>
      </c>
      <c r="BO10" s="8" t="s">
        <v>218</v>
      </c>
      <c r="BP10" s="8" t="s">
        <v>219</v>
      </c>
      <c r="BQ10" s="8" t="s">
        <v>220</v>
      </c>
      <c r="BR10" s="8" t="s">
        <v>221</v>
      </c>
      <c r="BS10" s="8" t="s">
        <v>222</v>
      </c>
      <c r="BT10" s="8" t="s">
        <v>223</v>
      </c>
      <c r="BU10" s="8" t="s">
        <v>224</v>
      </c>
      <c r="BV10" s="8" t="s">
        <v>225</v>
      </c>
      <c r="BW10" s="8" t="s">
        <v>226</v>
      </c>
      <c r="BX10" s="8" t="s">
        <v>227</v>
      </c>
      <c r="BY10" s="8" t="s">
        <v>228</v>
      </c>
      <c r="BZ10" s="8" t="s">
        <v>229</v>
      </c>
      <c r="CA10" s="8" t="s">
        <v>230</v>
      </c>
      <c r="CB10" s="8" t="s">
        <v>231</v>
      </c>
      <c r="CC10" s="8" t="s">
        <v>232</v>
      </c>
      <c r="CD10" s="8" t="s">
        <v>233</v>
      </c>
      <c r="CE10" s="8" t="s">
        <v>234</v>
      </c>
      <c r="CF10" s="8" t="s">
        <v>235</v>
      </c>
      <c r="CG10" s="8" t="s">
        <v>236</v>
      </c>
      <c r="CH10" s="8" t="s">
        <v>237</v>
      </c>
      <c r="CI10" s="8" t="s">
        <v>238</v>
      </c>
      <c r="CJ10" s="8" t="s">
        <v>239</v>
      </c>
      <c r="CK10" s="8" t="s">
        <v>240</v>
      </c>
      <c r="CL10" s="8" t="s">
        <v>241</v>
      </c>
      <c r="CM10" s="8" t="s">
        <v>242</v>
      </c>
      <c r="CN10" s="8" t="s">
        <v>243</v>
      </c>
      <c r="CO10" s="8" t="s">
        <v>244</v>
      </c>
      <c r="CP10" s="8" t="s">
        <v>245</v>
      </c>
      <c r="CQ10" s="8" t="s">
        <v>246</v>
      </c>
      <c r="CR10" s="8" t="s">
        <v>247</v>
      </c>
      <c r="CS10" s="8" t="s">
        <v>248</v>
      </c>
      <c r="CT10" s="8" t="s">
        <v>249</v>
      </c>
      <c r="CU10" s="8" t="s">
        <v>250</v>
      </c>
      <c r="CV10" s="8" t="s">
        <v>251</v>
      </c>
      <c r="CW10" s="8" t="s">
        <v>252</v>
      </c>
      <c r="CX10" s="8" t="s">
        <v>253</v>
      </c>
      <c r="CY10" s="8" t="s">
        <v>254</v>
      </c>
      <c r="CZ10" s="8" t="s">
        <v>255</v>
      </c>
      <c r="DA10" s="8" t="s">
        <v>256</v>
      </c>
      <c r="DB10" s="8" t="s">
        <v>257</v>
      </c>
      <c r="DC10" s="8" t="s">
        <v>258</v>
      </c>
      <c r="DD10" s="8" t="s">
        <v>259</v>
      </c>
      <c r="DE10" s="8" t="s">
        <v>260</v>
      </c>
      <c r="DF10" s="8" t="s">
        <v>261</v>
      </c>
      <c r="DG10" s="8" t="s">
        <v>262</v>
      </c>
      <c r="DH10" s="8" t="s">
        <v>263</v>
      </c>
      <c r="DI10" s="8" t="s">
        <v>264</v>
      </c>
      <c r="DJ10" s="8" t="s">
        <v>265</v>
      </c>
      <c r="DK10" s="8" t="s">
        <v>266</v>
      </c>
      <c r="DL10" s="8" t="s">
        <v>267</v>
      </c>
      <c r="DM10" s="8" t="s">
        <v>268</v>
      </c>
      <c r="DN10" s="8" t="s">
        <v>269</v>
      </c>
      <c r="DO10" s="8" t="s">
        <v>270</v>
      </c>
      <c r="DP10" s="8" t="s">
        <v>271</v>
      </c>
      <c r="DQ10" s="8" t="s">
        <v>272</v>
      </c>
      <c r="DR10" s="8" t="s">
        <v>273</v>
      </c>
      <c r="DS10" s="8" t="s">
        <v>274</v>
      </c>
      <c r="DT10" s="8" t="s">
        <v>275</v>
      </c>
      <c r="DU10" s="8" t="s">
        <v>276</v>
      </c>
      <c r="DV10" s="8" t="s">
        <v>277</v>
      </c>
      <c r="DW10" s="8" t="s">
        <v>278</v>
      </c>
      <c r="DX10" s="8" t="s">
        <v>279</v>
      </c>
      <c r="DY10" s="8" t="s">
        <v>280</v>
      </c>
      <c r="DZ10" s="8" t="s">
        <v>281</v>
      </c>
      <c r="EA10" s="8" t="s">
        <v>282</v>
      </c>
      <c r="EB10" s="8" t="s">
        <v>283</v>
      </c>
      <c r="EC10" s="8" t="s">
        <v>284</v>
      </c>
      <c r="ED10" s="8" t="s">
        <v>285</v>
      </c>
      <c r="EE10" s="8" t="s">
        <v>286</v>
      </c>
      <c r="EF10" s="8" t="s">
        <v>287</v>
      </c>
      <c r="EG10" s="8" t="s">
        <v>288</v>
      </c>
      <c r="EH10" s="8" t="s">
        <v>289</v>
      </c>
      <c r="EI10" s="8" t="s">
        <v>290</v>
      </c>
      <c r="EJ10" s="8" t="s">
        <v>291</v>
      </c>
      <c r="EK10" s="8" t="s">
        <v>292</v>
      </c>
      <c r="EL10" s="8" t="s">
        <v>293</v>
      </c>
      <c r="EM10" s="8" t="s">
        <v>294</v>
      </c>
      <c r="EN10" s="8" t="s">
        <v>295</v>
      </c>
      <c r="EO10" s="8" t="s">
        <v>296</v>
      </c>
      <c r="EP10" s="8" t="s">
        <v>297</v>
      </c>
      <c r="EQ10" s="8" t="s">
        <v>298</v>
      </c>
      <c r="ER10" s="8" t="s">
        <v>299</v>
      </c>
      <c r="ES10" s="8" t="s">
        <v>300</v>
      </c>
      <c r="ET10" s="8" t="s">
        <v>301</v>
      </c>
      <c r="EU10" s="8" t="s">
        <v>302</v>
      </c>
      <c r="EV10" s="8" t="s">
        <v>303</v>
      </c>
      <c r="EW10" s="8" t="s">
        <v>304</v>
      </c>
      <c r="EX10" s="8" t="s">
        <v>305</v>
      </c>
      <c r="EY10" s="8" t="s">
        <v>306</v>
      </c>
      <c r="EZ10" s="8" t="s">
        <v>307</v>
      </c>
      <c r="FA10" s="8" t="s">
        <v>308</v>
      </c>
      <c r="FB10" s="8" t="s">
        <v>309</v>
      </c>
      <c r="FC10" s="8" t="s">
        <v>310</v>
      </c>
      <c r="FD10" s="8" t="s">
        <v>311</v>
      </c>
      <c r="FE10" s="8" t="s">
        <v>312</v>
      </c>
      <c r="FF10" s="8" t="s">
        <v>313</v>
      </c>
      <c r="FG10" s="8" t="s">
        <v>314</v>
      </c>
    </row>
    <row r="11" spans="1:163">
      <c r="A11" s="10">
        <v>42036</v>
      </c>
      <c r="B11" s="9">
        <v>11661.694</v>
      </c>
      <c r="C11" s="9">
        <v>6292.223</v>
      </c>
      <c r="D11" s="9">
        <v>5369.4709999999995</v>
      </c>
      <c r="E11" s="9">
        <v>2147.44</v>
      </c>
      <c r="F11" s="9">
        <v>1140.307</v>
      </c>
      <c r="G11" s="9">
        <v>1007.133</v>
      </c>
      <c r="H11" s="9">
        <v>925.375</v>
      </c>
      <c r="I11" s="9">
        <v>528.86</v>
      </c>
      <c r="J11" s="9">
        <v>396.51499999999999</v>
      </c>
      <c r="K11" s="9">
        <v>401.25200000000001</v>
      </c>
      <c r="L11" s="9">
        <v>246.40299999999999</v>
      </c>
      <c r="M11" s="9">
        <v>154.84899999999999</v>
      </c>
      <c r="N11" s="9">
        <v>523.59400000000005</v>
      </c>
      <c r="O11" s="9">
        <v>281.928</v>
      </c>
      <c r="P11" s="9">
        <v>241.666</v>
      </c>
      <c r="Q11" s="9">
        <v>495.95400000000001</v>
      </c>
      <c r="R11" s="9">
        <v>300.53300000000002</v>
      </c>
      <c r="S11" s="9">
        <v>195.42099999999999</v>
      </c>
      <c r="T11" s="9">
        <v>429.42</v>
      </c>
      <c r="U11" s="9">
        <v>228.327</v>
      </c>
      <c r="V11" s="9">
        <v>201.09399999999999</v>
      </c>
      <c r="W11" s="9">
        <v>252.547</v>
      </c>
      <c r="X11" s="9">
        <v>162.67599999999999</v>
      </c>
      <c r="Y11" s="9">
        <v>89.870999999999995</v>
      </c>
      <c r="Z11" s="9">
        <v>348.15699999999998</v>
      </c>
      <c r="AA11" s="9">
        <v>185.52699999999999</v>
      </c>
      <c r="AB11" s="9">
        <v>162.631</v>
      </c>
      <c r="AC11" s="9">
        <v>139.35900000000001</v>
      </c>
      <c r="AD11" s="9">
        <v>99.475999999999999</v>
      </c>
      <c r="AE11" s="9">
        <v>39.883000000000003</v>
      </c>
      <c r="AF11" s="9">
        <v>133.94200000000001</v>
      </c>
      <c r="AG11" s="9">
        <v>61.11</v>
      </c>
      <c r="AH11" s="9">
        <v>72.831999999999994</v>
      </c>
      <c r="AI11" s="9">
        <v>74.855999999999995</v>
      </c>
      <c r="AJ11" s="9">
        <v>24.940999999999999</v>
      </c>
      <c r="AK11" s="9">
        <v>49.915999999999997</v>
      </c>
      <c r="AL11" s="9">
        <v>324.67</v>
      </c>
      <c r="AM11" s="9">
        <v>180.65600000000001</v>
      </c>
      <c r="AN11" s="9">
        <v>144.01400000000001</v>
      </c>
      <c r="AO11" s="9">
        <v>164.005</v>
      </c>
      <c r="AP11" s="9">
        <v>123.87</v>
      </c>
      <c r="AQ11" s="9">
        <v>40.134999999999998</v>
      </c>
      <c r="AR11" s="9">
        <v>96.16</v>
      </c>
      <c r="AS11" s="9">
        <v>42.634999999999998</v>
      </c>
      <c r="AT11" s="9">
        <v>53.524999999999999</v>
      </c>
      <c r="AU11" s="9">
        <v>64.504999999999995</v>
      </c>
      <c r="AV11" s="9">
        <v>14.151</v>
      </c>
      <c r="AW11" s="9">
        <v>50.353999999999999</v>
      </c>
      <c r="AX11" s="9">
        <v>594.00199999999995</v>
      </c>
      <c r="AY11" s="9">
        <v>340.447</v>
      </c>
      <c r="AZ11" s="9">
        <v>253.55600000000001</v>
      </c>
      <c r="BA11" s="9">
        <v>331.37200000000001</v>
      </c>
      <c r="BB11" s="9">
        <v>188.41300000000001</v>
      </c>
      <c r="BC11" s="9">
        <v>142.959</v>
      </c>
      <c r="BD11" s="9">
        <v>1222.066</v>
      </c>
      <c r="BE11" s="9">
        <v>611.447</v>
      </c>
      <c r="BF11" s="9">
        <v>610.61800000000005</v>
      </c>
      <c r="BG11" s="9">
        <v>9514.2540000000008</v>
      </c>
      <c r="BH11" s="9">
        <v>5151.9160000000002</v>
      </c>
      <c r="BI11" s="9">
        <v>4362.3370000000004</v>
      </c>
      <c r="BJ11" s="9">
        <v>7685.7889999999998</v>
      </c>
      <c r="BK11" s="9">
        <v>3959.54</v>
      </c>
      <c r="BL11" s="9">
        <v>3726.2489999999998</v>
      </c>
      <c r="BM11" s="9">
        <v>7296.6629999999996</v>
      </c>
      <c r="BN11" s="9">
        <v>3776.9810000000002</v>
      </c>
      <c r="BO11" s="9">
        <v>3519.681</v>
      </c>
      <c r="BP11" s="9">
        <v>188.33099999999999</v>
      </c>
      <c r="BQ11" s="9">
        <v>84.552000000000007</v>
      </c>
      <c r="BR11" s="9">
        <v>103.77800000000001</v>
      </c>
      <c r="BS11" s="9">
        <v>200.56700000000001</v>
      </c>
      <c r="BT11" s="9">
        <v>98.006</v>
      </c>
      <c r="BU11" s="9">
        <v>102.562</v>
      </c>
      <c r="BV11" s="9">
        <v>5915.9219999999996</v>
      </c>
      <c r="BW11" s="9">
        <v>3152.27</v>
      </c>
      <c r="BX11" s="9">
        <v>2763.652</v>
      </c>
      <c r="BY11" s="9">
        <v>441.12900000000002</v>
      </c>
      <c r="BZ11" s="9">
        <v>165.39400000000001</v>
      </c>
      <c r="CA11" s="9">
        <v>275.73399999999998</v>
      </c>
      <c r="CB11" s="9">
        <v>141.12200000000001</v>
      </c>
      <c r="CC11" s="9">
        <v>88.221999999999994</v>
      </c>
      <c r="CD11" s="9">
        <v>52.899000000000001</v>
      </c>
      <c r="CE11" s="9">
        <v>138.50700000000001</v>
      </c>
      <c r="CF11" s="9">
        <v>49.625999999999998</v>
      </c>
      <c r="CG11" s="9">
        <v>88.881</v>
      </c>
      <c r="CH11" s="9">
        <v>161.5</v>
      </c>
      <c r="CI11" s="9">
        <v>27.545999999999999</v>
      </c>
      <c r="CJ11" s="9">
        <v>133.95400000000001</v>
      </c>
      <c r="CK11" s="9">
        <v>401.267</v>
      </c>
      <c r="CL11" s="9">
        <v>147.88</v>
      </c>
      <c r="CM11" s="9">
        <v>253.387</v>
      </c>
      <c r="CN11" s="9">
        <v>128.53399999999999</v>
      </c>
      <c r="CO11" s="9">
        <v>85.456000000000003</v>
      </c>
      <c r="CP11" s="9">
        <v>43.079000000000001</v>
      </c>
      <c r="CQ11" s="9">
        <v>126.604</v>
      </c>
      <c r="CR11" s="9">
        <v>37.076000000000001</v>
      </c>
      <c r="CS11" s="9">
        <v>89.528000000000006</v>
      </c>
      <c r="CT11" s="9">
        <v>146.12799999999999</v>
      </c>
      <c r="CU11" s="9">
        <v>25.347999999999999</v>
      </c>
      <c r="CV11" s="9">
        <v>120.78</v>
      </c>
      <c r="CW11" s="9">
        <v>927.471</v>
      </c>
      <c r="CX11" s="9">
        <v>493.995</v>
      </c>
      <c r="CY11" s="9">
        <v>433.476</v>
      </c>
      <c r="CZ11" s="9">
        <v>821.04399999999998</v>
      </c>
      <c r="DA11" s="9">
        <v>422.50900000000001</v>
      </c>
      <c r="DB11" s="9">
        <v>398.53500000000003</v>
      </c>
      <c r="DC11" s="9">
        <v>6864.7449999999999</v>
      </c>
      <c r="DD11" s="9">
        <v>3537.0309999999999</v>
      </c>
      <c r="DE11" s="9">
        <v>3327.7139999999999</v>
      </c>
      <c r="DF11" s="9">
        <v>810.81399999999996</v>
      </c>
      <c r="DG11" s="9">
        <v>380.53800000000001</v>
      </c>
      <c r="DH11" s="9">
        <v>430.27600000000001</v>
      </c>
      <c r="DI11" s="9">
        <v>6874.9750000000004</v>
      </c>
      <c r="DJ11" s="9">
        <v>3579.0010000000002</v>
      </c>
      <c r="DK11" s="9">
        <v>3295.9740000000002</v>
      </c>
      <c r="DL11" s="9">
        <v>1237.9110000000001</v>
      </c>
      <c r="DM11" s="9">
        <v>607.33500000000004</v>
      </c>
      <c r="DN11" s="9">
        <v>630.57600000000002</v>
      </c>
      <c r="DO11" s="9">
        <v>427.09699999999998</v>
      </c>
      <c r="DP11" s="9">
        <v>226.797</v>
      </c>
      <c r="DQ11" s="9">
        <v>200.3</v>
      </c>
      <c r="DR11" s="9">
        <v>416.86700000000002</v>
      </c>
      <c r="DS11" s="9">
        <v>184.82599999999999</v>
      </c>
      <c r="DT11" s="9">
        <v>232.041</v>
      </c>
      <c r="DU11" s="9">
        <v>393.947</v>
      </c>
      <c r="DV11" s="9">
        <v>195.71199999999999</v>
      </c>
      <c r="DW11" s="9">
        <v>198.23500000000001</v>
      </c>
      <c r="DX11" s="9">
        <v>6447.8779999999997</v>
      </c>
      <c r="DY11" s="9">
        <v>3352.2049999999999</v>
      </c>
      <c r="DZ11" s="9">
        <v>3095.6729999999998</v>
      </c>
      <c r="EA11" s="9">
        <v>1828.4649999999999</v>
      </c>
      <c r="EB11" s="9">
        <v>1192.377</v>
      </c>
      <c r="EC11" s="9">
        <v>636.08799999999997</v>
      </c>
      <c r="ED11" s="9">
        <v>1198.902</v>
      </c>
      <c r="EE11" s="9">
        <v>790.23</v>
      </c>
      <c r="EF11" s="9">
        <v>408.67200000000003</v>
      </c>
      <c r="EG11" s="9">
        <v>65.042000000000002</v>
      </c>
      <c r="EH11" s="9">
        <v>35.276000000000003</v>
      </c>
      <c r="EI11" s="9">
        <v>29.765999999999998</v>
      </c>
      <c r="EJ11" s="9">
        <v>25.783999999999999</v>
      </c>
      <c r="EK11" s="9">
        <v>20.710999999999999</v>
      </c>
      <c r="EL11" s="9">
        <v>5.0730000000000004</v>
      </c>
      <c r="EM11" s="9">
        <v>21.579000000000001</v>
      </c>
      <c r="EN11" s="9">
        <v>11.151</v>
      </c>
      <c r="EO11" s="9">
        <v>10.429</v>
      </c>
      <c r="EP11" s="9">
        <v>17.678999999999998</v>
      </c>
      <c r="EQ11" s="9">
        <v>3.4140000000000001</v>
      </c>
      <c r="ER11" s="9">
        <v>14.263999999999999</v>
      </c>
      <c r="ES11" s="9">
        <v>88.736000000000004</v>
      </c>
      <c r="ET11" s="9">
        <v>47.451999999999998</v>
      </c>
      <c r="EU11" s="9">
        <v>41.283000000000001</v>
      </c>
      <c r="EV11" s="9">
        <v>33.540999999999997</v>
      </c>
      <c r="EW11" s="9">
        <v>18.779</v>
      </c>
      <c r="EX11" s="9">
        <v>14.762</v>
      </c>
      <c r="EY11" s="9">
        <v>26.007999999999999</v>
      </c>
      <c r="EZ11" s="9">
        <v>16.068999999999999</v>
      </c>
      <c r="FA11" s="9">
        <v>9.9380000000000006</v>
      </c>
      <c r="FB11" s="9">
        <v>29.187000000000001</v>
      </c>
      <c r="FC11" s="9">
        <v>12.603999999999999</v>
      </c>
      <c r="FD11" s="9">
        <v>16.582999999999998</v>
      </c>
      <c r="FE11" s="9">
        <v>475.78500000000003</v>
      </c>
      <c r="FF11" s="9">
        <v>319.41800000000001</v>
      </c>
      <c r="FG11" s="9">
        <v>156.36699999999999</v>
      </c>
    </row>
    <row r="12" spans="1:163">
      <c r="A12" s="10">
        <v>42401</v>
      </c>
      <c r="B12" s="9">
        <v>11909.587</v>
      </c>
      <c r="C12" s="9">
        <v>6373.7330000000002</v>
      </c>
      <c r="D12" s="9">
        <v>5535.8530000000001</v>
      </c>
      <c r="E12" s="9">
        <v>2183.2600000000002</v>
      </c>
      <c r="F12" s="9">
        <v>1163.7850000000001</v>
      </c>
      <c r="G12" s="9">
        <v>1019.475</v>
      </c>
      <c r="H12" s="9">
        <v>951.20699999999999</v>
      </c>
      <c r="I12" s="9">
        <v>529.96500000000003</v>
      </c>
      <c r="J12" s="9">
        <v>421.24200000000002</v>
      </c>
      <c r="K12" s="9">
        <v>437.495</v>
      </c>
      <c r="L12" s="9">
        <v>253.67500000000001</v>
      </c>
      <c r="M12" s="9">
        <v>183.82</v>
      </c>
      <c r="N12" s="9">
        <v>513.05600000000004</v>
      </c>
      <c r="O12" s="9">
        <v>275.798</v>
      </c>
      <c r="P12" s="9">
        <v>237.25800000000001</v>
      </c>
      <c r="Q12" s="9">
        <v>537.96500000000003</v>
      </c>
      <c r="R12" s="9">
        <v>299.06700000000001</v>
      </c>
      <c r="S12" s="9">
        <v>238.899</v>
      </c>
      <c r="T12" s="9">
        <v>411.7</v>
      </c>
      <c r="U12" s="9">
        <v>229.52099999999999</v>
      </c>
      <c r="V12" s="9">
        <v>182.179</v>
      </c>
      <c r="W12" s="9">
        <v>273.363</v>
      </c>
      <c r="X12" s="9">
        <v>173.35400000000001</v>
      </c>
      <c r="Y12" s="9">
        <v>100.009</v>
      </c>
      <c r="Z12" s="9">
        <v>328.91199999999998</v>
      </c>
      <c r="AA12" s="9">
        <v>167.02</v>
      </c>
      <c r="AB12" s="9">
        <v>161.892</v>
      </c>
      <c r="AC12" s="9">
        <v>123.04300000000001</v>
      </c>
      <c r="AD12" s="9">
        <v>83.384</v>
      </c>
      <c r="AE12" s="9">
        <v>39.658999999999999</v>
      </c>
      <c r="AF12" s="9">
        <v>121.65900000000001</v>
      </c>
      <c r="AG12" s="9">
        <v>60.813000000000002</v>
      </c>
      <c r="AH12" s="9">
        <v>60.847000000000001</v>
      </c>
      <c r="AI12" s="9">
        <v>84.209000000000003</v>
      </c>
      <c r="AJ12" s="9">
        <v>22.823</v>
      </c>
      <c r="AK12" s="9">
        <v>61.386000000000003</v>
      </c>
      <c r="AL12" s="9">
        <v>348.93099999999998</v>
      </c>
      <c r="AM12" s="9">
        <v>189.59100000000001</v>
      </c>
      <c r="AN12" s="9">
        <v>159.34100000000001</v>
      </c>
      <c r="AO12" s="9">
        <v>187.45099999999999</v>
      </c>
      <c r="AP12" s="9">
        <v>131.31399999999999</v>
      </c>
      <c r="AQ12" s="9">
        <v>56.137999999999998</v>
      </c>
      <c r="AR12" s="9">
        <v>88.197999999999993</v>
      </c>
      <c r="AS12" s="9">
        <v>37.643999999999998</v>
      </c>
      <c r="AT12" s="9">
        <v>50.555</v>
      </c>
      <c r="AU12" s="9">
        <v>73.281999999999996</v>
      </c>
      <c r="AV12" s="9">
        <v>20.634</v>
      </c>
      <c r="AW12" s="9">
        <v>52.649000000000001</v>
      </c>
      <c r="AX12" s="9">
        <v>612.70299999999997</v>
      </c>
      <c r="AY12" s="9">
        <v>347.59699999999998</v>
      </c>
      <c r="AZ12" s="9">
        <v>265.10599999999999</v>
      </c>
      <c r="BA12" s="9">
        <v>338.50400000000002</v>
      </c>
      <c r="BB12" s="9">
        <v>182.369</v>
      </c>
      <c r="BC12" s="9">
        <v>156.136</v>
      </c>
      <c r="BD12" s="9">
        <v>1232.0530000000001</v>
      </c>
      <c r="BE12" s="9">
        <v>633.82000000000005</v>
      </c>
      <c r="BF12" s="9">
        <v>598.23299999999995</v>
      </c>
      <c r="BG12" s="9">
        <v>9726.3259999999991</v>
      </c>
      <c r="BH12" s="9">
        <v>5209.9480000000003</v>
      </c>
      <c r="BI12" s="9">
        <v>4516.3789999999999</v>
      </c>
      <c r="BJ12" s="9">
        <v>7833.2079999999996</v>
      </c>
      <c r="BK12" s="9">
        <v>3960.634</v>
      </c>
      <c r="BL12" s="9">
        <v>3872.5740000000001</v>
      </c>
      <c r="BM12" s="9">
        <v>7446.8339999999998</v>
      </c>
      <c r="BN12" s="9">
        <v>3779.877</v>
      </c>
      <c r="BO12" s="9">
        <v>3666.9569999999999</v>
      </c>
      <c r="BP12" s="9">
        <v>200.173</v>
      </c>
      <c r="BQ12" s="9">
        <v>89.53</v>
      </c>
      <c r="BR12" s="9">
        <v>110.643</v>
      </c>
      <c r="BS12" s="9">
        <v>184.096</v>
      </c>
      <c r="BT12" s="9">
        <v>90.289000000000001</v>
      </c>
      <c r="BU12" s="9">
        <v>93.807000000000002</v>
      </c>
      <c r="BV12" s="9">
        <v>6048.9859999999999</v>
      </c>
      <c r="BW12" s="9">
        <v>3158.4389999999999</v>
      </c>
      <c r="BX12" s="9">
        <v>2890.547</v>
      </c>
      <c r="BY12" s="9">
        <v>442.69900000000001</v>
      </c>
      <c r="BZ12" s="9">
        <v>168.23400000000001</v>
      </c>
      <c r="CA12" s="9">
        <v>274.46499999999997</v>
      </c>
      <c r="CB12" s="9">
        <v>142.31399999999999</v>
      </c>
      <c r="CC12" s="9">
        <v>96.915999999999997</v>
      </c>
      <c r="CD12" s="9">
        <v>45.398000000000003</v>
      </c>
      <c r="CE12" s="9">
        <v>134.14099999999999</v>
      </c>
      <c r="CF12" s="9">
        <v>37.795000000000002</v>
      </c>
      <c r="CG12" s="9">
        <v>96.346000000000004</v>
      </c>
      <c r="CH12" s="9">
        <v>166.244</v>
      </c>
      <c r="CI12" s="9">
        <v>33.523000000000003</v>
      </c>
      <c r="CJ12" s="9">
        <v>132.721</v>
      </c>
      <c r="CK12" s="9">
        <v>402.05599999999998</v>
      </c>
      <c r="CL12" s="9">
        <v>149.55699999999999</v>
      </c>
      <c r="CM12" s="9">
        <v>252.499</v>
      </c>
      <c r="CN12" s="9">
        <v>123.108</v>
      </c>
      <c r="CO12" s="9">
        <v>83.522999999999996</v>
      </c>
      <c r="CP12" s="9">
        <v>39.585000000000001</v>
      </c>
      <c r="CQ12" s="9">
        <v>120.236</v>
      </c>
      <c r="CR12" s="9">
        <v>28.699000000000002</v>
      </c>
      <c r="CS12" s="9">
        <v>91.537999999999997</v>
      </c>
      <c r="CT12" s="9">
        <v>158.71199999999999</v>
      </c>
      <c r="CU12" s="9">
        <v>37.335000000000001</v>
      </c>
      <c r="CV12" s="9">
        <v>121.376</v>
      </c>
      <c r="CW12" s="9">
        <v>939.46699999999998</v>
      </c>
      <c r="CX12" s="9">
        <v>484.404</v>
      </c>
      <c r="CY12" s="9">
        <v>455.06299999999999</v>
      </c>
      <c r="CZ12" s="9">
        <v>817.41300000000001</v>
      </c>
      <c r="DA12" s="9">
        <v>418.267</v>
      </c>
      <c r="DB12" s="9">
        <v>399.14600000000002</v>
      </c>
      <c r="DC12" s="9">
        <v>7015.7960000000003</v>
      </c>
      <c r="DD12" s="9">
        <v>3542.3679999999999</v>
      </c>
      <c r="DE12" s="9">
        <v>3473.4279999999999</v>
      </c>
      <c r="DF12" s="9">
        <v>780.41700000000003</v>
      </c>
      <c r="DG12" s="9">
        <v>367.27800000000002</v>
      </c>
      <c r="DH12" s="9">
        <v>413.13900000000001</v>
      </c>
      <c r="DI12" s="9">
        <v>7052.7910000000002</v>
      </c>
      <c r="DJ12" s="9">
        <v>3593.357</v>
      </c>
      <c r="DK12" s="9">
        <v>3459.4349999999999</v>
      </c>
      <c r="DL12" s="9">
        <v>1218.981</v>
      </c>
      <c r="DM12" s="9">
        <v>599.02300000000002</v>
      </c>
      <c r="DN12" s="9">
        <v>619.95799999999997</v>
      </c>
      <c r="DO12" s="9">
        <v>438.56400000000002</v>
      </c>
      <c r="DP12" s="9">
        <v>231.745</v>
      </c>
      <c r="DQ12" s="9">
        <v>206.81899999999999</v>
      </c>
      <c r="DR12" s="9">
        <v>401.56799999999998</v>
      </c>
      <c r="DS12" s="9">
        <v>180.756</v>
      </c>
      <c r="DT12" s="9">
        <v>220.81200000000001</v>
      </c>
      <c r="DU12" s="9">
        <v>378.84800000000001</v>
      </c>
      <c r="DV12" s="9">
        <v>186.52099999999999</v>
      </c>
      <c r="DW12" s="9">
        <v>192.327</v>
      </c>
      <c r="DX12" s="9">
        <v>6614.2269999999999</v>
      </c>
      <c r="DY12" s="9">
        <v>3361.6120000000001</v>
      </c>
      <c r="DZ12" s="9">
        <v>3252.616</v>
      </c>
      <c r="EA12" s="9">
        <v>1893.1179999999999</v>
      </c>
      <c r="EB12" s="9">
        <v>1249.3130000000001</v>
      </c>
      <c r="EC12" s="9">
        <v>643.80499999999995</v>
      </c>
      <c r="ED12" s="9">
        <v>1255.0050000000001</v>
      </c>
      <c r="EE12" s="9">
        <v>832.38400000000001</v>
      </c>
      <c r="EF12" s="9">
        <v>422.62099999999998</v>
      </c>
      <c r="EG12" s="9">
        <v>75.033000000000001</v>
      </c>
      <c r="EH12" s="9">
        <v>43.747</v>
      </c>
      <c r="EI12" s="9">
        <v>31.285</v>
      </c>
      <c r="EJ12" s="9">
        <v>34.402000000000001</v>
      </c>
      <c r="EK12" s="9">
        <v>26.44</v>
      </c>
      <c r="EL12" s="9">
        <v>7.9619999999999997</v>
      </c>
      <c r="EM12" s="9">
        <v>18.931999999999999</v>
      </c>
      <c r="EN12" s="9">
        <v>9.4920000000000009</v>
      </c>
      <c r="EO12" s="9">
        <v>9.44</v>
      </c>
      <c r="EP12" s="9">
        <v>21.698</v>
      </c>
      <c r="EQ12" s="9">
        <v>7.8150000000000004</v>
      </c>
      <c r="ER12" s="9">
        <v>13.882999999999999</v>
      </c>
      <c r="ES12" s="9">
        <v>84.778999999999996</v>
      </c>
      <c r="ET12" s="9">
        <v>53.612000000000002</v>
      </c>
      <c r="EU12" s="9">
        <v>31.167000000000002</v>
      </c>
      <c r="EV12" s="9">
        <v>27.623999999999999</v>
      </c>
      <c r="EW12" s="9">
        <v>21.283000000000001</v>
      </c>
      <c r="EX12" s="9">
        <v>6.3410000000000002</v>
      </c>
      <c r="EY12" s="9">
        <v>27.535</v>
      </c>
      <c r="EZ12" s="9">
        <v>16.190999999999999</v>
      </c>
      <c r="FA12" s="9">
        <v>11.343999999999999</v>
      </c>
      <c r="FB12" s="9">
        <v>29.62</v>
      </c>
      <c r="FC12" s="9">
        <v>16.138000000000002</v>
      </c>
      <c r="FD12" s="9">
        <v>13.481999999999999</v>
      </c>
      <c r="FE12" s="9">
        <v>478.30200000000002</v>
      </c>
      <c r="FF12" s="9">
        <v>319.57</v>
      </c>
      <c r="FG12" s="9">
        <v>158.732</v>
      </c>
    </row>
    <row r="13" spans="1:163">
      <c r="A13" s="10">
        <v>42767</v>
      </c>
      <c r="B13" s="9">
        <v>12037.361000000001</v>
      </c>
      <c r="C13" s="9">
        <v>6436.5039999999999</v>
      </c>
      <c r="D13" s="9">
        <v>5600.8580000000002</v>
      </c>
      <c r="E13" s="9">
        <v>2195.25</v>
      </c>
      <c r="F13" s="9">
        <v>1175.02</v>
      </c>
      <c r="G13" s="9">
        <v>1020.23</v>
      </c>
      <c r="H13" s="9">
        <v>926.86199999999997</v>
      </c>
      <c r="I13" s="9">
        <v>533.03700000000003</v>
      </c>
      <c r="J13" s="9">
        <v>393.82499999999999</v>
      </c>
      <c r="K13" s="9">
        <v>421.00799999999998</v>
      </c>
      <c r="L13" s="9">
        <v>253.36799999999999</v>
      </c>
      <c r="M13" s="9">
        <v>167.64</v>
      </c>
      <c r="N13" s="9">
        <v>505.29700000000003</v>
      </c>
      <c r="O13" s="9">
        <v>279.11200000000002</v>
      </c>
      <c r="P13" s="9">
        <v>226.185</v>
      </c>
      <c r="Q13" s="9">
        <v>529.83199999999999</v>
      </c>
      <c r="R13" s="9">
        <v>321.30900000000003</v>
      </c>
      <c r="S13" s="9">
        <v>208.523</v>
      </c>
      <c r="T13" s="9">
        <v>395.50400000000002</v>
      </c>
      <c r="U13" s="9">
        <v>210.63900000000001</v>
      </c>
      <c r="V13" s="9">
        <v>184.86500000000001</v>
      </c>
      <c r="W13" s="9">
        <v>269.37599999999998</v>
      </c>
      <c r="X13" s="9">
        <v>176.696</v>
      </c>
      <c r="Y13" s="9">
        <v>92.68</v>
      </c>
      <c r="Z13" s="9">
        <v>325.649</v>
      </c>
      <c r="AA13" s="9">
        <v>172.083</v>
      </c>
      <c r="AB13" s="9">
        <v>153.566</v>
      </c>
      <c r="AC13" s="9">
        <v>117.89700000000001</v>
      </c>
      <c r="AD13" s="9">
        <v>83.712000000000003</v>
      </c>
      <c r="AE13" s="9">
        <v>34.183999999999997</v>
      </c>
      <c r="AF13" s="9">
        <v>127.73399999999999</v>
      </c>
      <c r="AG13" s="9">
        <v>60.402999999999999</v>
      </c>
      <c r="AH13" s="9">
        <v>67.331000000000003</v>
      </c>
      <c r="AI13" s="9">
        <v>80.018000000000001</v>
      </c>
      <c r="AJ13" s="9">
        <v>27.968</v>
      </c>
      <c r="AK13" s="9">
        <v>52.051000000000002</v>
      </c>
      <c r="AL13" s="9">
        <v>331.83699999999999</v>
      </c>
      <c r="AM13" s="9">
        <v>184.25800000000001</v>
      </c>
      <c r="AN13" s="9">
        <v>147.57900000000001</v>
      </c>
      <c r="AO13" s="9">
        <v>184.09899999999999</v>
      </c>
      <c r="AP13" s="9">
        <v>126.916</v>
      </c>
      <c r="AQ13" s="9">
        <v>57.182000000000002</v>
      </c>
      <c r="AR13" s="9">
        <v>90.361999999999995</v>
      </c>
      <c r="AS13" s="9">
        <v>42.01</v>
      </c>
      <c r="AT13" s="9">
        <v>48.353000000000002</v>
      </c>
      <c r="AU13" s="9">
        <v>57.375999999999998</v>
      </c>
      <c r="AV13" s="9">
        <v>15.332000000000001</v>
      </c>
      <c r="AW13" s="9">
        <v>42.043999999999997</v>
      </c>
      <c r="AX13" s="9">
        <v>601.149</v>
      </c>
      <c r="AY13" s="9">
        <v>335.22699999999998</v>
      </c>
      <c r="AZ13" s="9">
        <v>265.92200000000003</v>
      </c>
      <c r="BA13" s="9">
        <v>325.71199999999999</v>
      </c>
      <c r="BB13" s="9">
        <v>197.809</v>
      </c>
      <c r="BC13" s="9">
        <v>127.90300000000001</v>
      </c>
      <c r="BD13" s="9">
        <v>1268.3879999999999</v>
      </c>
      <c r="BE13" s="9">
        <v>641.98299999999995</v>
      </c>
      <c r="BF13" s="9">
        <v>626.40499999999997</v>
      </c>
      <c r="BG13" s="9">
        <v>9842.1119999999992</v>
      </c>
      <c r="BH13" s="9">
        <v>5261.4840000000004</v>
      </c>
      <c r="BI13" s="9">
        <v>4580.6279999999997</v>
      </c>
      <c r="BJ13" s="9">
        <v>7991.6390000000001</v>
      </c>
      <c r="BK13" s="9">
        <v>4036.402</v>
      </c>
      <c r="BL13" s="9">
        <v>3955.2370000000001</v>
      </c>
      <c r="BM13" s="9">
        <v>7637.326</v>
      </c>
      <c r="BN13" s="9">
        <v>3864.4070000000002</v>
      </c>
      <c r="BO13" s="9">
        <v>3772.9189999999999</v>
      </c>
      <c r="BP13" s="9">
        <v>196.136</v>
      </c>
      <c r="BQ13" s="9">
        <v>93.39</v>
      </c>
      <c r="BR13" s="9">
        <v>102.747</v>
      </c>
      <c r="BS13" s="9">
        <v>154.26900000000001</v>
      </c>
      <c r="BT13" s="9">
        <v>75.984999999999999</v>
      </c>
      <c r="BU13" s="9">
        <v>78.283000000000001</v>
      </c>
      <c r="BV13" s="9">
        <v>6261.2839999999997</v>
      </c>
      <c r="BW13" s="9">
        <v>3257.636</v>
      </c>
      <c r="BX13" s="9">
        <v>3003.6480000000001</v>
      </c>
      <c r="BY13" s="9">
        <v>420.13400000000001</v>
      </c>
      <c r="BZ13" s="9">
        <v>147.655</v>
      </c>
      <c r="CA13" s="9">
        <v>272.47800000000001</v>
      </c>
      <c r="CB13" s="9">
        <v>117.753</v>
      </c>
      <c r="CC13" s="9">
        <v>74.709999999999994</v>
      </c>
      <c r="CD13" s="9">
        <v>43.042999999999999</v>
      </c>
      <c r="CE13" s="9">
        <v>136.84899999999999</v>
      </c>
      <c r="CF13" s="9">
        <v>43.485999999999997</v>
      </c>
      <c r="CG13" s="9">
        <v>93.363</v>
      </c>
      <c r="CH13" s="9">
        <v>165.53100000000001</v>
      </c>
      <c r="CI13" s="9">
        <v>29.46</v>
      </c>
      <c r="CJ13" s="9">
        <v>136.072</v>
      </c>
      <c r="CK13" s="9">
        <v>398.50200000000001</v>
      </c>
      <c r="CL13" s="9">
        <v>147.893</v>
      </c>
      <c r="CM13" s="9">
        <v>250.60900000000001</v>
      </c>
      <c r="CN13" s="9">
        <v>111.099</v>
      </c>
      <c r="CO13" s="9">
        <v>75.114999999999995</v>
      </c>
      <c r="CP13" s="9">
        <v>35.984999999999999</v>
      </c>
      <c r="CQ13" s="9">
        <v>138.85900000000001</v>
      </c>
      <c r="CR13" s="9">
        <v>38.871000000000002</v>
      </c>
      <c r="CS13" s="9">
        <v>99.988</v>
      </c>
      <c r="CT13" s="9">
        <v>148.54300000000001</v>
      </c>
      <c r="CU13" s="9">
        <v>33.908000000000001</v>
      </c>
      <c r="CV13" s="9">
        <v>114.636</v>
      </c>
      <c r="CW13" s="9">
        <v>911.72</v>
      </c>
      <c r="CX13" s="9">
        <v>483.21800000000002</v>
      </c>
      <c r="CY13" s="9">
        <v>428.50099999999998</v>
      </c>
      <c r="CZ13" s="9">
        <v>779.73199999999997</v>
      </c>
      <c r="DA13" s="9">
        <v>398.23</v>
      </c>
      <c r="DB13" s="9">
        <v>381.50200000000001</v>
      </c>
      <c r="DC13" s="9">
        <v>7211.9070000000002</v>
      </c>
      <c r="DD13" s="9">
        <v>3638.172</v>
      </c>
      <c r="DE13" s="9">
        <v>3573.7350000000001</v>
      </c>
      <c r="DF13" s="9">
        <v>731.34199999999998</v>
      </c>
      <c r="DG13" s="9">
        <v>357.97300000000001</v>
      </c>
      <c r="DH13" s="9">
        <v>373.36900000000003</v>
      </c>
      <c r="DI13" s="9">
        <v>7260.2979999999998</v>
      </c>
      <c r="DJ13" s="9">
        <v>3678.4290000000001</v>
      </c>
      <c r="DK13" s="9">
        <v>3581.8679999999999</v>
      </c>
      <c r="DL13" s="9">
        <v>1159.0150000000001</v>
      </c>
      <c r="DM13" s="9">
        <v>573.32899999999995</v>
      </c>
      <c r="DN13" s="9">
        <v>585.68600000000004</v>
      </c>
      <c r="DO13" s="9">
        <v>427.673</v>
      </c>
      <c r="DP13" s="9">
        <v>215.35599999999999</v>
      </c>
      <c r="DQ13" s="9">
        <v>212.31700000000001</v>
      </c>
      <c r="DR13" s="9">
        <v>379.28300000000002</v>
      </c>
      <c r="DS13" s="9">
        <v>175.09899999999999</v>
      </c>
      <c r="DT13" s="9">
        <v>204.184</v>
      </c>
      <c r="DU13" s="9">
        <v>352.05900000000003</v>
      </c>
      <c r="DV13" s="9">
        <v>182.874</v>
      </c>
      <c r="DW13" s="9">
        <v>169.185</v>
      </c>
      <c r="DX13" s="9">
        <v>6832.6239999999998</v>
      </c>
      <c r="DY13" s="9">
        <v>3463.0729999999999</v>
      </c>
      <c r="DZ13" s="9">
        <v>3369.5509999999999</v>
      </c>
      <c r="EA13" s="9">
        <v>1850.473</v>
      </c>
      <c r="EB13" s="9">
        <v>1225.0820000000001</v>
      </c>
      <c r="EC13" s="9">
        <v>625.39099999999996</v>
      </c>
      <c r="ED13" s="9">
        <v>1211.8620000000001</v>
      </c>
      <c r="EE13" s="9">
        <v>817.47699999999998</v>
      </c>
      <c r="EF13" s="9">
        <v>394.38400000000001</v>
      </c>
      <c r="EG13" s="9">
        <v>70.701999999999998</v>
      </c>
      <c r="EH13" s="9">
        <v>37.155999999999999</v>
      </c>
      <c r="EI13" s="9">
        <v>33.545999999999999</v>
      </c>
      <c r="EJ13" s="9">
        <v>27.69</v>
      </c>
      <c r="EK13" s="9">
        <v>20.64</v>
      </c>
      <c r="EL13" s="9">
        <v>7.05</v>
      </c>
      <c r="EM13" s="9">
        <v>11.762</v>
      </c>
      <c r="EN13" s="9">
        <v>6.99</v>
      </c>
      <c r="EO13" s="9">
        <v>4.7720000000000002</v>
      </c>
      <c r="EP13" s="9">
        <v>31.25</v>
      </c>
      <c r="EQ13" s="9">
        <v>9.5259999999999998</v>
      </c>
      <c r="ER13" s="9">
        <v>21.724</v>
      </c>
      <c r="ES13" s="9">
        <v>92.15</v>
      </c>
      <c r="ET13" s="9">
        <v>53.802999999999997</v>
      </c>
      <c r="EU13" s="9">
        <v>38.345999999999997</v>
      </c>
      <c r="EV13" s="9">
        <v>33.718000000000004</v>
      </c>
      <c r="EW13" s="9">
        <v>24.608000000000001</v>
      </c>
      <c r="EX13" s="9">
        <v>9.11</v>
      </c>
      <c r="EY13" s="9">
        <v>33.323</v>
      </c>
      <c r="EZ13" s="9">
        <v>18.126999999999999</v>
      </c>
      <c r="FA13" s="9">
        <v>15.196</v>
      </c>
      <c r="FB13" s="9">
        <v>25.108000000000001</v>
      </c>
      <c r="FC13" s="9">
        <v>11.068</v>
      </c>
      <c r="FD13" s="9">
        <v>14.04</v>
      </c>
      <c r="FE13" s="9">
        <v>475.75900000000001</v>
      </c>
      <c r="FF13" s="9">
        <v>316.64499999999998</v>
      </c>
      <c r="FG13" s="9">
        <v>159.114</v>
      </c>
    </row>
    <row r="14" spans="1:163">
      <c r="A14" s="10">
        <v>43132</v>
      </c>
      <c r="B14" s="9">
        <v>12457.397999999999</v>
      </c>
      <c r="C14" s="9">
        <v>6612.6490000000003</v>
      </c>
      <c r="D14" s="9">
        <v>5844.7489999999998</v>
      </c>
      <c r="E14" s="9">
        <v>2399.5819999999999</v>
      </c>
      <c r="F14" s="9">
        <v>1260.595</v>
      </c>
      <c r="G14" s="9">
        <v>1138.9870000000001</v>
      </c>
      <c r="H14" s="9">
        <v>1007.579</v>
      </c>
      <c r="I14" s="9">
        <v>570.35500000000002</v>
      </c>
      <c r="J14" s="9">
        <v>437.22399999999999</v>
      </c>
      <c r="K14" s="9">
        <v>445.76299999999998</v>
      </c>
      <c r="L14" s="9">
        <v>256.00900000000001</v>
      </c>
      <c r="M14" s="9">
        <v>189.75399999999999</v>
      </c>
      <c r="N14" s="9">
        <v>559.08699999999999</v>
      </c>
      <c r="O14" s="9">
        <v>312.81900000000002</v>
      </c>
      <c r="P14" s="9">
        <v>246.268</v>
      </c>
      <c r="Q14" s="9">
        <v>580.68100000000004</v>
      </c>
      <c r="R14" s="9">
        <v>334.34699999999998</v>
      </c>
      <c r="S14" s="9">
        <v>246.334</v>
      </c>
      <c r="T14" s="9">
        <v>423.64400000000001</v>
      </c>
      <c r="U14" s="9">
        <v>233.66</v>
      </c>
      <c r="V14" s="9">
        <v>189.98400000000001</v>
      </c>
      <c r="W14" s="9">
        <v>311.798</v>
      </c>
      <c r="X14" s="9">
        <v>191.26499999999999</v>
      </c>
      <c r="Y14" s="9">
        <v>120.53400000000001</v>
      </c>
      <c r="Z14" s="9">
        <v>363.16699999999997</v>
      </c>
      <c r="AA14" s="9">
        <v>186.81</v>
      </c>
      <c r="AB14" s="9">
        <v>176.358</v>
      </c>
      <c r="AC14" s="9">
        <v>136.416</v>
      </c>
      <c r="AD14" s="9">
        <v>94.313000000000002</v>
      </c>
      <c r="AE14" s="9">
        <v>42.103000000000002</v>
      </c>
      <c r="AF14" s="9">
        <v>141.48400000000001</v>
      </c>
      <c r="AG14" s="9">
        <v>67.334999999999994</v>
      </c>
      <c r="AH14" s="9">
        <v>74.149000000000001</v>
      </c>
      <c r="AI14" s="9">
        <v>85.266999999999996</v>
      </c>
      <c r="AJ14" s="9">
        <v>25.161000000000001</v>
      </c>
      <c r="AK14" s="9">
        <v>60.106000000000002</v>
      </c>
      <c r="AL14" s="9">
        <v>332.613</v>
      </c>
      <c r="AM14" s="9">
        <v>192.28100000000001</v>
      </c>
      <c r="AN14" s="9">
        <v>140.33199999999999</v>
      </c>
      <c r="AO14" s="9">
        <v>188.345</v>
      </c>
      <c r="AP14" s="9">
        <v>134.946</v>
      </c>
      <c r="AQ14" s="9">
        <v>53.399000000000001</v>
      </c>
      <c r="AR14" s="9">
        <v>78.296000000000006</v>
      </c>
      <c r="AS14" s="9">
        <v>35.253999999999998</v>
      </c>
      <c r="AT14" s="9">
        <v>43.042000000000002</v>
      </c>
      <c r="AU14" s="9">
        <v>65.972999999999999</v>
      </c>
      <c r="AV14" s="9">
        <v>22.081</v>
      </c>
      <c r="AW14" s="9">
        <v>43.892000000000003</v>
      </c>
      <c r="AX14" s="9">
        <v>665.70699999999999</v>
      </c>
      <c r="AY14" s="9">
        <v>371.84300000000002</v>
      </c>
      <c r="AZ14" s="9">
        <v>293.86399999999998</v>
      </c>
      <c r="BA14" s="9">
        <v>341.87099999999998</v>
      </c>
      <c r="BB14" s="9">
        <v>198.512</v>
      </c>
      <c r="BC14" s="9">
        <v>143.35900000000001</v>
      </c>
      <c r="BD14" s="9">
        <v>1392.0029999999999</v>
      </c>
      <c r="BE14" s="9">
        <v>690.24</v>
      </c>
      <c r="BF14" s="9">
        <v>701.76400000000001</v>
      </c>
      <c r="BG14" s="9">
        <v>10057.816000000001</v>
      </c>
      <c r="BH14" s="9">
        <v>5352.0540000000001</v>
      </c>
      <c r="BI14" s="9">
        <v>4705.7619999999997</v>
      </c>
      <c r="BJ14" s="9">
        <v>8165.9260000000004</v>
      </c>
      <c r="BK14" s="9">
        <v>4083.9250000000002</v>
      </c>
      <c r="BL14" s="9">
        <v>4082.0010000000002</v>
      </c>
      <c r="BM14" s="9">
        <v>7760.1679999999997</v>
      </c>
      <c r="BN14" s="9">
        <v>3884.951</v>
      </c>
      <c r="BO14" s="9">
        <v>3875.2170000000001</v>
      </c>
      <c r="BP14" s="9">
        <v>208.53</v>
      </c>
      <c r="BQ14" s="9">
        <v>95.156000000000006</v>
      </c>
      <c r="BR14" s="9">
        <v>113.374</v>
      </c>
      <c r="BS14" s="9">
        <v>191.81899999999999</v>
      </c>
      <c r="BT14" s="9">
        <v>101.712</v>
      </c>
      <c r="BU14" s="9">
        <v>90.105999999999995</v>
      </c>
      <c r="BV14" s="9">
        <v>6385.4350000000004</v>
      </c>
      <c r="BW14" s="9">
        <v>3295.9690000000001</v>
      </c>
      <c r="BX14" s="9">
        <v>3089.4659999999999</v>
      </c>
      <c r="BY14" s="9">
        <v>449.64</v>
      </c>
      <c r="BZ14" s="9">
        <v>160.41999999999999</v>
      </c>
      <c r="CA14" s="9">
        <v>289.22000000000003</v>
      </c>
      <c r="CB14" s="9">
        <v>136.28700000000001</v>
      </c>
      <c r="CC14" s="9">
        <v>81.388999999999996</v>
      </c>
      <c r="CD14" s="9">
        <v>54.898000000000003</v>
      </c>
      <c r="CE14" s="9">
        <v>134.13800000000001</v>
      </c>
      <c r="CF14" s="9">
        <v>44.014000000000003</v>
      </c>
      <c r="CG14" s="9">
        <v>90.123999999999995</v>
      </c>
      <c r="CH14" s="9">
        <v>179.21600000000001</v>
      </c>
      <c r="CI14" s="9">
        <v>35.017000000000003</v>
      </c>
      <c r="CJ14" s="9">
        <v>144.19800000000001</v>
      </c>
      <c r="CK14" s="9">
        <v>385.03899999999999</v>
      </c>
      <c r="CL14" s="9">
        <v>122.07</v>
      </c>
      <c r="CM14" s="9">
        <v>262.97000000000003</v>
      </c>
      <c r="CN14" s="9">
        <v>101.762</v>
      </c>
      <c r="CO14" s="9">
        <v>63.646000000000001</v>
      </c>
      <c r="CP14" s="9">
        <v>38.116</v>
      </c>
      <c r="CQ14" s="9">
        <v>136.25399999999999</v>
      </c>
      <c r="CR14" s="9">
        <v>33.869999999999997</v>
      </c>
      <c r="CS14" s="9">
        <v>102.384</v>
      </c>
      <c r="CT14" s="9">
        <v>147.023</v>
      </c>
      <c r="CU14" s="9">
        <v>24.553999999999998</v>
      </c>
      <c r="CV14" s="9">
        <v>122.46899999999999</v>
      </c>
      <c r="CW14" s="9">
        <v>945.81200000000001</v>
      </c>
      <c r="CX14" s="9">
        <v>505.46699999999998</v>
      </c>
      <c r="CY14" s="9">
        <v>440.34500000000003</v>
      </c>
      <c r="CZ14" s="9">
        <v>840.995</v>
      </c>
      <c r="DA14" s="9">
        <v>429.28800000000001</v>
      </c>
      <c r="DB14" s="9">
        <v>411.70699999999999</v>
      </c>
      <c r="DC14" s="9">
        <v>7324.9309999999996</v>
      </c>
      <c r="DD14" s="9">
        <v>3654.6370000000002</v>
      </c>
      <c r="DE14" s="9">
        <v>3670.2939999999999</v>
      </c>
      <c r="DF14" s="9">
        <v>797.88800000000003</v>
      </c>
      <c r="DG14" s="9">
        <v>373.73899999999998</v>
      </c>
      <c r="DH14" s="9">
        <v>424.149</v>
      </c>
      <c r="DI14" s="9">
        <v>7368.0379999999996</v>
      </c>
      <c r="DJ14" s="9">
        <v>3710.1869999999999</v>
      </c>
      <c r="DK14" s="9">
        <v>3657.8519999999999</v>
      </c>
      <c r="DL14" s="9">
        <v>1243.645</v>
      </c>
      <c r="DM14" s="9">
        <v>612.505</v>
      </c>
      <c r="DN14" s="9">
        <v>631.13900000000001</v>
      </c>
      <c r="DO14" s="9">
        <v>445.75700000000001</v>
      </c>
      <c r="DP14" s="9">
        <v>238.767</v>
      </c>
      <c r="DQ14" s="9">
        <v>206.99</v>
      </c>
      <c r="DR14" s="9">
        <v>402.65</v>
      </c>
      <c r="DS14" s="9">
        <v>183.21700000000001</v>
      </c>
      <c r="DT14" s="9">
        <v>219.43299999999999</v>
      </c>
      <c r="DU14" s="9">
        <v>395.238</v>
      </c>
      <c r="DV14" s="9">
        <v>190.52099999999999</v>
      </c>
      <c r="DW14" s="9">
        <v>204.71600000000001</v>
      </c>
      <c r="DX14" s="9">
        <v>6922.2809999999999</v>
      </c>
      <c r="DY14" s="9">
        <v>3471.42</v>
      </c>
      <c r="DZ14" s="9">
        <v>3450.8609999999999</v>
      </c>
      <c r="EA14" s="9">
        <v>1891.89</v>
      </c>
      <c r="EB14" s="9">
        <v>1268.1289999999999</v>
      </c>
      <c r="EC14" s="9">
        <v>623.76099999999997</v>
      </c>
      <c r="ED14" s="9">
        <v>1249.9880000000001</v>
      </c>
      <c r="EE14" s="9">
        <v>844.66800000000001</v>
      </c>
      <c r="EF14" s="9">
        <v>405.32</v>
      </c>
      <c r="EG14" s="9">
        <v>66.593999999999994</v>
      </c>
      <c r="EH14" s="9">
        <v>42.43</v>
      </c>
      <c r="EI14" s="9">
        <v>24.164000000000001</v>
      </c>
      <c r="EJ14" s="9">
        <v>27.084</v>
      </c>
      <c r="EK14" s="9">
        <v>23.469000000000001</v>
      </c>
      <c r="EL14" s="9">
        <v>3.6150000000000002</v>
      </c>
      <c r="EM14" s="9">
        <v>15.552</v>
      </c>
      <c r="EN14" s="9">
        <v>9.9610000000000003</v>
      </c>
      <c r="EO14" s="9">
        <v>5.59</v>
      </c>
      <c r="EP14" s="9">
        <v>23.959</v>
      </c>
      <c r="EQ14" s="9">
        <v>9</v>
      </c>
      <c r="ER14" s="9">
        <v>14.958</v>
      </c>
      <c r="ES14" s="9">
        <v>97.965000000000003</v>
      </c>
      <c r="ET14" s="9">
        <v>55.993000000000002</v>
      </c>
      <c r="EU14" s="9">
        <v>41.972000000000001</v>
      </c>
      <c r="EV14" s="9">
        <v>31.585000000000001</v>
      </c>
      <c r="EW14" s="9">
        <v>21.242000000000001</v>
      </c>
      <c r="EX14" s="9">
        <v>10.343</v>
      </c>
      <c r="EY14" s="9">
        <v>28.863</v>
      </c>
      <c r="EZ14" s="9">
        <v>19.166</v>
      </c>
      <c r="FA14" s="9">
        <v>9.6969999999999992</v>
      </c>
      <c r="FB14" s="9">
        <v>37.517000000000003</v>
      </c>
      <c r="FC14" s="9">
        <v>15.584</v>
      </c>
      <c r="FD14" s="9">
        <v>21.933</v>
      </c>
      <c r="FE14" s="9">
        <v>477.34199999999998</v>
      </c>
      <c r="FF14" s="9">
        <v>325.03699999999998</v>
      </c>
      <c r="FG14" s="9">
        <v>152.30500000000001</v>
      </c>
    </row>
    <row r="15" spans="1:163">
      <c r="A15" s="10">
        <v>43497</v>
      </c>
      <c r="B15" s="9">
        <v>12729.348</v>
      </c>
      <c r="C15" s="9">
        <v>6741.9849999999997</v>
      </c>
      <c r="D15" s="9">
        <v>5987.3630000000003</v>
      </c>
      <c r="E15" s="9">
        <v>2423.3029999999999</v>
      </c>
      <c r="F15" s="9">
        <v>1248.375</v>
      </c>
      <c r="G15" s="9">
        <v>1174.9280000000001</v>
      </c>
      <c r="H15" s="9">
        <v>1075.9880000000001</v>
      </c>
      <c r="I15" s="9">
        <v>588.81600000000003</v>
      </c>
      <c r="J15" s="9">
        <v>487.17200000000003</v>
      </c>
      <c r="K15" s="9">
        <v>471.34</v>
      </c>
      <c r="L15" s="9">
        <v>253.36099999999999</v>
      </c>
      <c r="M15" s="9">
        <v>217.97800000000001</v>
      </c>
      <c r="N15" s="9">
        <v>602.86099999999999</v>
      </c>
      <c r="O15" s="9">
        <v>334.51400000000001</v>
      </c>
      <c r="P15" s="9">
        <v>268.34699999999998</v>
      </c>
      <c r="Q15" s="9">
        <v>605.56299999999999</v>
      </c>
      <c r="R15" s="9">
        <v>327.03899999999999</v>
      </c>
      <c r="S15" s="9">
        <v>278.52300000000002</v>
      </c>
      <c r="T15" s="9">
        <v>467.07900000000001</v>
      </c>
      <c r="U15" s="9">
        <v>259.97199999999998</v>
      </c>
      <c r="V15" s="9">
        <v>207.107</v>
      </c>
      <c r="W15" s="9">
        <v>324.31299999999999</v>
      </c>
      <c r="X15" s="9">
        <v>192.49299999999999</v>
      </c>
      <c r="Y15" s="9">
        <v>131.82</v>
      </c>
      <c r="Z15" s="9">
        <v>411.16</v>
      </c>
      <c r="AA15" s="9">
        <v>213.16</v>
      </c>
      <c r="AB15" s="9">
        <v>198</v>
      </c>
      <c r="AC15" s="9">
        <v>136.24700000000001</v>
      </c>
      <c r="AD15" s="9">
        <v>102.795</v>
      </c>
      <c r="AE15" s="9">
        <v>33.453000000000003</v>
      </c>
      <c r="AF15" s="9">
        <v>167.38399999999999</v>
      </c>
      <c r="AG15" s="9">
        <v>72.822999999999993</v>
      </c>
      <c r="AH15" s="9">
        <v>94.561000000000007</v>
      </c>
      <c r="AI15" s="9">
        <v>107.529</v>
      </c>
      <c r="AJ15" s="9">
        <v>37.542999999999999</v>
      </c>
      <c r="AK15" s="9">
        <v>69.986000000000004</v>
      </c>
      <c r="AL15" s="9">
        <v>340.51499999999999</v>
      </c>
      <c r="AM15" s="9">
        <v>183.16300000000001</v>
      </c>
      <c r="AN15" s="9">
        <v>157.352</v>
      </c>
      <c r="AO15" s="9">
        <v>182.78899999999999</v>
      </c>
      <c r="AP15" s="9">
        <v>125.20699999999999</v>
      </c>
      <c r="AQ15" s="9">
        <v>57.582000000000001</v>
      </c>
      <c r="AR15" s="9">
        <v>95.533000000000001</v>
      </c>
      <c r="AS15" s="9">
        <v>41.500999999999998</v>
      </c>
      <c r="AT15" s="9">
        <v>54.033000000000001</v>
      </c>
      <c r="AU15" s="9">
        <v>62.192999999999998</v>
      </c>
      <c r="AV15" s="9">
        <v>16.454999999999998</v>
      </c>
      <c r="AW15" s="9">
        <v>45.738</v>
      </c>
      <c r="AX15" s="9">
        <v>713.56899999999996</v>
      </c>
      <c r="AY15" s="9">
        <v>383.267</v>
      </c>
      <c r="AZ15" s="9">
        <v>330.30200000000002</v>
      </c>
      <c r="BA15" s="9">
        <v>362.42</v>
      </c>
      <c r="BB15" s="9">
        <v>205.55</v>
      </c>
      <c r="BC15" s="9">
        <v>156.87</v>
      </c>
      <c r="BD15" s="9">
        <v>1347.3150000000001</v>
      </c>
      <c r="BE15" s="9">
        <v>659.55899999999997</v>
      </c>
      <c r="BF15" s="9">
        <v>687.75599999999997</v>
      </c>
      <c r="BG15" s="9">
        <v>10306.044</v>
      </c>
      <c r="BH15" s="9">
        <v>5493.6090000000004</v>
      </c>
      <c r="BI15" s="9">
        <v>4812.4350000000004</v>
      </c>
      <c r="BJ15" s="9">
        <v>8346.5220000000008</v>
      </c>
      <c r="BK15" s="9">
        <v>4211.0360000000001</v>
      </c>
      <c r="BL15" s="9">
        <v>4135.4859999999999</v>
      </c>
      <c r="BM15" s="9">
        <v>7924.5349999999999</v>
      </c>
      <c r="BN15" s="9">
        <v>4009.8960000000002</v>
      </c>
      <c r="BO15" s="9">
        <v>3914.6390000000001</v>
      </c>
      <c r="BP15" s="9">
        <v>218.93</v>
      </c>
      <c r="BQ15" s="9">
        <v>102.72</v>
      </c>
      <c r="BR15" s="9">
        <v>116.21</v>
      </c>
      <c r="BS15" s="9">
        <v>201.58500000000001</v>
      </c>
      <c r="BT15" s="9">
        <v>97.484999999999999</v>
      </c>
      <c r="BU15" s="9">
        <v>104.101</v>
      </c>
      <c r="BV15" s="9">
        <v>6523.3950000000004</v>
      </c>
      <c r="BW15" s="9">
        <v>3416.9679999999998</v>
      </c>
      <c r="BX15" s="9">
        <v>3106.4270000000001</v>
      </c>
      <c r="BY15" s="9">
        <v>412.714</v>
      </c>
      <c r="BZ15" s="9">
        <v>139.40600000000001</v>
      </c>
      <c r="CA15" s="9">
        <v>273.30799999999999</v>
      </c>
      <c r="CB15" s="9">
        <v>108.861</v>
      </c>
      <c r="CC15" s="9">
        <v>68.284000000000006</v>
      </c>
      <c r="CD15" s="9">
        <v>40.576999999999998</v>
      </c>
      <c r="CE15" s="9">
        <v>132.53200000000001</v>
      </c>
      <c r="CF15" s="9">
        <v>40.527999999999999</v>
      </c>
      <c r="CG15" s="9">
        <v>92.004000000000005</v>
      </c>
      <c r="CH15" s="9">
        <v>171.321</v>
      </c>
      <c r="CI15" s="9">
        <v>30.594000000000001</v>
      </c>
      <c r="CJ15" s="9">
        <v>140.727</v>
      </c>
      <c r="CK15" s="9">
        <v>396.34199999999998</v>
      </c>
      <c r="CL15" s="9">
        <v>136.732</v>
      </c>
      <c r="CM15" s="9">
        <v>259.61</v>
      </c>
      <c r="CN15" s="9">
        <v>122.762</v>
      </c>
      <c r="CO15" s="9">
        <v>76.710999999999999</v>
      </c>
      <c r="CP15" s="9">
        <v>46.05</v>
      </c>
      <c r="CQ15" s="9">
        <v>127.83</v>
      </c>
      <c r="CR15" s="9">
        <v>27.766999999999999</v>
      </c>
      <c r="CS15" s="9">
        <v>100.063</v>
      </c>
      <c r="CT15" s="9">
        <v>145.75</v>
      </c>
      <c r="CU15" s="9">
        <v>32.253</v>
      </c>
      <c r="CV15" s="9">
        <v>113.497</v>
      </c>
      <c r="CW15" s="9">
        <v>1014.071</v>
      </c>
      <c r="CX15" s="9">
        <v>517.93100000000004</v>
      </c>
      <c r="CY15" s="9">
        <v>496.14</v>
      </c>
      <c r="CZ15" s="9">
        <v>933.89400000000001</v>
      </c>
      <c r="DA15" s="9">
        <v>497.16500000000002</v>
      </c>
      <c r="DB15" s="9">
        <v>436.72899999999998</v>
      </c>
      <c r="DC15" s="9">
        <v>7412.6279999999997</v>
      </c>
      <c r="DD15" s="9">
        <v>3713.8710000000001</v>
      </c>
      <c r="DE15" s="9">
        <v>3698.7570000000001</v>
      </c>
      <c r="DF15" s="9">
        <v>822.42600000000004</v>
      </c>
      <c r="DG15" s="9">
        <v>407.14499999999998</v>
      </c>
      <c r="DH15" s="9">
        <v>415.28100000000001</v>
      </c>
      <c r="DI15" s="9">
        <v>7524.0959999999995</v>
      </c>
      <c r="DJ15" s="9">
        <v>3803.8910000000001</v>
      </c>
      <c r="DK15" s="9">
        <v>3720.2049999999999</v>
      </c>
      <c r="DL15" s="9">
        <v>1339.7560000000001</v>
      </c>
      <c r="DM15" s="9">
        <v>691.41099999999994</v>
      </c>
      <c r="DN15" s="9">
        <v>648.34500000000003</v>
      </c>
      <c r="DO15" s="9">
        <v>517.33000000000004</v>
      </c>
      <c r="DP15" s="9">
        <v>284.26600000000002</v>
      </c>
      <c r="DQ15" s="9">
        <v>233.06399999999999</v>
      </c>
      <c r="DR15" s="9">
        <v>405.86200000000002</v>
      </c>
      <c r="DS15" s="9">
        <v>194.24600000000001</v>
      </c>
      <c r="DT15" s="9">
        <v>211.61600000000001</v>
      </c>
      <c r="DU15" s="9">
        <v>416.56400000000002</v>
      </c>
      <c r="DV15" s="9">
        <v>212.899</v>
      </c>
      <c r="DW15" s="9">
        <v>203.66499999999999</v>
      </c>
      <c r="DX15" s="9">
        <v>7006.7659999999996</v>
      </c>
      <c r="DY15" s="9">
        <v>3519.625</v>
      </c>
      <c r="DZ15" s="9">
        <v>3487.1410000000001</v>
      </c>
      <c r="EA15" s="9">
        <v>1959.5229999999999</v>
      </c>
      <c r="EB15" s="9">
        <v>1282.5730000000001</v>
      </c>
      <c r="EC15" s="9">
        <v>676.94899999999996</v>
      </c>
      <c r="ED15" s="9">
        <v>1262.989</v>
      </c>
      <c r="EE15" s="9">
        <v>844.17200000000003</v>
      </c>
      <c r="EF15" s="9">
        <v>418.81700000000001</v>
      </c>
      <c r="EG15" s="9">
        <v>77.876000000000005</v>
      </c>
      <c r="EH15" s="9">
        <v>43.401000000000003</v>
      </c>
      <c r="EI15" s="9">
        <v>34.475000000000001</v>
      </c>
      <c r="EJ15" s="9">
        <v>27.853000000000002</v>
      </c>
      <c r="EK15" s="9">
        <v>22.675000000000001</v>
      </c>
      <c r="EL15" s="9">
        <v>5.1779999999999999</v>
      </c>
      <c r="EM15" s="9">
        <v>20.045999999999999</v>
      </c>
      <c r="EN15" s="9">
        <v>11.125999999999999</v>
      </c>
      <c r="EO15" s="9">
        <v>8.92</v>
      </c>
      <c r="EP15" s="9">
        <v>29.977</v>
      </c>
      <c r="EQ15" s="9">
        <v>9.6</v>
      </c>
      <c r="ER15" s="9">
        <v>20.376000000000001</v>
      </c>
      <c r="ES15" s="9">
        <v>100.279</v>
      </c>
      <c r="ET15" s="9">
        <v>64.650000000000006</v>
      </c>
      <c r="EU15" s="9">
        <v>35.628999999999998</v>
      </c>
      <c r="EV15" s="9">
        <v>34.536000000000001</v>
      </c>
      <c r="EW15" s="9">
        <v>25.709</v>
      </c>
      <c r="EX15" s="9">
        <v>8.8279999999999994</v>
      </c>
      <c r="EY15" s="9">
        <v>33.389000000000003</v>
      </c>
      <c r="EZ15" s="9">
        <v>21.922999999999998</v>
      </c>
      <c r="FA15" s="9">
        <v>11.465999999999999</v>
      </c>
      <c r="FB15" s="9">
        <v>32.353999999999999</v>
      </c>
      <c r="FC15" s="9">
        <v>17.018000000000001</v>
      </c>
      <c r="FD15" s="9">
        <v>15.336</v>
      </c>
      <c r="FE15" s="9">
        <v>518.37900000000002</v>
      </c>
      <c r="FF15" s="9">
        <v>330.351</v>
      </c>
      <c r="FG15" s="9">
        <v>188.02799999999999</v>
      </c>
    </row>
    <row r="16" spans="1:163">
      <c r="A16" s="10">
        <v>43862</v>
      </c>
      <c r="B16" s="9">
        <v>12979.869000000001</v>
      </c>
      <c r="C16" s="9">
        <v>6826.8249999999998</v>
      </c>
      <c r="D16" s="9">
        <v>6153.0429999999997</v>
      </c>
      <c r="E16" s="9">
        <v>2398.3490000000002</v>
      </c>
      <c r="F16" s="9">
        <v>1224.652</v>
      </c>
      <c r="G16" s="9">
        <v>1173.6969999999999</v>
      </c>
      <c r="H16" s="9">
        <v>1056.539</v>
      </c>
      <c r="I16" s="9">
        <v>575.86599999999999</v>
      </c>
      <c r="J16" s="9">
        <v>480.673</v>
      </c>
      <c r="K16" s="9">
        <v>513.11900000000003</v>
      </c>
      <c r="L16" s="9">
        <v>283.76400000000001</v>
      </c>
      <c r="M16" s="9">
        <v>229.35499999999999</v>
      </c>
      <c r="N16" s="9">
        <v>542.56299999999999</v>
      </c>
      <c r="O16" s="9">
        <v>291.529</v>
      </c>
      <c r="P16" s="9">
        <v>251.03399999999999</v>
      </c>
      <c r="Q16" s="9">
        <v>604.97199999999998</v>
      </c>
      <c r="R16" s="9">
        <v>331.50299999999999</v>
      </c>
      <c r="S16" s="9">
        <v>273.46899999999999</v>
      </c>
      <c r="T16" s="9">
        <v>449.19600000000003</v>
      </c>
      <c r="U16" s="9">
        <v>243.053</v>
      </c>
      <c r="V16" s="9">
        <v>206.143</v>
      </c>
      <c r="W16" s="9">
        <v>360.411</v>
      </c>
      <c r="X16" s="9">
        <v>212.18100000000001</v>
      </c>
      <c r="Y16" s="9">
        <v>148.22900000000001</v>
      </c>
      <c r="Z16" s="9">
        <v>347.37</v>
      </c>
      <c r="AA16" s="9">
        <v>177.72800000000001</v>
      </c>
      <c r="AB16" s="9">
        <v>169.642</v>
      </c>
      <c r="AC16" s="9">
        <v>126.761</v>
      </c>
      <c r="AD16" s="9">
        <v>92.239000000000004</v>
      </c>
      <c r="AE16" s="9">
        <v>34.521999999999998</v>
      </c>
      <c r="AF16" s="9">
        <v>124.16800000000001</v>
      </c>
      <c r="AG16" s="9">
        <v>56.265999999999998</v>
      </c>
      <c r="AH16" s="9">
        <v>67.902000000000001</v>
      </c>
      <c r="AI16" s="9">
        <v>96.44</v>
      </c>
      <c r="AJ16" s="9">
        <v>29.222999999999999</v>
      </c>
      <c r="AK16" s="9">
        <v>67.218000000000004</v>
      </c>
      <c r="AL16" s="9">
        <v>348.75900000000001</v>
      </c>
      <c r="AM16" s="9">
        <v>185.95699999999999</v>
      </c>
      <c r="AN16" s="9">
        <v>162.80099999999999</v>
      </c>
      <c r="AO16" s="9">
        <v>181.05799999999999</v>
      </c>
      <c r="AP16" s="9">
        <v>123.899</v>
      </c>
      <c r="AQ16" s="9">
        <v>57.158999999999999</v>
      </c>
      <c r="AR16" s="9">
        <v>96.191000000000003</v>
      </c>
      <c r="AS16" s="9">
        <v>42.252000000000002</v>
      </c>
      <c r="AT16" s="9">
        <v>53.939</v>
      </c>
      <c r="AU16" s="9">
        <v>71.510999999999996</v>
      </c>
      <c r="AV16" s="9">
        <v>19.806999999999999</v>
      </c>
      <c r="AW16" s="9">
        <v>51.704000000000001</v>
      </c>
      <c r="AX16" s="9">
        <v>724.33799999999997</v>
      </c>
      <c r="AY16" s="9">
        <v>381.66199999999998</v>
      </c>
      <c r="AZ16" s="9">
        <v>342.67700000000002</v>
      </c>
      <c r="BA16" s="9">
        <v>332.20100000000002</v>
      </c>
      <c r="BB16" s="9">
        <v>194.20500000000001</v>
      </c>
      <c r="BC16" s="9">
        <v>137.99600000000001</v>
      </c>
      <c r="BD16" s="9">
        <v>1341.81</v>
      </c>
      <c r="BE16" s="9">
        <v>648.78599999999994</v>
      </c>
      <c r="BF16" s="9">
        <v>693.024</v>
      </c>
      <c r="BG16" s="9">
        <v>10581.52</v>
      </c>
      <c r="BH16" s="9">
        <v>5602.1729999999998</v>
      </c>
      <c r="BI16" s="9">
        <v>4979.3469999999998</v>
      </c>
      <c r="BJ16" s="9">
        <v>8611.6080000000002</v>
      </c>
      <c r="BK16" s="9">
        <v>4315.098</v>
      </c>
      <c r="BL16" s="9">
        <v>4296.5110000000004</v>
      </c>
      <c r="BM16" s="9">
        <v>8181.2</v>
      </c>
      <c r="BN16" s="9">
        <v>4111.6499999999996</v>
      </c>
      <c r="BO16" s="9">
        <v>4069.55</v>
      </c>
      <c r="BP16" s="9">
        <v>206.75</v>
      </c>
      <c r="BQ16" s="9">
        <v>88.893000000000001</v>
      </c>
      <c r="BR16" s="9">
        <v>117.857</v>
      </c>
      <c r="BS16" s="9">
        <v>220.374</v>
      </c>
      <c r="BT16" s="9">
        <v>113.496</v>
      </c>
      <c r="BU16" s="9">
        <v>106.877</v>
      </c>
      <c r="BV16" s="9">
        <v>6513.1949999999997</v>
      </c>
      <c r="BW16" s="9">
        <v>3355.7510000000002</v>
      </c>
      <c r="BX16" s="9">
        <v>3157.444</v>
      </c>
      <c r="BY16" s="9">
        <v>467.80200000000002</v>
      </c>
      <c r="BZ16" s="9">
        <v>158.75</v>
      </c>
      <c r="CA16" s="9">
        <v>309.053</v>
      </c>
      <c r="CB16" s="9">
        <v>125.69</v>
      </c>
      <c r="CC16" s="9">
        <v>69.334999999999994</v>
      </c>
      <c r="CD16" s="9">
        <v>56.354999999999997</v>
      </c>
      <c r="CE16" s="9">
        <v>141.51</v>
      </c>
      <c r="CF16" s="9">
        <v>46.725000000000001</v>
      </c>
      <c r="CG16" s="9">
        <v>94.784000000000006</v>
      </c>
      <c r="CH16" s="9">
        <v>200.602</v>
      </c>
      <c r="CI16" s="9">
        <v>42.689</v>
      </c>
      <c r="CJ16" s="9">
        <v>157.91399999999999</v>
      </c>
      <c r="CK16" s="9">
        <v>427.75799999999998</v>
      </c>
      <c r="CL16" s="9">
        <v>156.01499999999999</v>
      </c>
      <c r="CM16" s="9">
        <v>271.74299999999999</v>
      </c>
      <c r="CN16" s="9">
        <v>123.45099999999999</v>
      </c>
      <c r="CO16" s="9">
        <v>79.224000000000004</v>
      </c>
      <c r="CP16" s="9">
        <v>44.226999999999997</v>
      </c>
      <c r="CQ16" s="9">
        <v>145.01400000000001</v>
      </c>
      <c r="CR16" s="9">
        <v>40.491999999999997</v>
      </c>
      <c r="CS16" s="9">
        <v>104.52200000000001</v>
      </c>
      <c r="CT16" s="9">
        <v>159.29300000000001</v>
      </c>
      <c r="CU16" s="9">
        <v>36.298999999999999</v>
      </c>
      <c r="CV16" s="9">
        <v>122.99299999999999</v>
      </c>
      <c r="CW16" s="9">
        <v>1202.8530000000001</v>
      </c>
      <c r="CX16" s="9">
        <v>644.58199999999999</v>
      </c>
      <c r="CY16" s="9">
        <v>558.27099999999996</v>
      </c>
      <c r="CZ16" s="9">
        <v>941.774</v>
      </c>
      <c r="DA16" s="9">
        <v>468.77100000000002</v>
      </c>
      <c r="DB16" s="9">
        <v>473.00200000000001</v>
      </c>
      <c r="DC16" s="9">
        <v>7669.835</v>
      </c>
      <c r="DD16" s="9">
        <v>3846.326</v>
      </c>
      <c r="DE16" s="9">
        <v>3823.5079999999998</v>
      </c>
      <c r="DF16" s="9">
        <v>810.84900000000005</v>
      </c>
      <c r="DG16" s="9">
        <v>393.54899999999998</v>
      </c>
      <c r="DH16" s="9">
        <v>417.3</v>
      </c>
      <c r="DI16" s="9">
        <v>7800.759</v>
      </c>
      <c r="DJ16" s="9">
        <v>3921.549</v>
      </c>
      <c r="DK16" s="9">
        <v>3879.21</v>
      </c>
      <c r="DL16" s="9">
        <v>1312.8620000000001</v>
      </c>
      <c r="DM16" s="9">
        <v>651.95699999999999</v>
      </c>
      <c r="DN16" s="9">
        <v>660.90499999999997</v>
      </c>
      <c r="DO16" s="9">
        <v>502.01299999999998</v>
      </c>
      <c r="DP16" s="9">
        <v>258.40899999999999</v>
      </c>
      <c r="DQ16" s="9">
        <v>243.60499999999999</v>
      </c>
      <c r="DR16" s="9">
        <v>371.089</v>
      </c>
      <c r="DS16" s="9">
        <v>183.18600000000001</v>
      </c>
      <c r="DT16" s="9">
        <v>187.90299999999999</v>
      </c>
      <c r="DU16" s="9">
        <v>439.76100000000002</v>
      </c>
      <c r="DV16" s="9">
        <v>210.363</v>
      </c>
      <c r="DW16" s="9">
        <v>229.398</v>
      </c>
      <c r="DX16" s="9">
        <v>7298.7460000000001</v>
      </c>
      <c r="DY16" s="9">
        <v>3663.14</v>
      </c>
      <c r="DZ16" s="9">
        <v>3635.6060000000002</v>
      </c>
      <c r="EA16" s="9">
        <v>1969.912</v>
      </c>
      <c r="EB16" s="9">
        <v>1287.075</v>
      </c>
      <c r="EC16" s="9">
        <v>682.83600000000001</v>
      </c>
      <c r="ED16" s="9">
        <v>1213.539</v>
      </c>
      <c r="EE16" s="9">
        <v>805.95</v>
      </c>
      <c r="EF16" s="9">
        <v>407.589</v>
      </c>
      <c r="EG16" s="9">
        <v>84.668999999999997</v>
      </c>
      <c r="EH16" s="9">
        <v>50.243000000000002</v>
      </c>
      <c r="EI16" s="9">
        <v>34.427</v>
      </c>
      <c r="EJ16" s="9">
        <v>26.867999999999999</v>
      </c>
      <c r="EK16" s="9">
        <v>21.968</v>
      </c>
      <c r="EL16" s="9">
        <v>4.9000000000000004</v>
      </c>
      <c r="EM16" s="9">
        <v>27.917999999999999</v>
      </c>
      <c r="EN16" s="9">
        <v>19.765999999999998</v>
      </c>
      <c r="EO16" s="9">
        <v>8.1509999999999998</v>
      </c>
      <c r="EP16" s="9">
        <v>29.884</v>
      </c>
      <c r="EQ16" s="9">
        <v>8.5079999999999991</v>
      </c>
      <c r="ER16" s="9">
        <v>21.376000000000001</v>
      </c>
      <c r="ES16" s="9">
        <v>96.980999999999995</v>
      </c>
      <c r="ET16" s="9">
        <v>55.350999999999999</v>
      </c>
      <c r="EU16" s="9">
        <v>41.63</v>
      </c>
      <c r="EV16" s="9">
        <v>31.431999999999999</v>
      </c>
      <c r="EW16" s="9">
        <v>23.164000000000001</v>
      </c>
      <c r="EX16" s="9">
        <v>8.2680000000000007</v>
      </c>
      <c r="EY16" s="9">
        <v>30.814</v>
      </c>
      <c r="EZ16" s="9">
        <v>17.734000000000002</v>
      </c>
      <c r="FA16" s="9">
        <v>13.08</v>
      </c>
      <c r="FB16" s="9">
        <v>34.734999999999999</v>
      </c>
      <c r="FC16" s="9">
        <v>14.452999999999999</v>
      </c>
      <c r="FD16" s="9">
        <v>20.282</v>
      </c>
      <c r="FE16" s="9">
        <v>574.72199999999998</v>
      </c>
      <c r="FF16" s="9">
        <v>375.53199999999998</v>
      </c>
      <c r="FG16" s="9">
        <v>199.19</v>
      </c>
    </row>
    <row r="17" spans="1:163">
      <c r="A17" s="10">
        <v>44228</v>
      </c>
      <c r="B17" s="9">
        <v>12964.626</v>
      </c>
      <c r="C17" s="9">
        <v>6806.9579999999996</v>
      </c>
      <c r="D17" s="9">
        <v>6157.6670000000004</v>
      </c>
      <c r="E17" s="9">
        <v>2280.9</v>
      </c>
      <c r="F17" s="9">
        <v>1147.461</v>
      </c>
      <c r="G17" s="9">
        <v>1133.4390000000001</v>
      </c>
      <c r="H17" s="9">
        <v>974.66899999999998</v>
      </c>
      <c r="I17" s="9">
        <v>509.10399999999998</v>
      </c>
      <c r="J17" s="9">
        <v>465.565</v>
      </c>
      <c r="K17" s="9">
        <v>396.74</v>
      </c>
      <c r="L17" s="9">
        <v>207.61699999999999</v>
      </c>
      <c r="M17" s="9">
        <v>189.124</v>
      </c>
      <c r="N17" s="9">
        <v>574.66399999999999</v>
      </c>
      <c r="O17" s="9">
        <v>299.94600000000003</v>
      </c>
      <c r="P17" s="9">
        <v>274.71800000000002</v>
      </c>
      <c r="Q17" s="9">
        <v>510.78399999999999</v>
      </c>
      <c r="R17" s="9">
        <v>265.33699999999999</v>
      </c>
      <c r="S17" s="9">
        <v>245.447</v>
      </c>
      <c r="T17" s="9">
        <v>457.52199999999999</v>
      </c>
      <c r="U17" s="9">
        <v>238.82</v>
      </c>
      <c r="V17" s="9">
        <v>218.702</v>
      </c>
      <c r="W17" s="9">
        <v>310.14100000000002</v>
      </c>
      <c r="X17" s="9">
        <v>172.387</v>
      </c>
      <c r="Y17" s="9">
        <v>137.75299999999999</v>
      </c>
      <c r="Z17" s="9">
        <v>364.48200000000003</v>
      </c>
      <c r="AA17" s="9">
        <v>181.1</v>
      </c>
      <c r="AB17" s="9">
        <v>183.38300000000001</v>
      </c>
      <c r="AC17" s="9">
        <v>113.876</v>
      </c>
      <c r="AD17" s="9">
        <v>70.91</v>
      </c>
      <c r="AE17" s="9">
        <v>42.966000000000001</v>
      </c>
      <c r="AF17" s="9">
        <v>144.547</v>
      </c>
      <c r="AG17" s="9">
        <v>72.760000000000005</v>
      </c>
      <c r="AH17" s="9">
        <v>71.787000000000006</v>
      </c>
      <c r="AI17" s="9">
        <v>106.059</v>
      </c>
      <c r="AJ17" s="9">
        <v>37.429000000000002</v>
      </c>
      <c r="AK17" s="9">
        <v>68.629000000000005</v>
      </c>
      <c r="AL17" s="9">
        <v>300.04599999999999</v>
      </c>
      <c r="AM17" s="9">
        <v>155.61699999999999</v>
      </c>
      <c r="AN17" s="9">
        <v>144.429</v>
      </c>
      <c r="AO17" s="9">
        <v>136.71199999999999</v>
      </c>
      <c r="AP17" s="9">
        <v>86.972999999999999</v>
      </c>
      <c r="AQ17" s="9">
        <v>49.738</v>
      </c>
      <c r="AR17" s="9">
        <v>99.902000000000001</v>
      </c>
      <c r="AS17" s="9">
        <v>49.64</v>
      </c>
      <c r="AT17" s="9">
        <v>50.262</v>
      </c>
      <c r="AU17" s="9">
        <v>63.430999999999997</v>
      </c>
      <c r="AV17" s="9">
        <v>19.003</v>
      </c>
      <c r="AW17" s="9">
        <v>44.427999999999997</v>
      </c>
      <c r="AX17" s="9">
        <v>651.03</v>
      </c>
      <c r="AY17" s="9">
        <v>338.23599999999999</v>
      </c>
      <c r="AZ17" s="9">
        <v>312.79300000000001</v>
      </c>
      <c r="BA17" s="9">
        <v>323.63900000000001</v>
      </c>
      <c r="BB17" s="9">
        <v>170.86699999999999</v>
      </c>
      <c r="BC17" s="9">
        <v>152.77199999999999</v>
      </c>
      <c r="BD17" s="9">
        <v>1306.231</v>
      </c>
      <c r="BE17" s="9">
        <v>638.35699999999997</v>
      </c>
      <c r="BF17" s="9">
        <v>667.87400000000002</v>
      </c>
      <c r="BG17" s="9">
        <v>10683.726000000001</v>
      </c>
      <c r="BH17" s="9">
        <v>5659.4970000000003</v>
      </c>
      <c r="BI17" s="9">
        <v>5024.2290000000003</v>
      </c>
      <c r="BJ17" s="9">
        <v>8672.5939999999991</v>
      </c>
      <c r="BK17" s="9">
        <v>4365.893</v>
      </c>
      <c r="BL17" s="9">
        <v>4306.7</v>
      </c>
      <c r="BM17" s="9">
        <v>8236.2929999999997</v>
      </c>
      <c r="BN17" s="9">
        <v>4170.2839999999997</v>
      </c>
      <c r="BO17" s="9">
        <v>4066.009</v>
      </c>
      <c r="BP17" s="9">
        <v>240.22200000000001</v>
      </c>
      <c r="BQ17" s="9">
        <v>101.05500000000001</v>
      </c>
      <c r="BR17" s="9">
        <v>139.16800000000001</v>
      </c>
      <c r="BS17" s="9">
        <v>188.37200000000001</v>
      </c>
      <c r="BT17" s="9">
        <v>89.834000000000003</v>
      </c>
      <c r="BU17" s="9">
        <v>98.537999999999997</v>
      </c>
      <c r="BV17" s="9">
        <v>6298.24</v>
      </c>
      <c r="BW17" s="9">
        <v>3273.0619999999999</v>
      </c>
      <c r="BX17" s="9">
        <v>3025.1779999999999</v>
      </c>
      <c r="BY17" s="9">
        <v>600.42899999999997</v>
      </c>
      <c r="BZ17" s="9">
        <v>221.863</v>
      </c>
      <c r="CA17" s="9">
        <v>378.56599999999997</v>
      </c>
      <c r="CB17" s="9">
        <v>142.322</v>
      </c>
      <c r="CC17" s="9">
        <v>86.265000000000001</v>
      </c>
      <c r="CD17" s="9">
        <v>56.057000000000002</v>
      </c>
      <c r="CE17" s="9">
        <v>228.602</v>
      </c>
      <c r="CF17" s="9">
        <v>90.697000000000003</v>
      </c>
      <c r="CG17" s="9">
        <v>137.905</v>
      </c>
      <c r="CH17" s="9">
        <v>229.506</v>
      </c>
      <c r="CI17" s="9">
        <v>44.901000000000003</v>
      </c>
      <c r="CJ17" s="9">
        <v>184.60400000000001</v>
      </c>
      <c r="CK17" s="9">
        <v>560.12800000000004</v>
      </c>
      <c r="CL17" s="9">
        <v>230.35400000000001</v>
      </c>
      <c r="CM17" s="9">
        <v>329.774</v>
      </c>
      <c r="CN17" s="9">
        <v>167.571</v>
      </c>
      <c r="CO17" s="9">
        <v>112.47799999999999</v>
      </c>
      <c r="CP17" s="9">
        <v>55.093000000000004</v>
      </c>
      <c r="CQ17" s="9">
        <v>183.28700000000001</v>
      </c>
      <c r="CR17" s="9">
        <v>66.918999999999997</v>
      </c>
      <c r="CS17" s="9">
        <v>116.36799999999999</v>
      </c>
      <c r="CT17" s="9">
        <v>209.27</v>
      </c>
      <c r="CU17" s="9">
        <v>50.957000000000001</v>
      </c>
      <c r="CV17" s="9">
        <v>158.31299999999999</v>
      </c>
      <c r="CW17" s="9">
        <v>1213.796</v>
      </c>
      <c r="CX17" s="9">
        <v>640.61400000000003</v>
      </c>
      <c r="CY17" s="9">
        <v>573.18200000000002</v>
      </c>
      <c r="CZ17" s="9">
        <v>888.64099999999996</v>
      </c>
      <c r="DA17" s="9">
        <v>430.76900000000001</v>
      </c>
      <c r="DB17" s="9">
        <v>457.87200000000001</v>
      </c>
      <c r="DC17" s="9">
        <v>7783.9520000000002</v>
      </c>
      <c r="DD17" s="9">
        <v>3935.1239999999998</v>
      </c>
      <c r="DE17" s="9">
        <v>3848.8290000000002</v>
      </c>
      <c r="DF17" s="9">
        <v>861.38699999999994</v>
      </c>
      <c r="DG17" s="9">
        <v>390.245</v>
      </c>
      <c r="DH17" s="9">
        <v>471.142</v>
      </c>
      <c r="DI17" s="9">
        <v>7811.2060000000001</v>
      </c>
      <c r="DJ17" s="9">
        <v>3975.6480000000001</v>
      </c>
      <c r="DK17" s="9">
        <v>3835.5590000000002</v>
      </c>
      <c r="DL17" s="9">
        <v>1326.4169999999999</v>
      </c>
      <c r="DM17" s="9">
        <v>625.06200000000001</v>
      </c>
      <c r="DN17" s="9">
        <v>701.35500000000002</v>
      </c>
      <c r="DO17" s="9">
        <v>465.03</v>
      </c>
      <c r="DP17" s="9">
        <v>234.81700000000001</v>
      </c>
      <c r="DQ17" s="9">
        <v>230.21299999999999</v>
      </c>
      <c r="DR17" s="9">
        <v>437.77600000000001</v>
      </c>
      <c r="DS17" s="9">
        <v>194.29300000000001</v>
      </c>
      <c r="DT17" s="9">
        <v>243.483</v>
      </c>
      <c r="DU17" s="9">
        <v>423.61099999999999</v>
      </c>
      <c r="DV17" s="9">
        <v>195.953</v>
      </c>
      <c r="DW17" s="9">
        <v>227.65799999999999</v>
      </c>
      <c r="DX17" s="9">
        <v>7346.1760000000004</v>
      </c>
      <c r="DY17" s="9">
        <v>3740.8310000000001</v>
      </c>
      <c r="DZ17" s="9">
        <v>3605.3449999999998</v>
      </c>
      <c r="EA17" s="9">
        <v>2011.1320000000001</v>
      </c>
      <c r="EB17" s="9">
        <v>1293.604</v>
      </c>
      <c r="EC17" s="9">
        <v>717.52800000000002</v>
      </c>
      <c r="ED17" s="9">
        <v>1144.1659999999999</v>
      </c>
      <c r="EE17" s="9">
        <v>747.25699999999995</v>
      </c>
      <c r="EF17" s="9">
        <v>396.90899999999999</v>
      </c>
      <c r="EG17" s="9">
        <v>127.952</v>
      </c>
      <c r="EH17" s="9">
        <v>72.204999999999998</v>
      </c>
      <c r="EI17" s="9">
        <v>55.747</v>
      </c>
      <c r="EJ17" s="9">
        <v>37.207000000000001</v>
      </c>
      <c r="EK17" s="9">
        <v>24.475999999999999</v>
      </c>
      <c r="EL17" s="9">
        <v>12.731</v>
      </c>
      <c r="EM17" s="9">
        <v>53.353999999999999</v>
      </c>
      <c r="EN17" s="9">
        <v>33.710999999999999</v>
      </c>
      <c r="EO17" s="9">
        <v>19.641999999999999</v>
      </c>
      <c r="EP17" s="9">
        <v>37.392000000000003</v>
      </c>
      <c r="EQ17" s="9">
        <v>14.016999999999999</v>
      </c>
      <c r="ER17" s="9">
        <v>23.373999999999999</v>
      </c>
      <c r="ES17" s="9">
        <v>208.63900000000001</v>
      </c>
      <c r="ET17" s="9">
        <v>120.64100000000001</v>
      </c>
      <c r="EU17" s="9">
        <v>87.998000000000005</v>
      </c>
      <c r="EV17" s="9">
        <v>63.74</v>
      </c>
      <c r="EW17" s="9">
        <v>43.735999999999997</v>
      </c>
      <c r="EX17" s="9">
        <v>20.004000000000001</v>
      </c>
      <c r="EY17" s="9">
        <v>75.697999999999993</v>
      </c>
      <c r="EZ17" s="9">
        <v>48.795999999999999</v>
      </c>
      <c r="FA17" s="9">
        <v>26.902000000000001</v>
      </c>
      <c r="FB17" s="9">
        <v>69.201999999999998</v>
      </c>
      <c r="FC17" s="9">
        <v>28.11</v>
      </c>
      <c r="FD17" s="9">
        <v>41.091999999999999</v>
      </c>
      <c r="FE17" s="9">
        <v>530.375</v>
      </c>
      <c r="FF17" s="9">
        <v>353.50099999999998</v>
      </c>
      <c r="FG17" s="9">
        <v>176.87299999999999</v>
      </c>
    </row>
  </sheetData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488</vt:i4>
      </vt:variant>
    </vt:vector>
  </HeadingPairs>
  <TitlesOfParts>
    <vt:vector size="493" baseType="lpstr">
      <vt:lpstr>Contents</vt:lpstr>
      <vt:lpstr>Table 18.1</vt:lpstr>
      <vt:lpstr>Table 18.2</vt:lpstr>
      <vt:lpstr>Index</vt:lpstr>
      <vt:lpstr>Data1</vt:lpstr>
      <vt:lpstr>A124830798K</vt:lpstr>
      <vt:lpstr>A124830798K_Data</vt:lpstr>
      <vt:lpstr>A124830798K_Latest</vt:lpstr>
      <vt:lpstr>A124830802R</vt:lpstr>
      <vt:lpstr>A124830802R_Data</vt:lpstr>
      <vt:lpstr>A124830802R_Latest</vt:lpstr>
      <vt:lpstr>A124830806X</vt:lpstr>
      <vt:lpstr>A124830806X_Data</vt:lpstr>
      <vt:lpstr>A124830806X_Latest</vt:lpstr>
      <vt:lpstr>A124830810R</vt:lpstr>
      <vt:lpstr>A124830810R_Data</vt:lpstr>
      <vt:lpstr>A124830810R_Latest</vt:lpstr>
      <vt:lpstr>A124830814X</vt:lpstr>
      <vt:lpstr>A124830814X_Data</vt:lpstr>
      <vt:lpstr>A124830814X_Latest</vt:lpstr>
      <vt:lpstr>A124830818J</vt:lpstr>
      <vt:lpstr>A124830818J_Data</vt:lpstr>
      <vt:lpstr>A124830818J_Latest</vt:lpstr>
      <vt:lpstr>A124830822X</vt:lpstr>
      <vt:lpstr>A124830822X_Data</vt:lpstr>
      <vt:lpstr>A124830822X_Latest</vt:lpstr>
      <vt:lpstr>A124830826J</vt:lpstr>
      <vt:lpstr>A124830826J_Data</vt:lpstr>
      <vt:lpstr>A124830826J_Latest</vt:lpstr>
      <vt:lpstr>A124830830X</vt:lpstr>
      <vt:lpstr>A124830830X_Data</vt:lpstr>
      <vt:lpstr>A124830830X_Latest</vt:lpstr>
      <vt:lpstr>A124830834J</vt:lpstr>
      <vt:lpstr>A124830834J_Data</vt:lpstr>
      <vt:lpstr>A124830834J_Latest</vt:lpstr>
      <vt:lpstr>A124830838T</vt:lpstr>
      <vt:lpstr>A124830838T_Data</vt:lpstr>
      <vt:lpstr>A124830838T_Latest</vt:lpstr>
      <vt:lpstr>A124830842J</vt:lpstr>
      <vt:lpstr>A124830842J_Data</vt:lpstr>
      <vt:lpstr>A124830842J_Latest</vt:lpstr>
      <vt:lpstr>A124830846T</vt:lpstr>
      <vt:lpstr>A124830846T_Data</vt:lpstr>
      <vt:lpstr>A124830846T_Latest</vt:lpstr>
      <vt:lpstr>A124830850J</vt:lpstr>
      <vt:lpstr>A124830850J_Data</vt:lpstr>
      <vt:lpstr>A124830850J_Latest</vt:lpstr>
      <vt:lpstr>A124830854T</vt:lpstr>
      <vt:lpstr>A124830854T_Data</vt:lpstr>
      <vt:lpstr>A124830854T_Latest</vt:lpstr>
      <vt:lpstr>A124830858A</vt:lpstr>
      <vt:lpstr>A124830858A_Data</vt:lpstr>
      <vt:lpstr>A124830858A_Latest</vt:lpstr>
      <vt:lpstr>A124830862T</vt:lpstr>
      <vt:lpstr>A124830862T_Data</vt:lpstr>
      <vt:lpstr>A124830862T_Latest</vt:lpstr>
      <vt:lpstr>A124830866A</vt:lpstr>
      <vt:lpstr>A124830866A_Data</vt:lpstr>
      <vt:lpstr>A124830866A_Latest</vt:lpstr>
      <vt:lpstr>A124830870T</vt:lpstr>
      <vt:lpstr>A124830870T_Data</vt:lpstr>
      <vt:lpstr>A124830870T_Latest</vt:lpstr>
      <vt:lpstr>A124830874A</vt:lpstr>
      <vt:lpstr>A124830874A_Data</vt:lpstr>
      <vt:lpstr>A124830874A_Latest</vt:lpstr>
      <vt:lpstr>A124830878K</vt:lpstr>
      <vt:lpstr>A124830878K_Data</vt:lpstr>
      <vt:lpstr>A124830878K_Latest</vt:lpstr>
      <vt:lpstr>A124830882A</vt:lpstr>
      <vt:lpstr>A124830882A_Data</vt:lpstr>
      <vt:lpstr>A124830882A_Latest</vt:lpstr>
      <vt:lpstr>A124830886K</vt:lpstr>
      <vt:lpstr>A124830886K_Data</vt:lpstr>
      <vt:lpstr>A124830886K_Latest</vt:lpstr>
      <vt:lpstr>A124830890A</vt:lpstr>
      <vt:lpstr>A124830890A_Data</vt:lpstr>
      <vt:lpstr>A124830890A_Latest</vt:lpstr>
      <vt:lpstr>A124830894K</vt:lpstr>
      <vt:lpstr>A124830894K_Data</vt:lpstr>
      <vt:lpstr>A124830894K_Latest</vt:lpstr>
      <vt:lpstr>A124830898V</vt:lpstr>
      <vt:lpstr>A124830898V_Data</vt:lpstr>
      <vt:lpstr>A124830898V_Latest</vt:lpstr>
      <vt:lpstr>A124830902X</vt:lpstr>
      <vt:lpstr>A124830902X_Data</vt:lpstr>
      <vt:lpstr>A124830902X_Latest</vt:lpstr>
      <vt:lpstr>A124830906J</vt:lpstr>
      <vt:lpstr>A124830906J_Data</vt:lpstr>
      <vt:lpstr>A124830906J_Latest</vt:lpstr>
      <vt:lpstr>A124830910X</vt:lpstr>
      <vt:lpstr>A124830910X_Data</vt:lpstr>
      <vt:lpstr>A124830910X_Latest</vt:lpstr>
      <vt:lpstr>A124830914J</vt:lpstr>
      <vt:lpstr>A124830914J_Data</vt:lpstr>
      <vt:lpstr>A124830914J_Latest</vt:lpstr>
      <vt:lpstr>A124830918T</vt:lpstr>
      <vt:lpstr>A124830918T_Data</vt:lpstr>
      <vt:lpstr>A124830918T_Latest</vt:lpstr>
      <vt:lpstr>A124830922J</vt:lpstr>
      <vt:lpstr>A124830922J_Data</vt:lpstr>
      <vt:lpstr>A124830922J_Latest</vt:lpstr>
      <vt:lpstr>A124830926T</vt:lpstr>
      <vt:lpstr>A124830926T_Data</vt:lpstr>
      <vt:lpstr>A124830926T_Latest</vt:lpstr>
      <vt:lpstr>A124830930J</vt:lpstr>
      <vt:lpstr>A124830930J_Data</vt:lpstr>
      <vt:lpstr>A124830930J_Latest</vt:lpstr>
      <vt:lpstr>A124830934T</vt:lpstr>
      <vt:lpstr>A124830934T_Data</vt:lpstr>
      <vt:lpstr>A124830934T_Latest</vt:lpstr>
      <vt:lpstr>A124830938A</vt:lpstr>
      <vt:lpstr>A124830938A_Data</vt:lpstr>
      <vt:lpstr>A124830938A_Latest</vt:lpstr>
      <vt:lpstr>A124830942T</vt:lpstr>
      <vt:lpstr>A124830942T_Data</vt:lpstr>
      <vt:lpstr>A124830942T_Latest</vt:lpstr>
      <vt:lpstr>A124830946A</vt:lpstr>
      <vt:lpstr>A124830946A_Data</vt:lpstr>
      <vt:lpstr>A124830946A_Latest</vt:lpstr>
      <vt:lpstr>A124830950T</vt:lpstr>
      <vt:lpstr>A124830950T_Data</vt:lpstr>
      <vt:lpstr>A124830950T_Latest</vt:lpstr>
      <vt:lpstr>A124830954A</vt:lpstr>
      <vt:lpstr>A124830954A_Data</vt:lpstr>
      <vt:lpstr>A124830954A_Latest</vt:lpstr>
      <vt:lpstr>A124830958K</vt:lpstr>
      <vt:lpstr>A124830958K_Data</vt:lpstr>
      <vt:lpstr>A124830958K_Latest</vt:lpstr>
      <vt:lpstr>A124830962A</vt:lpstr>
      <vt:lpstr>A124830962A_Data</vt:lpstr>
      <vt:lpstr>A124830962A_Latest</vt:lpstr>
      <vt:lpstr>A124830966K</vt:lpstr>
      <vt:lpstr>A124830966K_Data</vt:lpstr>
      <vt:lpstr>A124830966K_Latest</vt:lpstr>
      <vt:lpstr>A124830970A</vt:lpstr>
      <vt:lpstr>A124830970A_Data</vt:lpstr>
      <vt:lpstr>A124830970A_Latest</vt:lpstr>
      <vt:lpstr>A124830974K</vt:lpstr>
      <vt:lpstr>A124830974K_Data</vt:lpstr>
      <vt:lpstr>A124830974K_Latest</vt:lpstr>
      <vt:lpstr>A124830978V</vt:lpstr>
      <vt:lpstr>A124830978V_Data</vt:lpstr>
      <vt:lpstr>A124830978V_Latest</vt:lpstr>
      <vt:lpstr>A124830982K</vt:lpstr>
      <vt:lpstr>A124830982K_Data</vt:lpstr>
      <vt:lpstr>A124830982K_Latest</vt:lpstr>
      <vt:lpstr>A124830986V</vt:lpstr>
      <vt:lpstr>A124830986V_Data</vt:lpstr>
      <vt:lpstr>A124830986V_Latest</vt:lpstr>
      <vt:lpstr>A124830990K</vt:lpstr>
      <vt:lpstr>A124830990K_Data</vt:lpstr>
      <vt:lpstr>A124830990K_Latest</vt:lpstr>
      <vt:lpstr>A124830994V</vt:lpstr>
      <vt:lpstr>A124830994V_Data</vt:lpstr>
      <vt:lpstr>A124830994V_Latest</vt:lpstr>
      <vt:lpstr>A124830998C</vt:lpstr>
      <vt:lpstr>A124830998C_Data</vt:lpstr>
      <vt:lpstr>A124830998C_Latest</vt:lpstr>
      <vt:lpstr>A124831002K</vt:lpstr>
      <vt:lpstr>A124831002K_Data</vt:lpstr>
      <vt:lpstr>A124831002K_Latest</vt:lpstr>
      <vt:lpstr>A124831006V</vt:lpstr>
      <vt:lpstr>A124831006V_Data</vt:lpstr>
      <vt:lpstr>A124831006V_Latest</vt:lpstr>
      <vt:lpstr>A124831010K</vt:lpstr>
      <vt:lpstr>A124831010K_Data</vt:lpstr>
      <vt:lpstr>A124831010K_Latest</vt:lpstr>
      <vt:lpstr>A124831014V</vt:lpstr>
      <vt:lpstr>A124831014V_Data</vt:lpstr>
      <vt:lpstr>A124831014V_Latest</vt:lpstr>
      <vt:lpstr>A124831018C</vt:lpstr>
      <vt:lpstr>A124831018C_Data</vt:lpstr>
      <vt:lpstr>A124831018C_Latest</vt:lpstr>
      <vt:lpstr>A124831022V</vt:lpstr>
      <vt:lpstr>A124831022V_Data</vt:lpstr>
      <vt:lpstr>A124831022V_Latest</vt:lpstr>
      <vt:lpstr>A124831026C</vt:lpstr>
      <vt:lpstr>A124831026C_Data</vt:lpstr>
      <vt:lpstr>A124831026C_Latest</vt:lpstr>
      <vt:lpstr>A124831030V</vt:lpstr>
      <vt:lpstr>A124831030V_Data</vt:lpstr>
      <vt:lpstr>A124831030V_Latest</vt:lpstr>
      <vt:lpstr>A124831034C</vt:lpstr>
      <vt:lpstr>A124831034C_Data</vt:lpstr>
      <vt:lpstr>A124831034C_Latest</vt:lpstr>
      <vt:lpstr>A124831038L</vt:lpstr>
      <vt:lpstr>A124831038L_Data</vt:lpstr>
      <vt:lpstr>A124831038L_Latest</vt:lpstr>
      <vt:lpstr>A124831042C</vt:lpstr>
      <vt:lpstr>A124831042C_Data</vt:lpstr>
      <vt:lpstr>A124831042C_Latest</vt:lpstr>
      <vt:lpstr>A124831046L</vt:lpstr>
      <vt:lpstr>A124831046L_Data</vt:lpstr>
      <vt:lpstr>A124831046L_Latest</vt:lpstr>
      <vt:lpstr>A124831050C</vt:lpstr>
      <vt:lpstr>A124831050C_Data</vt:lpstr>
      <vt:lpstr>A124831050C_Latest</vt:lpstr>
      <vt:lpstr>A124831054L</vt:lpstr>
      <vt:lpstr>A124831054L_Data</vt:lpstr>
      <vt:lpstr>A124831054L_Latest</vt:lpstr>
      <vt:lpstr>A124831058W</vt:lpstr>
      <vt:lpstr>A124831058W_Data</vt:lpstr>
      <vt:lpstr>A124831058W_Latest</vt:lpstr>
      <vt:lpstr>A124831062L</vt:lpstr>
      <vt:lpstr>A124831062L_Data</vt:lpstr>
      <vt:lpstr>A124831062L_Latest</vt:lpstr>
      <vt:lpstr>A124831066W</vt:lpstr>
      <vt:lpstr>A124831066W_Data</vt:lpstr>
      <vt:lpstr>A124831066W_Latest</vt:lpstr>
      <vt:lpstr>A124831070L</vt:lpstr>
      <vt:lpstr>A124831070L_Data</vt:lpstr>
      <vt:lpstr>A124831070L_Latest</vt:lpstr>
      <vt:lpstr>A124831074W</vt:lpstr>
      <vt:lpstr>A124831074W_Data</vt:lpstr>
      <vt:lpstr>A124831074W_Latest</vt:lpstr>
      <vt:lpstr>A124831078F</vt:lpstr>
      <vt:lpstr>A124831078F_Data</vt:lpstr>
      <vt:lpstr>A124831078F_Latest</vt:lpstr>
      <vt:lpstr>A124831082W</vt:lpstr>
      <vt:lpstr>A124831082W_Data</vt:lpstr>
      <vt:lpstr>A124831082W_Latest</vt:lpstr>
      <vt:lpstr>A124831086F</vt:lpstr>
      <vt:lpstr>A124831086F_Data</vt:lpstr>
      <vt:lpstr>A124831086F_Latest</vt:lpstr>
      <vt:lpstr>A124831090W</vt:lpstr>
      <vt:lpstr>A124831090W_Data</vt:lpstr>
      <vt:lpstr>A124831090W_Latest</vt:lpstr>
      <vt:lpstr>A124831094F</vt:lpstr>
      <vt:lpstr>A124831094F_Data</vt:lpstr>
      <vt:lpstr>A124831094F_Latest</vt:lpstr>
      <vt:lpstr>A124831098R</vt:lpstr>
      <vt:lpstr>A124831098R_Data</vt:lpstr>
      <vt:lpstr>A124831098R_Latest</vt:lpstr>
      <vt:lpstr>A124831102V</vt:lpstr>
      <vt:lpstr>A124831102V_Data</vt:lpstr>
      <vt:lpstr>A124831102V_Latest</vt:lpstr>
      <vt:lpstr>A124831106C</vt:lpstr>
      <vt:lpstr>A124831106C_Data</vt:lpstr>
      <vt:lpstr>A124831106C_Latest</vt:lpstr>
      <vt:lpstr>A124831110V</vt:lpstr>
      <vt:lpstr>A124831110V_Data</vt:lpstr>
      <vt:lpstr>A124831110V_Latest</vt:lpstr>
      <vt:lpstr>A124831114C</vt:lpstr>
      <vt:lpstr>A124831114C_Data</vt:lpstr>
      <vt:lpstr>A124831114C_Latest</vt:lpstr>
      <vt:lpstr>A124831118L</vt:lpstr>
      <vt:lpstr>A124831118L_Data</vt:lpstr>
      <vt:lpstr>A124831118L_Latest</vt:lpstr>
      <vt:lpstr>A124831122C</vt:lpstr>
      <vt:lpstr>A124831122C_Data</vt:lpstr>
      <vt:lpstr>A124831122C_Latest</vt:lpstr>
      <vt:lpstr>A124831126L</vt:lpstr>
      <vt:lpstr>A124831126L_Data</vt:lpstr>
      <vt:lpstr>A124831126L_Latest</vt:lpstr>
      <vt:lpstr>A124831130C</vt:lpstr>
      <vt:lpstr>A124831130C_Data</vt:lpstr>
      <vt:lpstr>A124831130C_Latest</vt:lpstr>
      <vt:lpstr>A124831134L</vt:lpstr>
      <vt:lpstr>A124831134L_Data</vt:lpstr>
      <vt:lpstr>A124831134L_Latest</vt:lpstr>
      <vt:lpstr>A124831138W</vt:lpstr>
      <vt:lpstr>A124831138W_Data</vt:lpstr>
      <vt:lpstr>A124831138W_Latest</vt:lpstr>
      <vt:lpstr>A124831142L</vt:lpstr>
      <vt:lpstr>A124831142L_Data</vt:lpstr>
      <vt:lpstr>A124831142L_Latest</vt:lpstr>
      <vt:lpstr>A124831146W</vt:lpstr>
      <vt:lpstr>A124831146W_Data</vt:lpstr>
      <vt:lpstr>A124831146W_Latest</vt:lpstr>
      <vt:lpstr>A124831150L</vt:lpstr>
      <vt:lpstr>A124831150L_Data</vt:lpstr>
      <vt:lpstr>A124831150L_Latest</vt:lpstr>
      <vt:lpstr>A124831154W</vt:lpstr>
      <vt:lpstr>A124831154W_Data</vt:lpstr>
      <vt:lpstr>A124831154W_Latest</vt:lpstr>
      <vt:lpstr>A124831158F</vt:lpstr>
      <vt:lpstr>A124831158F_Data</vt:lpstr>
      <vt:lpstr>A124831158F_Latest</vt:lpstr>
      <vt:lpstr>A124831162W</vt:lpstr>
      <vt:lpstr>A124831162W_Data</vt:lpstr>
      <vt:lpstr>A124831162W_Latest</vt:lpstr>
      <vt:lpstr>A124831166F</vt:lpstr>
      <vt:lpstr>A124831166F_Data</vt:lpstr>
      <vt:lpstr>A124831166F_Latest</vt:lpstr>
      <vt:lpstr>A124831170W</vt:lpstr>
      <vt:lpstr>A124831170W_Data</vt:lpstr>
      <vt:lpstr>A124831170W_Latest</vt:lpstr>
      <vt:lpstr>A124831174F</vt:lpstr>
      <vt:lpstr>A124831174F_Data</vt:lpstr>
      <vt:lpstr>A124831174F_Latest</vt:lpstr>
      <vt:lpstr>A124831178R</vt:lpstr>
      <vt:lpstr>A124831178R_Data</vt:lpstr>
      <vt:lpstr>A124831178R_Latest</vt:lpstr>
      <vt:lpstr>A124831182F</vt:lpstr>
      <vt:lpstr>A124831182F_Data</vt:lpstr>
      <vt:lpstr>A124831182F_Latest</vt:lpstr>
      <vt:lpstr>A124831186R</vt:lpstr>
      <vt:lpstr>A124831186R_Data</vt:lpstr>
      <vt:lpstr>A124831186R_Latest</vt:lpstr>
      <vt:lpstr>A124831190F</vt:lpstr>
      <vt:lpstr>A124831190F_Data</vt:lpstr>
      <vt:lpstr>A124831190F_Latest</vt:lpstr>
      <vt:lpstr>A124831194R</vt:lpstr>
      <vt:lpstr>A124831194R_Data</vt:lpstr>
      <vt:lpstr>A124831194R_Latest</vt:lpstr>
      <vt:lpstr>A124831198X</vt:lpstr>
      <vt:lpstr>A124831198X_Data</vt:lpstr>
      <vt:lpstr>A124831198X_Latest</vt:lpstr>
      <vt:lpstr>A124831202C</vt:lpstr>
      <vt:lpstr>A124831202C_Data</vt:lpstr>
      <vt:lpstr>A124831202C_Latest</vt:lpstr>
      <vt:lpstr>A124831206L</vt:lpstr>
      <vt:lpstr>A124831206L_Data</vt:lpstr>
      <vt:lpstr>A124831206L_Latest</vt:lpstr>
      <vt:lpstr>A124831210C</vt:lpstr>
      <vt:lpstr>A124831210C_Data</vt:lpstr>
      <vt:lpstr>A124831210C_Latest</vt:lpstr>
      <vt:lpstr>A124831214L</vt:lpstr>
      <vt:lpstr>A124831214L_Data</vt:lpstr>
      <vt:lpstr>A124831214L_Latest</vt:lpstr>
      <vt:lpstr>A124831218W</vt:lpstr>
      <vt:lpstr>A124831218W_Data</vt:lpstr>
      <vt:lpstr>A124831218W_Latest</vt:lpstr>
      <vt:lpstr>A124831222L</vt:lpstr>
      <vt:lpstr>A124831222L_Data</vt:lpstr>
      <vt:lpstr>A124831222L_Latest</vt:lpstr>
      <vt:lpstr>A124831226W</vt:lpstr>
      <vt:lpstr>A124831226W_Data</vt:lpstr>
      <vt:lpstr>A124831226W_Latest</vt:lpstr>
      <vt:lpstr>A124831230L</vt:lpstr>
      <vt:lpstr>A124831230L_Data</vt:lpstr>
      <vt:lpstr>A124831230L_Latest</vt:lpstr>
      <vt:lpstr>A124831234W</vt:lpstr>
      <vt:lpstr>A124831234W_Data</vt:lpstr>
      <vt:lpstr>A124831234W_Latest</vt:lpstr>
      <vt:lpstr>A124831238F</vt:lpstr>
      <vt:lpstr>A124831238F_Data</vt:lpstr>
      <vt:lpstr>A124831238F_Latest</vt:lpstr>
      <vt:lpstr>A124831242W</vt:lpstr>
      <vt:lpstr>A124831242W_Data</vt:lpstr>
      <vt:lpstr>A124831242W_Latest</vt:lpstr>
      <vt:lpstr>A124831246F</vt:lpstr>
      <vt:lpstr>A124831246F_Data</vt:lpstr>
      <vt:lpstr>A124831246F_Latest</vt:lpstr>
      <vt:lpstr>A124831250W</vt:lpstr>
      <vt:lpstr>A124831250W_Data</vt:lpstr>
      <vt:lpstr>A124831250W_Latest</vt:lpstr>
      <vt:lpstr>A124831254F</vt:lpstr>
      <vt:lpstr>A124831254F_Data</vt:lpstr>
      <vt:lpstr>A124831254F_Latest</vt:lpstr>
      <vt:lpstr>A124831258R</vt:lpstr>
      <vt:lpstr>A124831258R_Data</vt:lpstr>
      <vt:lpstr>A124831258R_Latest</vt:lpstr>
      <vt:lpstr>A124831262F</vt:lpstr>
      <vt:lpstr>A124831262F_Data</vt:lpstr>
      <vt:lpstr>A124831262F_Latest</vt:lpstr>
      <vt:lpstr>A124831266R</vt:lpstr>
      <vt:lpstr>A124831266R_Data</vt:lpstr>
      <vt:lpstr>A124831266R_Latest</vt:lpstr>
      <vt:lpstr>A124831270F</vt:lpstr>
      <vt:lpstr>A124831270F_Data</vt:lpstr>
      <vt:lpstr>A124831270F_Latest</vt:lpstr>
      <vt:lpstr>A124831274R</vt:lpstr>
      <vt:lpstr>A124831274R_Data</vt:lpstr>
      <vt:lpstr>A124831274R_Latest</vt:lpstr>
      <vt:lpstr>A124831278X</vt:lpstr>
      <vt:lpstr>A124831278X_Data</vt:lpstr>
      <vt:lpstr>A124831278X_Latest</vt:lpstr>
      <vt:lpstr>A124831282R</vt:lpstr>
      <vt:lpstr>A124831282R_Data</vt:lpstr>
      <vt:lpstr>A124831282R_Latest</vt:lpstr>
      <vt:lpstr>A124831286X</vt:lpstr>
      <vt:lpstr>A124831286X_Data</vt:lpstr>
      <vt:lpstr>A124831286X_Latest</vt:lpstr>
      <vt:lpstr>A124831290R</vt:lpstr>
      <vt:lpstr>A124831290R_Data</vt:lpstr>
      <vt:lpstr>A124831290R_Latest</vt:lpstr>
      <vt:lpstr>A124831294X</vt:lpstr>
      <vt:lpstr>A124831294X_Data</vt:lpstr>
      <vt:lpstr>A124831294X_Latest</vt:lpstr>
      <vt:lpstr>A124831298J</vt:lpstr>
      <vt:lpstr>A124831298J_Data</vt:lpstr>
      <vt:lpstr>A124831298J_Latest</vt:lpstr>
      <vt:lpstr>A124831302L</vt:lpstr>
      <vt:lpstr>A124831302L_Data</vt:lpstr>
      <vt:lpstr>A124831302L_Latest</vt:lpstr>
      <vt:lpstr>A124831306W</vt:lpstr>
      <vt:lpstr>A124831306W_Data</vt:lpstr>
      <vt:lpstr>A124831306W_Latest</vt:lpstr>
      <vt:lpstr>A124831310L</vt:lpstr>
      <vt:lpstr>A124831310L_Data</vt:lpstr>
      <vt:lpstr>A124831310L_Latest</vt:lpstr>
      <vt:lpstr>A124831314W</vt:lpstr>
      <vt:lpstr>A124831314W_Data</vt:lpstr>
      <vt:lpstr>A124831314W_Latest</vt:lpstr>
      <vt:lpstr>A124831318F</vt:lpstr>
      <vt:lpstr>A124831318F_Data</vt:lpstr>
      <vt:lpstr>A124831318F_Latest</vt:lpstr>
      <vt:lpstr>A124831322W</vt:lpstr>
      <vt:lpstr>A124831322W_Data</vt:lpstr>
      <vt:lpstr>A124831322W_Latest</vt:lpstr>
      <vt:lpstr>A124831326F</vt:lpstr>
      <vt:lpstr>A124831326F_Data</vt:lpstr>
      <vt:lpstr>A124831326F_Latest</vt:lpstr>
      <vt:lpstr>A124831330W</vt:lpstr>
      <vt:lpstr>A124831330W_Data</vt:lpstr>
      <vt:lpstr>A124831330W_Latest</vt:lpstr>
      <vt:lpstr>A124831334F</vt:lpstr>
      <vt:lpstr>A124831334F_Data</vt:lpstr>
      <vt:lpstr>A124831334F_Latest</vt:lpstr>
      <vt:lpstr>A124831338R</vt:lpstr>
      <vt:lpstr>A124831338R_Data</vt:lpstr>
      <vt:lpstr>A124831338R_Latest</vt:lpstr>
      <vt:lpstr>A124831342F</vt:lpstr>
      <vt:lpstr>A124831342F_Data</vt:lpstr>
      <vt:lpstr>A124831342F_Latest</vt:lpstr>
      <vt:lpstr>A124831346R</vt:lpstr>
      <vt:lpstr>A124831346R_Data</vt:lpstr>
      <vt:lpstr>A124831346R_Latest</vt:lpstr>
      <vt:lpstr>A124831350F</vt:lpstr>
      <vt:lpstr>A124831350F_Data</vt:lpstr>
      <vt:lpstr>A124831350F_Latest</vt:lpstr>
      <vt:lpstr>A124831354R</vt:lpstr>
      <vt:lpstr>A124831354R_Data</vt:lpstr>
      <vt:lpstr>A124831354R_Latest</vt:lpstr>
      <vt:lpstr>A124831358X</vt:lpstr>
      <vt:lpstr>A124831358X_Data</vt:lpstr>
      <vt:lpstr>A124831358X_Latest</vt:lpstr>
      <vt:lpstr>A124831362R</vt:lpstr>
      <vt:lpstr>A124831362R_Data</vt:lpstr>
      <vt:lpstr>A124831362R_Latest</vt:lpstr>
      <vt:lpstr>A124831366X</vt:lpstr>
      <vt:lpstr>A124831366X_Data</vt:lpstr>
      <vt:lpstr>A124831366X_Latest</vt:lpstr>
      <vt:lpstr>A124831370R</vt:lpstr>
      <vt:lpstr>A124831370R_Data</vt:lpstr>
      <vt:lpstr>A124831370R_Latest</vt:lpstr>
      <vt:lpstr>A124831374X</vt:lpstr>
      <vt:lpstr>A124831374X_Data</vt:lpstr>
      <vt:lpstr>A124831374X_Latest</vt:lpstr>
      <vt:lpstr>A124831378J</vt:lpstr>
      <vt:lpstr>A124831378J_Data</vt:lpstr>
      <vt:lpstr>A124831378J_Latest</vt:lpstr>
      <vt:lpstr>A124831382X</vt:lpstr>
      <vt:lpstr>A124831382X_Data</vt:lpstr>
      <vt:lpstr>A124831382X_Latest</vt:lpstr>
      <vt:lpstr>A124831386J</vt:lpstr>
      <vt:lpstr>A124831386J_Data</vt:lpstr>
      <vt:lpstr>A124831386J_Latest</vt:lpstr>
      <vt:lpstr>A124831390X</vt:lpstr>
      <vt:lpstr>A124831390X_Data</vt:lpstr>
      <vt:lpstr>A124831390X_Latest</vt:lpstr>
      <vt:lpstr>A124831394J</vt:lpstr>
      <vt:lpstr>A124831394J_Data</vt:lpstr>
      <vt:lpstr>A124831394J_Latest</vt:lpstr>
      <vt:lpstr>A124831398T</vt:lpstr>
      <vt:lpstr>A124831398T_Data</vt:lpstr>
      <vt:lpstr>A124831398T_Latest</vt:lpstr>
      <vt:lpstr>A124831402W</vt:lpstr>
      <vt:lpstr>A124831402W_Data</vt:lpstr>
      <vt:lpstr>A124831402W_Latest</vt:lpstr>
      <vt:lpstr>A124831406F</vt:lpstr>
      <vt:lpstr>A124831406F_Data</vt:lpstr>
      <vt:lpstr>A124831406F_Latest</vt:lpstr>
      <vt:lpstr>A124831410W</vt:lpstr>
      <vt:lpstr>A124831410W_Data</vt:lpstr>
      <vt:lpstr>A124831410W_Latest</vt:lpstr>
      <vt:lpstr>A124831414F</vt:lpstr>
      <vt:lpstr>A124831414F_Data</vt:lpstr>
      <vt:lpstr>A124831414F_Latest</vt:lpstr>
      <vt:lpstr>A124831418R</vt:lpstr>
      <vt:lpstr>A124831418R_Data</vt:lpstr>
      <vt:lpstr>A124831418R_Latest</vt:lpstr>
      <vt:lpstr>A124831422F</vt:lpstr>
      <vt:lpstr>A124831422F_Data</vt:lpstr>
      <vt:lpstr>A124831422F_Latest</vt:lpstr>
      <vt:lpstr>A124831426R</vt:lpstr>
      <vt:lpstr>A124831426R_Data</vt:lpstr>
      <vt:lpstr>A124831426R_Latest</vt:lpstr>
      <vt:lpstr>A124831430F</vt:lpstr>
      <vt:lpstr>A124831430F_Data</vt:lpstr>
      <vt:lpstr>A124831430F_Latest</vt:lpstr>
      <vt:lpstr>A124831434R</vt:lpstr>
      <vt:lpstr>A124831434R_Data</vt:lpstr>
      <vt:lpstr>A124831434R_Latest</vt:lpstr>
      <vt:lpstr>A124831438X</vt:lpstr>
      <vt:lpstr>A124831438X_Data</vt:lpstr>
      <vt:lpstr>A124831438X_Latest</vt:lpstr>
      <vt:lpstr>A124831442R</vt:lpstr>
      <vt:lpstr>A124831442R_Data</vt:lpstr>
      <vt:lpstr>A124831442R_Latest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Melissa Beeton</cp:lastModifiedBy>
  <dcterms:created xsi:type="dcterms:W3CDTF">2021-06-16T09:38:04Z</dcterms:created>
  <dcterms:modified xsi:type="dcterms:W3CDTF">2021-07-01T10:05:50Z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2021-07-01T09:59:36Z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a83ccd02-f7f0-4898-bfd2-66cc0ec603cf</vt:lpwstr>
  </property>
  <property fmtid="{D5CDD505-2E9C-101B-9397-08002B2CF9AE}" pid="8" name="MSIP_Label_c8e5a7ee-c283-40b0-98eb-fa437df4c031_ContentBits">
    <vt:lpwstr>0</vt:lpwstr>
  </property>
</Properties>
</file>